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charts/chart17.xml" ContentType="application/vnd.openxmlformats-officedocument.drawingml.chart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0.xml" ContentType="application/vnd.openxmlformats-officedocument.drawing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21.xml" ContentType="application/vnd.openxmlformats-officedocument.drawing+xml"/>
  <Override PartName="/xl/charts/chart9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22.xml" ContentType="application/vnd.openxmlformats-officedocument.drawing+xml"/>
  <Override PartName="/xl/charts/chart10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+xml"/>
  <Override PartName="/xl/tables/table1.xml" ContentType="application/vnd.openxmlformats-officedocument.spreadsheetml.table+xml"/>
  <Override PartName="/xl/charts/chart11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1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4.xml" ContentType="application/vnd.openxmlformats-officedocument.drawing+xml"/>
  <Override PartName="/xl/tables/table2.xml" ContentType="application/vnd.openxmlformats-officedocument.spreadsheetml.table+xml"/>
  <Override PartName="/xl/charts/chart11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5.xml" ContentType="application/vnd.openxmlformats-officedocument.drawing+xml"/>
  <Override PartName="/xl/tables/table3.xml" ContentType="application/vnd.openxmlformats-officedocument.spreadsheetml.table+xml"/>
  <Override PartName="/xl/charts/chart11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6.xml" ContentType="application/vnd.openxmlformats-officedocument.drawing+xml"/>
  <Override PartName="/xl/tables/table4.xml" ContentType="application/vnd.openxmlformats-officedocument.spreadsheetml.table+xml"/>
  <Override PartName="/xl/charts/chart11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7.xml" ContentType="application/vnd.openxmlformats-officedocument.drawing+xml"/>
  <Override PartName="/xl/tables/table5.xml" ContentType="application/vnd.openxmlformats-officedocument.spreadsheetml.table+xml"/>
  <Override PartName="/xl/charts/chart11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1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orkiat.s\OneDrive - KASIKORNBANKGROUP\Downloads\"/>
    </mc:Choice>
  </mc:AlternateContent>
  <bookViews>
    <workbookView xWindow="0" yWindow="0" windowWidth="19200" windowHeight="7050" tabRatio="827" firstSheet="13" activeTab="22"/>
  </bookViews>
  <sheets>
    <sheet name="parameter" sheetId="7" state="hidden" r:id="rId1"/>
    <sheet name="Sheet1" sheetId="1" state="hidden" r:id="rId2"/>
    <sheet name="housing" sheetId="2" state="hidden" r:id="rId3"/>
    <sheet name="yixin" sheetId="3" state="hidden" r:id="rId4"/>
    <sheet name="Sheet1 (2)" sheetId="5" state="hidden" r:id="rId5"/>
    <sheet name="Sheet1 (3)" sheetId="6" state="hidden" r:id="rId6"/>
    <sheet name="fit 5" sheetId="9" state="hidden" r:id="rId7"/>
    <sheet name="fit fix multi" sheetId="11" state="hidden" r:id="rId8"/>
    <sheet name="fit 20" sheetId="12" state="hidden" r:id="rId9"/>
    <sheet name="fit 5 interpolate" sheetId="14" state="hidden" r:id="rId10"/>
    <sheet name="fit 20 interpolate" sheetId="15" state="hidden" r:id="rId11"/>
    <sheet name="data" sheetId="18" r:id="rId12"/>
    <sheet name="S&amp;P ratings" sheetId="16" r:id="rId13"/>
    <sheet name="fit with S&amp;P" sheetId="17" r:id="rId14"/>
    <sheet name="dev &amp; imp (merton) @2020" sheetId="20" r:id="rId15"/>
    <sheet name="dev &amp; imp (merton) @2021" sheetId="33" r:id="rId16"/>
    <sheet name="dev &amp; imp (linear 1)" sheetId="28" state="hidden" r:id="rId17"/>
    <sheet name="dev &amp; imp (linear 2)" sheetId="29" state="hidden" r:id="rId18"/>
    <sheet name="dev &amp; imp (linear 3)" sheetId="30" state="hidden" r:id="rId19"/>
    <sheet name="dev &amp; imp (linear 4)" sheetId="31" state="hidden" r:id="rId20"/>
    <sheet name="Li Keqiang" sheetId="19" r:id="rId21"/>
    <sheet name="Li Keqiang - raw" sheetId="25" r:id="rId22"/>
    <sheet name="1. sd -&gt; forecast movi @2020" sheetId="27" r:id="rId23"/>
    <sheet name="1. sd -&gt; forecast movi @2021" sheetId="32" r:id="rId24"/>
    <sheet name="LGD" sheetId="34" r:id="rId25"/>
    <sheet name="1. standardize -&gt; forecast weig" sheetId="26" state="hidden" r:id="rId26"/>
    <sheet name="1. standardize -&gt; forecast" sheetId="22" state="hidden" r:id="rId27"/>
    <sheet name="2. forecast -&gt; standardize" sheetId="24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aaaaaaaaaa" localSheetId="23">[1]Main!#REF!</definedName>
    <definedName name="aaaaaaaaaa" localSheetId="19">[1]Main!#REF!</definedName>
    <definedName name="aaaaaaaaaa" localSheetId="15">[1]Main!#REF!</definedName>
    <definedName name="aaaaaaaaaa">[1]Main!#REF!</definedName>
    <definedName name="asd" localSheetId="23">[1]Main!#REF!</definedName>
    <definedName name="asd" localSheetId="19">[1]Main!#REF!</definedName>
    <definedName name="asd" localSheetId="15">[1]Main!#REF!</definedName>
    <definedName name="asd">[1]Main!#REF!</definedName>
    <definedName name="Counterparty">[2]Source!$B$10:$B$17</definedName>
    <definedName name="Date" localSheetId="22">[1]Main!#REF!</definedName>
    <definedName name="Date" localSheetId="23">[1]Main!#REF!</definedName>
    <definedName name="Date" localSheetId="25">[1]Main!#REF!</definedName>
    <definedName name="Date" localSheetId="16">[1]Main!#REF!</definedName>
    <definedName name="Date" localSheetId="17">[1]Main!#REF!</definedName>
    <definedName name="Date" localSheetId="18">[1]Main!#REF!</definedName>
    <definedName name="Date" localSheetId="19">[1]Main!#REF!</definedName>
    <definedName name="Date" localSheetId="15">[1]Main!#REF!</definedName>
    <definedName name="Date" localSheetId="8">[1]Main!#REF!</definedName>
    <definedName name="Date" localSheetId="10">[1]Main!#REF!</definedName>
    <definedName name="Date" localSheetId="9">[1]Main!#REF!</definedName>
    <definedName name="Date" localSheetId="7">[1]Main!#REF!</definedName>
    <definedName name="Date" localSheetId="21">[1]Main!#REF!</definedName>
    <definedName name="Date">[1]Main!#REF!</definedName>
    <definedName name="LGD">[3]DATA!$G$1:$I$15</definedName>
    <definedName name="NewCRR">[4]DATA!$G$1:$M$28</definedName>
    <definedName name="solver_adj" localSheetId="16" hidden="1">'dev &amp; imp (linear 1)'!$H$100:$H$102</definedName>
    <definedName name="solver_adj" localSheetId="17" hidden="1">'dev &amp; imp (linear 2)'!$H$101:$H$102</definedName>
    <definedName name="solver_adj" localSheetId="18" hidden="1">'dev &amp; imp (linear 3)'!$H$101</definedName>
    <definedName name="solver_adj" localSheetId="19" hidden="1">'dev &amp; imp (linear 4)'!$H$100:$H$101</definedName>
    <definedName name="solver_adj" localSheetId="14" hidden="1">'dev &amp; imp (merton) @2020'!$H$102</definedName>
    <definedName name="solver_adj" localSheetId="15" hidden="1">'dev &amp; imp (merton) @2021'!$H$102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14" hidden="1">0.0001</definedName>
    <definedName name="solver_cvg" localSheetId="15" hidden="1">0.0001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drv" localSheetId="14" hidden="1">1</definedName>
    <definedName name="solver_drv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14" hidden="1">1</definedName>
    <definedName name="solver_eng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14" hidden="1">1</definedName>
    <definedName name="solver_est" localSheetId="15" hidden="1">1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14" hidden="1">2147483647</definedName>
    <definedName name="solver_itr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14" hidden="1">2147483647</definedName>
    <definedName name="solver_mip" localSheetId="15" hidden="1">2147483647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14" hidden="1">30</definedName>
    <definedName name="solver_mni" localSheetId="15" hidden="1">30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14" hidden="1">0.075</definedName>
    <definedName name="solver_mrt" localSheetId="15" hidden="1">0.075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14" hidden="1">2</definedName>
    <definedName name="solver_msl" localSheetId="15" hidden="1">2</definedName>
    <definedName name="solver_neg" localSheetId="16" hidden="1">2</definedName>
    <definedName name="solver_neg" localSheetId="17" hidden="1">2</definedName>
    <definedName name="solver_neg" localSheetId="18" hidden="1">2</definedName>
    <definedName name="solver_neg" localSheetId="19" hidden="1">2</definedName>
    <definedName name="solver_neg" localSheetId="14" hidden="1">1</definedName>
    <definedName name="solver_neg" localSheetId="15" hidden="1">1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14" hidden="1">2147483647</definedName>
    <definedName name="solver_nod" localSheetId="15" hidden="1">2147483647</definedName>
    <definedName name="solver_num" localSheetId="16" hidden="1">0</definedName>
    <definedName name="solver_num" localSheetId="17" hidden="1">0</definedName>
    <definedName name="solver_num" localSheetId="18" hidden="1">0</definedName>
    <definedName name="solver_num" localSheetId="19" hidden="1">0</definedName>
    <definedName name="solver_num" localSheetId="14" hidden="1">0</definedName>
    <definedName name="solver_num" localSheetId="15" hidden="1">0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14" hidden="1">1</definedName>
    <definedName name="solver_nwt" localSheetId="15" hidden="1">1</definedName>
    <definedName name="solver_opt" localSheetId="16" hidden="1">'dev &amp; imp (linear 1)'!$H$103</definedName>
    <definedName name="solver_opt" localSheetId="17" hidden="1">'dev &amp; imp (linear 2)'!$H$103</definedName>
    <definedName name="solver_opt" localSheetId="18" hidden="1">'dev &amp; imp (linear 3)'!$H$103</definedName>
    <definedName name="solver_opt" localSheetId="19" hidden="1">'dev &amp; imp (linear 4)'!$H$103</definedName>
    <definedName name="solver_opt" localSheetId="14" hidden="1">'dev &amp; imp (merton) @2020'!$BG$102</definedName>
    <definedName name="solver_opt" localSheetId="15" hidden="1">'dev &amp; imp (merton) @2021'!$BG$102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14" hidden="1">0.000001</definedName>
    <definedName name="solver_pre" localSheetId="15" hidden="1">0.000001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bv" localSheetId="14" hidden="1">1</definedName>
    <definedName name="solver_rbv" localSheetId="15" hidden="1">1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14" hidden="1">2</definedName>
    <definedName name="solver_rlx" localSheetId="15" hidden="1">2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14" hidden="1">0</definedName>
    <definedName name="solver_rsd" localSheetId="15" hidden="1">0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14" hidden="1">1</definedName>
    <definedName name="solver_scl" localSheetId="15" hidden="1">1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14" hidden="1">2</definedName>
    <definedName name="solver_sho" localSheetId="15" hidden="1">2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14" hidden="1">100</definedName>
    <definedName name="solver_ssz" localSheetId="15" hidden="1">100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14" hidden="1">2147483647</definedName>
    <definedName name="solver_tim" localSheetId="15" hidden="1">2147483647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ol" localSheetId="14" hidden="1">0.01</definedName>
    <definedName name="solver_tol" localSheetId="15" hidden="1">0.01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14" hidden="1">2</definedName>
    <definedName name="solver_typ" localSheetId="15" hidden="1">2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14" hidden="1">0</definedName>
    <definedName name="solver_val" localSheetId="15" hidden="1">0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14" hidden="1">3</definedName>
    <definedName name="solver_ver" localSheetId="15" hidden="1">3</definedName>
    <definedName name="THB_CNY">'[5]EL Panel'!$I$4</definedName>
    <definedName name="type">[2]type!$H$2:$H$9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4" l="1"/>
  <c r="E31" i="34"/>
  <c r="E39" i="34"/>
  <c r="E40" i="34"/>
  <c r="E41" i="34"/>
  <c r="E42" i="34"/>
  <c r="E38" i="34"/>
  <c r="F38" i="34" s="1"/>
  <c r="F25" i="34"/>
  <c r="E26" i="34"/>
  <c r="E27" i="34"/>
  <c r="E28" i="34"/>
  <c r="E29" i="34"/>
  <c r="E25" i="34"/>
  <c r="F26" i="34" s="1"/>
  <c r="F27" i="34" s="1"/>
  <c r="G27" i="34" l="1"/>
  <c r="F28" i="34"/>
  <c r="G28" i="34" s="1"/>
  <c r="G25" i="34"/>
  <c r="G26" i="34"/>
  <c r="K318" i="33"/>
  <c r="J318" i="33"/>
  <c r="I318" i="33"/>
  <c r="H318" i="33"/>
  <c r="G318" i="33"/>
  <c r="F318" i="33"/>
  <c r="E318" i="33"/>
  <c r="D318" i="33"/>
  <c r="C318" i="33"/>
  <c r="B318" i="33"/>
  <c r="K305" i="33"/>
  <c r="J305" i="33"/>
  <c r="I305" i="33"/>
  <c r="H305" i="33"/>
  <c r="G305" i="33"/>
  <c r="F305" i="33"/>
  <c r="E305" i="33"/>
  <c r="D305" i="33"/>
  <c r="C305" i="33"/>
  <c r="B305" i="33"/>
  <c r="K292" i="33"/>
  <c r="J292" i="33"/>
  <c r="I292" i="33"/>
  <c r="H292" i="33"/>
  <c r="G292" i="33"/>
  <c r="F292" i="33"/>
  <c r="E292" i="33"/>
  <c r="D292" i="33"/>
  <c r="C292" i="33"/>
  <c r="B292" i="33"/>
  <c r="K279" i="33"/>
  <c r="J279" i="33"/>
  <c r="I279" i="33"/>
  <c r="H279" i="33"/>
  <c r="G279" i="33"/>
  <c r="F279" i="33"/>
  <c r="E279" i="33"/>
  <c r="D279" i="33"/>
  <c r="C279" i="33"/>
  <c r="B279" i="33"/>
  <c r="K266" i="33"/>
  <c r="J266" i="33"/>
  <c r="I266" i="33"/>
  <c r="H266" i="33"/>
  <c r="G266" i="33"/>
  <c r="F266" i="33"/>
  <c r="E266" i="33"/>
  <c r="D266" i="33"/>
  <c r="C266" i="33"/>
  <c r="B266" i="33"/>
  <c r="K253" i="33"/>
  <c r="J253" i="33"/>
  <c r="I253" i="33"/>
  <c r="H253" i="33"/>
  <c r="G253" i="33"/>
  <c r="F253" i="33"/>
  <c r="E253" i="33"/>
  <c r="D253" i="33"/>
  <c r="C253" i="33"/>
  <c r="B253" i="33"/>
  <c r="K240" i="33"/>
  <c r="J240" i="33"/>
  <c r="I240" i="33"/>
  <c r="H240" i="33"/>
  <c r="G240" i="33"/>
  <c r="F240" i="33"/>
  <c r="E240" i="33"/>
  <c r="D240" i="33"/>
  <c r="C240" i="33"/>
  <c r="B240" i="33"/>
  <c r="K227" i="33"/>
  <c r="J227" i="33"/>
  <c r="I227" i="33"/>
  <c r="H227" i="33"/>
  <c r="G227" i="33"/>
  <c r="F227" i="33"/>
  <c r="E227" i="33"/>
  <c r="D227" i="33"/>
  <c r="C227" i="33"/>
  <c r="B227" i="33"/>
  <c r="K214" i="33"/>
  <c r="J214" i="33"/>
  <c r="I214" i="33"/>
  <c r="H214" i="33"/>
  <c r="G214" i="33"/>
  <c r="F214" i="33"/>
  <c r="E214" i="33"/>
  <c r="D214" i="33"/>
  <c r="C214" i="33"/>
  <c r="B214" i="33"/>
  <c r="K201" i="33"/>
  <c r="J201" i="33"/>
  <c r="I201" i="33"/>
  <c r="H201" i="33"/>
  <c r="G201" i="33"/>
  <c r="F201" i="33"/>
  <c r="E201" i="33"/>
  <c r="D201" i="33"/>
  <c r="C201" i="33"/>
  <c r="B201" i="33"/>
  <c r="K188" i="33"/>
  <c r="J188" i="33"/>
  <c r="I188" i="33"/>
  <c r="H188" i="33"/>
  <c r="G188" i="33"/>
  <c r="F188" i="33"/>
  <c r="E188" i="33"/>
  <c r="D188" i="33"/>
  <c r="C188" i="33"/>
  <c r="B188" i="33"/>
  <c r="C175" i="33"/>
  <c r="D175" i="33"/>
  <c r="E175" i="33"/>
  <c r="F175" i="33"/>
  <c r="G175" i="33"/>
  <c r="H175" i="33"/>
  <c r="I175" i="33"/>
  <c r="J175" i="33"/>
  <c r="K175" i="33"/>
  <c r="B175" i="33"/>
  <c r="K318" i="20"/>
  <c r="J318" i="20"/>
  <c r="I318" i="20"/>
  <c r="H318" i="20"/>
  <c r="G318" i="20"/>
  <c r="F318" i="20"/>
  <c r="E318" i="20"/>
  <c r="D318" i="20"/>
  <c r="C318" i="20"/>
  <c r="B318" i="20"/>
  <c r="K305" i="20"/>
  <c r="J305" i="20"/>
  <c r="I305" i="20"/>
  <c r="H305" i="20"/>
  <c r="G305" i="20"/>
  <c r="F305" i="20"/>
  <c r="E305" i="20"/>
  <c r="D305" i="20"/>
  <c r="C305" i="20"/>
  <c r="B305" i="20"/>
  <c r="K292" i="20"/>
  <c r="J292" i="20"/>
  <c r="I292" i="20"/>
  <c r="H292" i="20"/>
  <c r="G292" i="20"/>
  <c r="F292" i="20"/>
  <c r="E292" i="20"/>
  <c r="D292" i="20"/>
  <c r="C292" i="20"/>
  <c r="B292" i="20"/>
  <c r="K279" i="20"/>
  <c r="J279" i="20"/>
  <c r="I279" i="20"/>
  <c r="H279" i="20"/>
  <c r="G279" i="20"/>
  <c r="F279" i="20"/>
  <c r="E279" i="20"/>
  <c r="D279" i="20"/>
  <c r="C279" i="20"/>
  <c r="B279" i="20"/>
  <c r="K266" i="20"/>
  <c r="J266" i="20"/>
  <c r="I266" i="20"/>
  <c r="H266" i="20"/>
  <c r="G266" i="20"/>
  <c r="F266" i="20"/>
  <c r="E266" i="20"/>
  <c r="D266" i="20"/>
  <c r="C266" i="20"/>
  <c r="B266" i="20"/>
  <c r="K253" i="20"/>
  <c r="J253" i="20"/>
  <c r="I253" i="20"/>
  <c r="H253" i="20"/>
  <c r="G253" i="20"/>
  <c r="F253" i="20"/>
  <c r="E253" i="20"/>
  <c r="D253" i="20"/>
  <c r="C253" i="20"/>
  <c r="B253" i="20"/>
  <c r="K240" i="20"/>
  <c r="J240" i="20"/>
  <c r="I240" i="20"/>
  <c r="H240" i="20"/>
  <c r="G240" i="20"/>
  <c r="F240" i="20"/>
  <c r="E240" i="20"/>
  <c r="D240" i="20"/>
  <c r="C240" i="20"/>
  <c r="B240" i="20"/>
  <c r="K227" i="20"/>
  <c r="J227" i="20"/>
  <c r="I227" i="20"/>
  <c r="H227" i="20"/>
  <c r="G227" i="20"/>
  <c r="F227" i="20"/>
  <c r="E227" i="20"/>
  <c r="D227" i="20"/>
  <c r="C227" i="20"/>
  <c r="B227" i="20"/>
  <c r="K214" i="20"/>
  <c r="J214" i="20"/>
  <c r="I214" i="20"/>
  <c r="H214" i="20"/>
  <c r="G214" i="20"/>
  <c r="F214" i="20"/>
  <c r="E214" i="20"/>
  <c r="D214" i="20"/>
  <c r="C214" i="20"/>
  <c r="B214" i="20"/>
  <c r="K201" i="20"/>
  <c r="J201" i="20"/>
  <c r="I201" i="20"/>
  <c r="H201" i="20"/>
  <c r="G201" i="20"/>
  <c r="F201" i="20"/>
  <c r="E201" i="20"/>
  <c r="D201" i="20"/>
  <c r="C201" i="20"/>
  <c r="B201" i="20"/>
  <c r="K188" i="20"/>
  <c r="J188" i="20"/>
  <c r="I188" i="20"/>
  <c r="H188" i="20"/>
  <c r="G188" i="20"/>
  <c r="F188" i="20"/>
  <c r="E188" i="20"/>
  <c r="D188" i="20"/>
  <c r="C188" i="20"/>
  <c r="B188" i="20"/>
  <c r="C175" i="20"/>
  <c r="D175" i="20"/>
  <c r="E175" i="20"/>
  <c r="F175" i="20"/>
  <c r="G175" i="20"/>
  <c r="H175" i="20"/>
  <c r="I175" i="20"/>
  <c r="J175" i="20"/>
  <c r="K175" i="20"/>
  <c r="B175" i="20"/>
  <c r="F39" i="34" l="1"/>
  <c r="F40" i="34" s="1"/>
  <c r="F29" i="34"/>
  <c r="G38" i="34"/>
  <c r="J171" i="33"/>
  <c r="I171" i="33"/>
  <c r="H171" i="33"/>
  <c r="J170" i="33"/>
  <c r="I170" i="33"/>
  <c r="H170" i="33"/>
  <c r="J169" i="33"/>
  <c r="I169" i="33"/>
  <c r="H169" i="33"/>
  <c r="J168" i="33"/>
  <c r="I168" i="33"/>
  <c r="H168" i="33"/>
  <c r="J167" i="33"/>
  <c r="I167" i="33"/>
  <c r="H167" i="33"/>
  <c r="J166" i="33"/>
  <c r="I166" i="33"/>
  <c r="H166" i="33"/>
  <c r="J165" i="33"/>
  <c r="I165" i="33"/>
  <c r="H165" i="33"/>
  <c r="J164" i="33"/>
  <c r="I164" i="33"/>
  <c r="H164" i="33"/>
  <c r="J163" i="33"/>
  <c r="I163" i="33"/>
  <c r="H163" i="33"/>
  <c r="J162" i="33"/>
  <c r="I162" i="33"/>
  <c r="H162" i="33"/>
  <c r="B186" i="33"/>
  <c r="H178" i="33"/>
  <c r="H369" i="33" s="1"/>
  <c r="G178" i="33"/>
  <c r="G369" i="33" s="1"/>
  <c r="E178" i="33"/>
  <c r="E369" i="33" s="1"/>
  <c r="D178" i="33"/>
  <c r="D369" i="33" s="1"/>
  <c r="J159" i="33"/>
  <c r="K132" i="33"/>
  <c r="BI125" i="33"/>
  <c r="AY125" i="33"/>
  <c r="BU125" i="33" s="1"/>
  <c r="AW125" i="33"/>
  <c r="BS125" i="33" s="1"/>
  <c r="AV125" i="33"/>
  <c r="BR125" i="33" s="1"/>
  <c r="AO125" i="33"/>
  <c r="BK125" i="33" s="1"/>
  <c r="AN125" i="33"/>
  <c r="BJ125" i="33" s="1"/>
  <c r="AM125" i="33"/>
  <c r="AF125" i="33"/>
  <c r="BB125" i="33" s="1"/>
  <c r="BX125" i="33" s="1"/>
  <c r="AE125" i="33"/>
  <c r="BA125" i="33" s="1"/>
  <c r="BW125" i="33" s="1"/>
  <c r="AD125" i="33"/>
  <c r="AZ125" i="33" s="1"/>
  <c r="BV125" i="33" s="1"/>
  <c r="AC125" i="33"/>
  <c r="AB125" i="33"/>
  <c r="AX125" i="33" s="1"/>
  <c r="BT125" i="33" s="1"/>
  <c r="AA125" i="33"/>
  <c r="Z125" i="33"/>
  <c r="Y125" i="33"/>
  <c r="AU125" i="33" s="1"/>
  <c r="BQ125" i="33" s="1"/>
  <c r="X125" i="33"/>
  <c r="AT125" i="33" s="1"/>
  <c r="BP125" i="33" s="1"/>
  <c r="W125" i="33"/>
  <c r="AS125" i="33" s="1"/>
  <c r="BO125" i="33" s="1"/>
  <c r="V125" i="33"/>
  <c r="AR125" i="33" s="1"/>
  <c r="BN125" i="33" s="1"/>
  <c r="U125" i="33"/>
  <c r="AQ125" i="33" s="1"/>
  <c r="BM125" i="33" s="1"/>
  <c r="T125" i="33"/>
  <c r="AP125" i="33" s="1"/>
  <c r="BL125" i="33" s="1"/>
  <c r="S125" i="33"/>
  <c r="R125" i="33"/>
  <c r="Q125" i="33"/>
  <c r="P125" i="33"/>
  <c r="AL125" i="33" s="1"/>
  <c r="BH125" i="33" s="1"/>
  <c r="O125" i="33"/>
  <c r="AK125" i="33" s="1"/>
  <c r="BG125" i="33" s="1"/>
  <c r="N125" i="33"/>
  <c r="AJ125" i="33" s="1"/>
  <c r="BF125" i="33" s="1"/>
  <c r="BU124" i="33"/>
  <c r="BT124" i="33"/>
  <c r="BF124" i="33"/>
  <c r="AZ124" i="33"/>
  <c r="BV124" i="33" s="1"/>
  <c r="AW124" i="33"/>
  <c r="BS124" i="33" s="1"/>
  <c r="AV124" i="33"/>
  <c r="BR124" i="33" s="1"/>
  <c r="AU124" i="33"/>
  <c r="BQ124" i="33" s="1"/>
  <c r="AT124" i="33"/>
  <c r="BP124" i="33" s="1"/>
  <c r="AM124" i="33"/>
  <c r="BI124" i="33" s="1"/>
  <c r="AL124" i="33"/>
  <c r="BH124" i="33" s="1"/>
  <c r="AJ124" i="33"/>
  <c r="AE124" i="33"/>
  <c r="BA124" i="33" s="1"/>
  <c r="BW124" i="33" s="1"/>
  <c r="AD124" i="33"/>
  <c r="AC124" i="33"/>
  <c r="AY124" i="33" s="1"/>
  <c r="AB124" i="33"/>
  <c r="AX124" i="33" s="1"/>
  <c r="AA124" i="33"/>
  <c r="Z124" i="33"/>
  <c r="Y124" i="33"/>
  <c r="X124" i="33"/>
  <c r="W124" i="33"/>
  <c r="AS124" i="33" s="1"/>
  <c r="BO124" i="33" s="1"/>
  <c r="V124" i="33"/>
  <c r="AR124" i="33" s="1"/>
  <c r="BN124" i="33" s="1"/>
  <c r="U124" i="33"/>
  <c r="AQ124" i="33" s="1"/>
  <c r="BM124" i="33" s="1"/>
  <c r="T124" i="33"/>
  <c r="AP124" i="33" s="1"/>
  <c r="BL124" i="33" s="1"/>
  <c r="S124" i="33"/>
  <c r="AO124" i="33" s="1"/>
  <c r="BK124" i="33" s="1"/>
  <c r="R124" i="33"/>
  <c r="AN124" i="33" s="1"/>
  <c r="BJ124" i="33" s="1"/>
  <c r="Q124" i="33"/>
  <c r="P124" i="33"/>
  <c r="O124" i="33"/>
  <c r="AK124" i="33" s="1"/>
  <c r="BG124" i="33" s="1"/>
  <c r="N124" i="33"/>
  <c r="BU123" i="33"/>
  <c r="BR123" i="33"/>
  <c r="BJ123" i="33"/>
  <c r="AZ123" i="33"/>
  <c r="BV123" i="33" s="1"/>
  <c r="AY123" i="33"/>
  <c r="AX123" i="33"/>
  <c r="BT123" i="33" s="1"/>
  <c r="AT123" i="33"/>
  <c r="BP123" i="33" s="1"/>
  <c r="AS123" i="33"/>
  <c r="BO123" i="33" s="1"/>
  <c r="AR123" i="33"/>
  <c r="BN123" i="33" s="1"/>
  <c r="AL123" i="33"/>
  <c r="BH123" i="33" s="1"/>
  <c r="AK123" i="33"/>
  <c r="BG123" i="33" s="1"/>
  <c r="AJ123" i="33"/>
  <c r="BF123" i="33" s="1"/>
  <c r="AD123" i="33"/>
  <c r="AC123" i="33"/>
  <c r="AB123" i="33"/>
  <c r="AA123" i="33"/>
  <c r="AW123" i="33" s="1"/>
  <c r="BS123" i="33" s="1"/>
  <c r="Z123" i="33"/>
  <c r="AV123" i="33" s="1"/>
  <c r="Y123" i="33"/>
  <c r="AU123" i="33" s="1"/>
  <c r="BQ123" i="33" s="1"/>
  <c r="X123" i="33"/>
  <c r="W123" i="33"/>
  <c r="V123" i="33"/>
  <c r="U123" i="33"/>
  <c r="AQ123" i="33" s="1"/>
  <c r="BM123" i="33" s="1"/>
  <c r="T123" i="33"/>
  <c r="AP123" i="33" s="1"/>
  <c r="BL123" i="33" s="1"/>
  <c r="S123" i="33"/>
  <c r="AO123" i="33" s="1"/>
  <c r="BK123" i="33" s="1"/>
  <c r="R123" i="33"/>
  <c r="AN123" i="33" s="1"/>
  <c r="Q123" i="33"/>
  <c r="AM123" i="33" s="1"/>
  <c r="BI123" i="33" s="1"/>
  <c r="P123" i="33"/>
  <c r="O123" i="33"/>
  <c r="N123" i="33"/>
  <c r="BR122" i="33"/>
  <c r="BI122" i="33"/>
  <c r="BH122" i="33"/>
  <c r="AY122" i="33"/>
  <c r="BU122" i="33" s="1"/>
  <c r="AX122" i="33"/>
  <c r="BT122" i="33" s="1"/>
  <c r="AW122" i="33"/>
  <c r="BS122" i="33" s="1"/>
  <c r="AQ122" i="33"/>
  <c r="BM122" i="33" s="1"/>
  <c r="AP122" i="33"/>
  <c r="BL122" i="33" s="1"/>
  <c r="AO122" i="33"/>
  <c r="BK122" i="33" s="1"/>
  <c r="AK122" i="33"/>
  <c r="BG122" i="33" s="1"/>
  <c r="AC122" i="33"/>
  <c r="AB122" i="33"/>
  <c r="AA122" i="33"/>
  <c r="Z122" i="33"/>
  <c r="AV122" i="33" s="1"/>
  <c r="Y122" i="33"/>
  <c r="AU122" i="33" s="1"/>
  <c r="BQ122" i="33" s="1"/>
  <c r="X122" i="33"/>
  <c r="AT122" i="33" s="1"/>
  <c r="BP122" i="33" s="1"/>
  <c r="W122" i="33"/>
  <c r="AS122" i="33" s="1"/>
  <c r="BO122" i="33" s="1"/>
  <c r="V122" i="33"/>
  <c r="AR122" i="33" s="1"/>
  <c r="BN122" i="33" s="1"/>
  <c r="U122" i="33"/>
  <c r="T122" i="33"/>
  <c r="S122" i="33"/>
  <c r="R122" i="33"/>
  <c r="AN122" i="33" s="1"/>
  <c r="BJ122" i="33" s="1"/>
  <c r="Q122" i="33"/>
  <c r="AM122" i="33" s="1"/>
  <c r="P122" i="33"/>
  <c r="AL122" i="33" s="1"/>
  <c r="O122" i="33"/>
  <c r="N122" i="33"/>
  <c r="AJ122" i="33" s="1"/>
  <c r="BF122" i="33" s="1"/>
  <c r="BO121" i="33"/>
  <c r="BN121" i="33"/>
  <c r="AU121" i="33"/>
  <c r="BQ121" i="33" s="1"/>
  <c r="AT121" i="33"/>
  <c r="BP121" i="33" s="1"/>
  <c r="AS121" i="33"/>
  <c r="AR121" i="33"/>
  <c r="AQ121" i="33"/>
  <c r="BM121" i="33" s="1"/>
  <c r="AM121" i="33"/>
  <c r="BI121" i="33" s="1"/>
  <c r="AL121" i="33"/>
  <c r="BH121" i="33" s="1"/>
  <c r="AK121" i="33"/>
  <c r="BG121" i="33" s="1"/>
  <c r="AJ121" i="33"/>
  <c r="BF121" i="33" s="1"/>
  <c r="AB121" i="33"/>
  <c r="AX121" i="33" s="1"/>
  <c r="BT121" i="33" s="1"/>
  <c r="AA121" i="33"/>
  <c r="AW121" i="33" s="1"/>
  <c r="BS121" i="33" s="1"/>
  <c r="Z121" i="33"/>
  <c r="AV121" i="33" s="1"/>
  <c r="BR121" i="33" s="1"/>
  <c r="Y121" i="33"/>
  <c r="X121" i="33"/>
  <c r="W121" i="33"/>
  <c r="V121" i="33"/>
  <c r="U121" i="33"/>
  <c r="T121" i="33"/>
  <c r="AP121" i="33" s="1"/>
  <c r="BL121" i="33" s="1"/>
  <c r="S121" i="33"/>
  <c r="AO121" i="33" s="1"/>
  <c r="BK121" i="33" s="1"/>
  <c r="R121" i="33"/>
  <c r="AN121" i="33" s="1"/>
  <c r="BJ121" i="33" s="1"/>
  <c r="Q121" i="33"/>
  <c r="P121" i="33"/>
  <c r="O121" i="33"/>
  <c r="N121" i="33"/>
  <c r="BP120" i="33"/>
  <c r="BO120" i="33"/>
  <c r="BH120" i="33"/>
  <c r="AW120" i="33"/>
  <c r="BS120" i="33" s="1"/>
  <c r="AR120" i="33"/>
  <c r="BN120" i="33" s="1"/>
  <c r="AQ120" i="33"/>
  <c r="BM120" i="33" s="1"/>
  <c r="AP120" i="33"/>
  <c r="BL120" i="33" s="1"/>
  <c r="AJ120" i="33"/>
  <c r="BF120" i="33" s="1"/>
  <c r="AA120" i="33"/>
  <c r="Z120" i="33"/>
  <c r="AV120" i="33" s="1"/>
  <c r="BR120" i="33" s="1"/>
  <c r="Y120" i="33"/>
  <c r="AU120" i="33" s="1"/>
  <c r="BQ120" i="33" s="1"/>
  <c r="X120" i="33"/>
  <c r="AT120" i="33" s="1"/>
  <c r="W120" i="33"/>
  <c r="AS120" i="33" s="1"/>
  <c r="V120" i="33"/>
  <c r="U120" i="33"/>
  <c r="T120" i="33"/>
  <c r="S120" i="33"/>
  <c r="AO120" i="33" s="1"/>
  <c r="BK120" i="33" s="1"/>
  <c r="R120" i="33"/>
  <c r="AN120" i="33" s="1"/>
  <c r="BJ120" i="33" s="1"/>
  <c r="Q120" i="33"/>
  <c r="AM120" i="33" s="1"/>
  <c r="BI120" i="33" s="1"/>
  <c r="P120" i="33"/>
  <c r="AL120" i="33" s="1"/>
  <c r="O120" i="33"/>
  <c r="AK120" i="33" s="1"/>
  <c r="BG120" i="33" s="1"/>
  <c r="N120" i="33"/>
  <c r="BN119" i="33"/>
  <c r="BF119" i="33"/>
  <c r="AV119" i="33"/>
  <c r="BR119" i="33" s="1"/>
  <c r="AU119" i="33"/>
  <c r="BQ119" i="33" s="1"/>
  <c r="AP119" i="33"/>
  <c r="BL119" i="33" s="1"/>
  <c r="AO119" i="33"/>
  <c r="BK119" i="33" s="1"/>
  <c r="AN119" i="33"/>
  <c r="BJ119" i="33" s="1"/>
  <c r="AM119" i="33"/>
  <c r="BI119" i="33" s="1"/>
  <c r="Z119" i="33"/>
  <c r="Y119" i="33"/>
  <c r="X119" i="33"/>
  <c r="AT119" i="33" s="1"/>
  <c r="BP119" i="33" s="1"/>
  <c r="W119" i="33"/>
  <c r="AS119" i="33" s="1"/>
  <c r="BO119" i="33" s="1"/>
  <c r="V119" i="33"/>
  <c r="AR119" i="33" s="1"/>
  <c r="U119" i="33"/>
  <c r="AQ119" i="33" s="1"/>
  <c r="BM119" i="33" s="1"/>
  <c r="T119" i="33"/>
  <c r="S119" i="33"/>
  <c r="R119" i="33"/>
  <c r="Q119" i="33"/>
  <c r="P119" i="33"/>
  <c r="AL119" i="33" s="1"/>
  <c r="BH119" i="33" s="1"/>
  <c r="O119" i="33"/>
  <c r="AK119" i="33" s="1"/>
  <c r="BG119" i="33" s="1"/>
  <c r="N119" i="33"/>
  <c r="AJ119" i="33" s="1"/>
  <c r="BF118" i="33"/>
  <c r="AU118" i="33"/>
  <c r="BQ118" i="33" s="1"/>
  <c r="AT118" i="33"/>
  <c r="BP118" i="33" s="1"/>
  <c r="AO118" i="33"/>
  <c r="BK118" i="33" s="1"/>
  <c r="AN118" i="33"/>
  <c r="BJ118" i="33" s="1"/>
  <c r="AM118" i="33"/>
  <c r="BI118" i="33" s="1"/>
  <c r="AL118" i="33"/>
  <c r="BH118" i="33" s="1"/>
  <c r="Y118" i="33"/>
  <c r="X118" i="33"/>
  <c r="W118" i="33"/>
  <c r="AS118" i="33" s="1"/>
  <c r="BO118" i="33" s="1"/>
  <c r="V118" i="33"/>
  <c r="AR118" i="33" s="1"/>
  <c r="BN118" i="33" s="1"/>
  <c r="U118" i="33"/>
  <c r="AQ118" i="33" s="1"/>
  <c r="BM118" i="33" s="1"/>
  <c r="T118" i="33"/>
  <c r="AP118" i="33" s="1"/>
  <c r="BL118" i="33" s="1"/>
  <c r="S118" i="33"/>
  <c r="R118" i="33"/>
  <c r="Q118" i="33"/>
  <c r="P118" i="33"/>
  <c r="O118" i="33"/>
  <c r="AK118" i="33" s="1"/>
  <c r="BG118" i="33" s="1"/>
  <c r="N118" i="33"/>
  <c r="AJ118" i="33" s="1"/>
  <c r="BL117" i="33"/>
  <c r="AT117" i="33"/>
  <c r="BP117" i="33" s="1"/>
  <c r="AS117" i="33"/>
  <c r="BO117" i="33" s="1"/>
  <c r="AR117" i="33"/>
  <c r="BN117" i="33" s="1"/>
  <c r="AL117" i="33"/>
  <c r="BH117" i="33" s="1"/>
  <c r="AK117" i="33"/>
  <c r="BG117" i="33" s="1"/>
  <c r="AJ117" i="33"/>
  <c r="BF117" i="33" s="1"/>
  <c r="X117" i="33"/>
  <c r="W117" i="33"/>
  <c r="V117" i="33"/>
  <c r="U117" i="33"/>
  <c r="AQ117" i="33" s="1"/>
  <c r="BM117" i="33" s="1"/>
  <c r="T117" i="33"/>
  <c r="AP117" i="33" s="1"/>
  <c r="S117" i="33"/>
  <c r="AO117" i="33" s="1"/>
  <c r="BK117" i="33" s="1"/>
  <c r="R117" i="33"/>
  <c r="AN117" i="33" s="1"/>
  <c r="BJ117" i="33" s="1"/>
  <c r="Q117" i="33"/>
  <c r="AM117" i="33" s="1"/>
  <c r="BI117" i="33" s="1"/>
  <c r="P117" i="33"/>
  <c r="O117" i="33"/>
  <c r="N117" i="33"/>
  <c r="BJ116" i="33"/>
  <c r="AR116" i="33"/>
  <c r="BN116" i="33" s="1"/>
  <c r="AP116" i="33"/>
  <c r="BL116" i="33" s="1"/>
  <c r="AK116" i="33"/>
  <c r="BG116" i="33" s="1"/>
  <c r="AJ116" i="33"/>
  <c r="BF116" i="33" s="1"/>
  <c r="W116" i="33"/>
  <c r="AS116" i="33" s="1"/>
  <c r="BO116" i="33" s="1"/>
  <c r="V116" i="33"/>
  <c r="U116" i="33"/>
  <c r="AQ116" i="33" s="1"/>
  <c r="BM116" i="33" s="1"/>
  <c r="T116" i="33"/>
  <c r="S116" i="33"/>
  <c r="AO116" i="33" s="1"/>
  <c r="BK116" i="33" s="1"/>
  <c r="R116" i="33"/>
  <c r="AN116" i="33" s="1"/>
  <c r="Q116" i="33"/>
  <c r="AM116" i="33" s="1"/>
  <c r="BI116" i="33" s="1"/>
  <c r="P116" i="33"/>
  <c r="AL116" i="33" s="1"/>
  <c r="BH116" i="33" s="1"/>
  <c r="O116" i="33"/>
  <c r="N116" i="33"/>
  <c r="BN115" i="33"/>
  <c r="BH115" i="33"/>
  <c r="BC115" i="33"/>
  <c r="BY115" i="33" s="1"/>
  <c r="AP115" i="33"/>
  <c r="BL115" i="33" s="1"/>
  <c r="AN115" i="33"/>
  <c r="BJ115" i="33" s="1"/>
  <c r="AM115" i="33"/>
  <c r="BI115" i="33" s="1"/>
  <c r="AG115" i="33"/>
  <c r="V115" i="33"/>
  <c r="AR115" i="33" s="1"/>
  <c r="U115" i="33"/>
  <c r="AQ115" i="33" s="1"/>
  <c r="BM115" i="33" s="1"/>
  <c r="T115" i="33"/>
  <c r="S115" i="33"/>
  <c r="AO115" i="33" s="1"/>
  <c r="BK115" i="33" s="1"/>
  <c r="R115" i="33"/>
  <c r="Q115" i="33"/>
  <c r="P115" i="33"/>
  <c r="AL115" i="33" s="1"/>
  <c r="O115" i="33"/>
  <c r="AK115" i="33" s="1"/>
  <c r="BG115" i="33" s="1"/>
  <c r="N115" i="33"/>
  <c r="AJ115" i="33" s="1"/>
  <c r="BF115" i="33" s="1"/>
  <c r="BF114" i="33"/>
  <c r="BC114" i="33"/>
  <c r="BY114" i="33" s="1"/>
  <c r="AN114" i="33"/>
  <c r="BJ114" i="33" s="1"/>
  <c r="AM114" i="33"/>
  <c r="BI114" i="33" s="1"/>
  <c r="AL114" i="33"/>
  <c r="BH114" i="33" s="1"/>
  <c r="AG114" i="33"/>
  <c r="AF114" i="33"/>
  <c r="BB114" i="33" s="1"/>
  <c r="BX114" i="33" s="1"/>
  <c r="U114" i="33"/>
  <c r="AQ114" i="33" s="1"/>
  <c r="BM114" i="33" s="1"/>
  <c r="T114" i="33"/>
  <c r="AP114" i="33" s="1"/>
  <c r="BL114" i="33" s="1"/>
  <c r="S114" i="33"/>
  <c r="AO114" i="33" s="1"/>
  <c r="BK114" i="33" s="1"/>
  <c r="R114" i="33"/>
  <c r="Q114" i="33"/>
  <c r="P114" i="33"/>
  <c r="O114" i="33"/>
  <c r="AK114" i="33" s="1"/>
  <c r="BG114" i="33" s="1"/>
  <c r="N114" i="33"/>
  <c r="AJ114" i="33" s="1"/>
  <c r="BC113" i="33"/>
  <c r="BY113" i="33" s="1"/>
  <c r="AP113" i="33"/>
  <c r="BL113" i="33" s="1"/>
  <c r="AN113" i="33"/>
  <c r="BJ113" i="33" s="1"/>
  <c r="AM113" i="33"/>
  <c r="BI113" i="33" s="1"/>
  <c r="AG113" i="33"/>
  <c r="AF113" i="33"/>
  <c r="BB113" i="33" s="1"/>
  <c r="BX113" i="33" s="1"/>
  <c r="AE113" i="33"/>
  <c r="BA113" i="33" s="1"/>
  <c r="BW113" i="33" s="1"/>
  <c r="T113" i="33"/>
  <c r="S113" i="33"/>
  <c r="AO113" i="33" s="1"/>
  <c r="BK113" i="33" s="1"/>
  <c r="R113" i="33"/>
  <c r="Q113" i="33"/>
  <c r="P113" i="33"/>
  <c r="AL113" i="33" s="1"/>
  <c r="BH113" i="33" s="1"/>
  <c r="O113" i="33"/>
  <c r="AK113" i="33" s="1"/>
  <c r="BG113" i="33" s="1"/>
  <c r="N113" i="33"/>
  <c r="AJ113" i="33" s="1"/>
  <c r="BF113" i="33" s="1"/>
  <c r="BB112" i="33"/>
  <c r="BX112" i="33" s="1"/>
  <c r="BA112" i="33"/>
  <c r="BW112" i="33" s="1"/>
  <c r="AN112" i="33"/>
  <c r="BJ112" i="33" s="1"/>
  <c r="AL112" i="33"/>
  <c r="BH112" i="33" s="1"/>
  <c r="AK112" i="33"/>
  <c r="BG112" i="33" s="1"/>
  <c r="AG112" i="33"/>
  <c r="BC112" i="33" s="1"/>
  <c r="BY112" i="33" s="1"/>
  <c r="AF112" i="33"/>
  <c r="AE112" i="33"/>
  <c r="AD112" i="33"/>
  <c r="AZ112" i="33" s="1"/>
  <c r="BV112" i="33" s="1"/>
  <c r="S112" i="33"/>
  <c r="AO112" i="33" s="1"/>
  <c r="BK112" i="33" s="1"/>
  <c r="R112" i="33"/>
  <c r="Q112" i="33"/>
  <c r="AM112" i="33" s="1"/>
  <c r="BI112" i="33" s="1"/>
  <c r="P112" i="33"/>
  <c r="O112" i="33"/>
  <c r="N112" i="33"/>
  <c r="AJ112" i="33" s="1"/>
  <c r="BF112" i="33" s="1"/>
  <c r="BJ111" i="33"/>
  <c r="BB111" i="33"/>
  <c r="BX111" i="33" s="1"/>
  <c r="AZ111" i="33"/>
  <c r="BV111" i="33" s="1"/>
  <c r="AY111" i="33"/>
  <c r="BU111" i="33" s="1"/>
  <c r="AL111" i="33"/>
  <c r="BH111" i="33" s="1"/>
  <c r="AJ111" i="33"/>
  <c r="BF111" i="33" s="1"/>
  <c r="AG111" i="33"/>
  <c r="AF111" i="33"/>
  <c r="AE111" i="33"/>
  <c r="BA111" i="33" s="1"/>
  <c r="BW111" i="33" s="1"/>
  <c r="AD111" i="33"/>
  <c r="AC111" i="33"/>
  <c r="R111" i="33"/>
  <c r="AN111" i="33" s="1"/>
  <c r="Q111" i="33"/>
  <c r="AM111" i="33" s="1"/>
  <c r="BI111" i="33" s="1"/>
  <c r="P111" i="33"/>
  <c r="O111" i="33"/>
  <c r="AK111" i="33" s="1"/>
  <c r="BG111" i="33" s="1"/>
  <c r="N111" i="33"/>
  <c r="BX110" i="33"/>
  <c r="BA110" i="33"/>
  <c r="BW110" i="33" s="1"/>
  <c r="AZ110" i="33"/>
  <c r="BV110" i="33" s="1"/>
  <c r="AX110" i="33"/>
  <c r="BT110" i="33" s="1"/>
  <c r="AJ110" i="33"/>
  <c r="BF110" i="33" s="1"/>
  <c r="AG110" i="33"/>
  <c r="BC110" i="33" s="1"/>
  <c r="BY110" i="33" s="1"/>
  <c r="AF110" i="33"/>
  <c r="BB110" i="33" s="1"/>
  <c r="AE110" i="33"/>
  <c r="AD110" i="33"/>
  <c r="AC110" i="33"/>
  <c r="AY110" i="33" s="1"/>
  <c r="BU110" i="33" s="1"/>
  <c r="AB110" i="33"/>
  <c r="Q110" i="33"/>
  <c r="AM110" i="33" s="1"/>
  <c r="BI110" i="33" s="1"/>
  <c r="P110" i="33"/>
  <c r="AL110" i="33" s="1"/>
  <c r="BH110" i="33" s="1"/>
  <c r="O110" i="33"/>
  <c r="AK110" i="33" s="1"/>
  <c r="BG110" i="33" s="1"/>
  <c r="N110" i="33"/>
  <c r="BV109" i="33"/>
  <c r="BC109" i="33"/>
  <c r="BY109" i="33" s="1"/>
  <c r="AY109" i="33"/>
  <c r="BU109" i="33" s="1"/>
  <c r="AX109" i="33"/>
  <c r="BT109" i="33" s="1"/>
  <c r="AG109" i="33"/>
  <c r="AF109" i="33"/>
  <c r="BB109" i="33" s="1"/>
  <c r="BX109" i="33" s="1"/>
  <c r="AE109" i="33"/>
  <c r="BA109" i="33" s="1"/>
  <c r="BW109" i="33" s="1"/>
  <c r="AD109" i="33"/>
  <c r="AZ109" i="33" s="1"/>
  <c r="AC109" i="33"/>
  <c r="AB109" i="33"/>
  <c r="AA109" i="33"/>
  <c r="AW109" i="33" s="1"/>
  <c r="BS109" i="33" s="1"/>
  <c r="P109" i="33"/>
  <c r="AL109" i="33" s="1"/>
  <c r="BH109" i="33" s="1"/>
  <c r="O109" i="33"/>
  <c r="AK109" i="33" s="1"/>
  <c r="BG109" i="33" s="1"/>
  <c r="N109" i="33"/>
  <c r="AJ109" i="33" s="1"/>
  <c r="BF109" i="33" s="1"/>
  <c r="BV108" i="33"/>
  <c r="BS108" i="33"/>
  <c r="BG108" i="33"/>
  <c r="BF108" i="33"/>
  <c r="AX108" i="33"/>
  <c r="BT108" i="33" s="1"/>
  <c r="AV108" i="33"/>
  <c r="BR108" i="33" s="1"/>
  <c r="AG108" i="33"/>
  <c r="BC108" i="33" s="1"/>
  <c r="BY108" i="33" s="1"/>
  <c r="AF108" i="33"/>
  <c r="BB108" i="33" s="1"/>
  <c r="BX108" i="33" s="1"/>
  <c r="AE108" i="33"/>
  <c r="BA108" i="33" s="1"/>
  <c r="BW108" i="33" s="1"/>
  <c r="AD108" i="33"/>
  <c r="AZ108" i="33" s="1"/>
  <c r="AC108" i="33"/>
  <c r="AY108" i="33" s="1"/>
  <c r="BU108" i="33" s="1"/>
  <c r="AB108" i="33"/>
  <c r="AA108" i="33"/>
  <c r="AW108" i="33" s="1"/>
  <c r="Z108" i="33"/>
  <c r="O108" i="33"/>
  <c r="AK108" i="33" s="1"/>
  <c r="N108" i="33"/>
  <c r="AJ108" i="33" s="1"/>
  <c r="BY107" i="33"/>
  <c r="BC107" i="33"/>
  <c r="BB107" i="33"/>
  <c r="BX107" i="33" s="1"/>
  <c r="AJ107" i="33"/>
  <c r="BF107" i="33" s="1"/>
  <c r="AG107" i="33"/>
  <c r="AF107" i="33"/>
  <c r="AE107" i="33"/>
  <c r="BA107" i="33" s="1"/>
  <c r="BW107" i="33" s="1"/>
  <c r="AD107" i="33"/>
  <c r="AZ107" i="33" s="1"/>
  <c r="BV107" i="33" s="1"/>
  <c r="AC107" i="33"/>
  <c r="AY107" i="33" s="1"/>
  <c r="BU107" i="33" s="1"/>
  <c r="AB107" i="33"/>
  <c r="AA107" i="33"/>
  <c r="AW107" i="33" s="1"/>
  <c r="BS107" i="33" s="1"/>
  <c r="Z107" i="33"/>
  <c r="Y107" i="33"/>
  <c r="AU107" i="33" s="1"/>
  <c r="BQ107" i="33" s="1"/>
  <c r="N107" i="33"/>
  <c r="BT106" i="33"/>
  <c r="BC106" i="33"/>
  <c r="BY106" i="33" s="1"/>
  <c r="BA106" i="33"/>
  <c r="BW106" i="33" s="1"/>
  <c r="AX106" i="33"/>
  <c r="AW106" i="33"/>
  <c r="BS106" i="33" s="1"/>
  <c r="AV106" i="33"/>
  <c r="BR106" i="33" s="1"/>
  <c r="AU106" i="33"/>
  <c r="BQ106" i="33" s="1"/>
  <c r="AG106" i="33"/>
  <c r="AF106" i="33"/>
  <c r="AE106" i="33"/>
  <c r="AD106" i="33"/>
  <c r="AC106" i="33"/>
  <c r="AY106" i="33" s="1"/>
  <c r="BU106" i="33" s="1"/>
  <c r="AB106" i="33"/>
  <c r="AA106" i="33"/>
  <c r="Z106" i="33"/>
  <c r="Y106" i="33"/>
  <c r="X106" i="33"/>
  <c r="F97" i="33"/>
  <c r="F124" i="33" s="1"/>
  <c r="E96" i="33"/>
  <c r="E123" i="33" s="1"/>
  <c r="K94" i="33"/>
  <c r="K121" i="33" s="1"/>
  <c r="B91" i="33"/>
  <c r="B118" i="33" s="1"/>
  <c r="Z118" i="33" s="1"/>
  <c r="AV118" i="33" s="1"/>
  <c r="BR118" i="33" s="1"/>
  <c r="H84" i="33"/>
  <c r="H79" i="33"/>
  <c r="K72" i="33"/>
  <c r="K99" i="33" s="1"/>
  <c r="D72" i="33"/>
  <c r="D99" i="33" s="1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I71" i="33"/>
  <c r="B71" i="33"/>
  <c r="O154" i="33" s="1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F69" i="33"/>
  <c r="S152" i="33" s="1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C68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H66" i="33"/>
  <c r="C66" i="33"/>
  <c r="AD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E65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K64" i="33"/>
  <c r="G64" i="33"/>
  <c r="D64" i="33"/>
  <c r="AB64" i="33" s="1"/>
  <c r="C64" i="33"/>
  <c r="AA63" i="33"/>
  <c r="X63" i="33"/>
  <c r="W63" i="33"/>
  <c r="V63" i="33"/>
  <c r="U63" i="33"/>
  <c r="T63" i="33"/>
  <c r="S63" i="33"/>
  <c r="R63" i="33"/>
  <c r="Q63" i="33"/>
  <c r="P63" i="33"/>
  <c r="O63" i="33"/>
  <c r="N63" i="33"/>
  <c r="J63" i="33"/>
  <c r="W146" i="33" s="1"/>
  <c r="I63" i="33"/>
  <c r="E63" i="33"/>
  <c r="B63" i="33"/>
  <c r="O146" i="33" s="1"/>
  <c r="AC62" i="33"/>
  <c r="Y62" i="33"/>
  <c r="W62" i="33"/>
  <c r="V62" i="33"/>
  <c r="U62" i="33"/>
  <c r="T62" i="33"/>
  <c r="S62" i="33"/>
  <c r="R62" i="33"/>
  <c r="Q62" i="33"/>
  <c r="P62" i="33"/>
  <c r="O62" i="33"/>
  <c r="N62" i="33"/>
  <c r="K62" i="33"/>
  <c r="X145" i="33" s="1"/>
  <c r="H62" i="33"/>
  <c r="AD62" i="33" s="1"/>
  <c r="G62" i="33"/>
  <c r="C62" i="33"/>
  <c r="AG61" i="33"/>
  <c r="AE61" i="33"/>
  <c r="W61" i="33"/>
  <c r="V61" i="33"/>
  <c r="U61" i="33"/>
  <c r="T61" i="33"/>
  <c r="S61" i="33"/>
  <c r="R61" i="33"/>
  <c r="Q61" i="33"/>
  <c r="P61" i="33"/>
  <c r="O61" i="33"/>
  <c r="N61" i="33"/>
  <c r="I61" i="33"/>
  <c r="F61" i="33"/>
  <c r="AA61" i="33" s="1"/>
  <c r="E61" i="33"/>
  <c r="AG60" i="33"/>
  <c r="AF60" i="33"/>
  <c r="AD60" i="33"/>
  <c r="U60" i="33"/>
  <c r="T60" i="33"/>
  <c r="S60" i="33"/>
  <c r="R60" i="33"/>
  <c r="Q60" i="33"/>
  <c r="P60" i="33"/>
  <c r="O60" i="33"/>
  <c r="N60" i="33"/>
  <c r="K60" i="33"/>
  <c r="G60" i="33"/>
  <c r="D60" i="33"/>
  <c r="C60" i="33"/>
  <c r="AG59" i="33"/>
  <c r="AF59" i="33"/>
  <c r="AE59" i="33"/>
  <c r="AA59" i="33"/>
  <c r="W59" i="33"/>
  <c r="T59" i="33"/>
  <c r="S59" i="33"/>
  <c r="R59" i="33"/>
  <c r="Q59" i="33"/>
  <c r="P59" i="33"/>
  <c r="O59" i="33"/>
  <c r="N59" i="33"/>
  <c r="J59" i="33"/>
  <c r="I59" i="33"/>
  <c r="E59" i="33"/>
  <c r="B59" i="33"/>
  <c r="AG58" i="33"/>
  <c r="AF58" i="33"/>
  <c r="AE58" i="33"/>
  <c r="AD58" i="33"/>
  <c r="Z58" i="33"/>
  <c r="S58" i="33"/>
  <c r="R58" i="33"/>
  <c r="Q58" i="33"/>
  <c r="P58" i="33"/>
  <c r="O58" i="33"/>
  <c r="N58" i="33"/>
  <c r="H58" i="33"/>
  <c r="G58" i="33"/>
  <c r="Y58" i="33" s="1"/>
  <c r="AG57" i="33"/>
  <c r="AF57" i="33"/>
  <c r="AE57" i="33"/>
  <c r="AD57" i="33"/>
  <c r="AC57" i="33"/>
  <c r="AA57" i="33"/>
  <c r="S57" i="33"/>
  <c r="R57" i="33"/>
  <c r="Q57" i="33"/>
  <c r="P57" i="33"/>
  <c r="O57" i="33"/>
  <c r="N57" i="33"/>
  <c r="J57" i="33"/>
  <c r="I57" i="33"/>
  <c r="F57" i="33"/>
  <c r="E57" i="33"/>
  <c r="B57" i="33"/>
  <c r="AG56" i="33"/>
  <c r="AF56" i="33"/>
  <c r="AE56" i="33"/>
  <c r="AD56" i="33"/>
  <c r="AC56" i="33"/>
  <c r="AB56" i="33"/>
  <c r="V56" i="33"/>
  <c r="U56" i="33"/>
  <c r="Q56" i="33"/>
  <c r="P56" i="33"/>
  <c r="O56" i="33"/>
  <c r="N56" i="33"/>
  <c r="K56" i="33"/>
  <c r="G56" i="33"/>
  <c r="G83" i="33" s="1"/>
  <c r="G110" i="33" s="1"/>
  <c r="W110" i="33" s="1"/>
  <c r="AS110" i="33" s="1"/>
  <c r="BO110" i="33" s="1"/>
  <c r="D56" i="33"/>
  <c r="C56" i="33"/>
  <c r="AG55" i="33"/>
  <c r="AF55" i="33"/>
  <c r="AE55" i="33"/>
  <c r="AD55" i="33"/>
  <c r="AC55" i="33"/>
  <c r="AB55" i="33"/>
  <c r="AA55" i="33"/>
  <c r="W55" i="33"/>
  <c r="S55" i="33"/>
  <c r="P55" i="33"/>
  <c r="O55" i="33"/>
  <c r="N55" i="33"/>
  <c r="J55" i="33"/>
  <c r="I55" i="33"/>
  <c r="F55" i="33"/>
  <c r="E55" i="33"/>
  <c r="B55" i="33"/>
  <c r="AG54" i="33"/>
  <c r="AF54" i="33"/>
  <c r="AE54" i="33"/>
  <c r="AD54" i="33"/>
  <c r="AC54" i="33"/>
  <c r="AB54" i="33"/>
  <c r="AA54" i="33"/>
  <c r="Z54" i="33"/>
  <c r="R54" i="33"/>
  <c r="O54" i="33"/>
  <c r="N54" i="33"/>
  <c r="H54" i="33"/>
  <c r="G54" i="33"/>
  <c r="U54" i="33" s="1"/>
  <c r="D54" i="33"/>
  <c r="Q137" i="33" s="1"/>
  <c r="AG53" i="33"/>
  <c r="AF53" i="33"/>
  <c r="AE53" i="33"/>
  <c r="AD53" i="33"/>
  <c r="AC53" i="33"/>
  <c r="AB53" i="33"/>
  <c r="AA53" i="33"/>
  <c r="Z53" i="33"/>
  <c r="Y53" i="33"/>
  <c r="X53" i="33"/>
  <c r="W53" i="33"/>
  <c r="O53" i="33"/>
  <c r="N53" i="33"/>
  <c r="J53" i="33"/>
  <c r="I53" i="33"/>
  <c r="F53" i="33"/>
  <c r="S53" i="33" s="1"/>
  <c r="E53" i="33"/>
  <c r="B53" i="33"/>
  <c r="AG52" i="33"/>
  <c r="AF52" i="33"/>
  <c r="AE52" i="33"/>
  <c r="AD52" i="33"/>
  <c r="AC52" i="33"/>
  <c r="AB52" i="33"/>
  <c r="AA52" i="33"/>
  <c r="Z52" i="33"/>
  <c r="Y52" i="33"/>
  <c r="X52" i="33"/>
  <c r="O52" i="33"/>
  <c r="K52" i="33"/>
  <c r="H52" i="33"/>
  <c r="U135" i="33" s="1"/>
  <c r="D52" i="33"/>
  <c r="C52" i="33"/>
  <c r="K48" i="33"/>
  <c r="J48" i="33"/>
  <c r="J72" i="33" s="1"/>
  <c r="J99" i="33" s="1"/>
  <c r="I48" i="33"/>
  <c r="I72" i="33" s="1"/>
  <c r="I99" i="33" s="1"/>
  <c r="H48" i="33"/>
  <c r="H72" i="33" s="1"/>
  <c r="H99" i="33" s="1"/>
  <c r="G48" i="33"/>
  <c r="G72" i="33" s="1"/>
  <c r="G99" i="33" s="1"/>
  <c r="F48" i="33"/>
  <c r="F72" i="33" s="1"/>
  <c r="F99" i="33" s="1"/>
  <c r="E48" i="33"/>
  <c r="E72" i="33" s="1"/>
  <c r="E99" i="33" s="1"/>
  <c r="D48" i="33"/>
  <c r="C48" i="33"/>
  <c r="C72" i="33" s="1"/>
  <c r="C99" i="33" s="1"/>
  <c r="B48" i="33"/>
  <c r="B72" i="33" s="1"/>
  <c r="B99" i="33" s="1"/>
  <c r="K47" i="33"/>
  <c r="K71" i="33" s="1"/>
  <c r="J47" i="33"/>
  <c r="J71" i="33" s="1"/>
  <c r="W154" i="33" s="1"/>
  <c r="I47" i="33"/>
  <c r="H47" i="33"/>
  <c r="H71" i="33" s="1"/>
  <c r="G47" i="33"/>
  <c r="G71" i="33" s="1"/>
  <c r="F47" i="33"/>
  <c r="F71" i="33" s="1"/>
  <c r="E47" i="33"/>
  <c r="E71" i="33" s="1"/>
  <c r="D47" i="33"/>
  <c r="D71" i="33" s="1"/>
  <c r="C47" i="33"/>
  <c r="C71" i="33" s="1"/>
  <c r="B47" i="33"/>
  <c r="K46" i="33"/>
  <c r="K70" i="33" s="1"/>
  <c r="J46" i="33"/>
  <c r="J70" i="33" s="1"/>
  <c r="I46" i="33"/>
  <c r="I70" i="33" s="1"/>
  <c r="H46" i="33"/>
  <c r="H70" i="33" s="1"/>
  <c r="G46" i="33"/>
  <c r="G70" i="33" s="1"/>
  <c r="F46" i="33"/>
  <c r="F70" i="33" s="1"/>
  <c r="S153" i="33" s="1"/>
  <c r="E46" i="33"/>
  <c r="E70" i="33" s="1"/>
  <c r="D46" i="33"/>
  <c r="D70" i="33" s="1"/>
  <c r="Q153" i="33" s="1"/>
  <c r="C46" i="33"/>
  <c r="C70" i="33" s="1"/>
  <c r="B46" i="33"/>
  <c r="B70" i="33" s="1"/>
  <c r="K45" i="33"/>
  <c r="K69" i="33" s="1"/>
  <c r="J45" i="33"/>
  <c r="J69" i="33" s="1"/>
  <c r="I45" i="33"/>
  <c r="I69" i="33" s="1"/>
  <c r="H45" i="33"/>
  <c r="H69" i="33" s="1"/>
  <c r="G45" i="33"/>
  <c r="G69" i="33" s="1"/>
  <c r="F45" i="33"/>
  <c r="E45" i="33"/>
  <c r="E69" i="33" s="1"/>
  <c r="R152" i="33" s="1"/>
  <c r="D45" i="33"/>
  <c r="D69" i="33" s="1"/>
  <c r="C45" i="33"/>
  <c r="C69" i="33" s="1"/>
  <c r="B45" i="33"/>
  <c r="B69" i="33" s="1"/>
  <c r="K44" i="33"/>
  <c r="K68" i="33" s="1"/>
  <c r="J44" i="33"/>
  <c r="J68" i="33" s="1"/>
  <c r="I44" i="33"/>
  <c r="I68" i="33" s="1"/>
  <c r="H44" i="33"/>
  <c r="H68" i="33" s="1"/>
  <c r="U151" i="33" s="1"/>
  <c r="G44" i="33"/>
  <c r="G68" i="33" s="1"/>
  <c r="F44" i="33"/>
  <c r="F68" i="33" s="1"/>
  <c r="E44" i="33"/>
  <c r="E68" i="33" s="1"/>
  <c r="AG68" i="33" s="1"/>
  <c r="D44" i="33"/>
  <c r="D68" i="33" s="1"/>
  <c r="C44" i="33"/>
  <c r="B44" i="33"/>
  <c r="B68" i="33" s="1"/>
  <c r="K43" i="33"/>
  <c r="K67" i="33" s="1"/>
  <c r="X150" i="33" s="1"/>
  <c r="J43" i="33"/>
  <c r="J67" i="33" s="1"/>
  <c r="I43" i="33"/>
  <c r="I67" i="33" s="1"/>
  <c r="H43" i="33"/>
  <c r="H67" i="33" s="1"/>
  <c r="G43" i="33"/>
  <c r="G67" i="33" s="1"/>
  <c r="F43" i="33"/>
  <c r="F67" i="33" s="1"/>
  <c r="E43" i="33"/>
  <c r="E67" i="33" s="1"/>
  <c r="D43" i="33"/>
  <c r="D67" i="33" s="1"/>
  <c r="C43" i="33"/>
  <c r="C67" i="33" s="1"/>
  <c r="B43" i="33"/>
  <c r="B67" i="33" s="1"/>
  <c r="K42" i="33"/>
  <c r="K66" i="33" s="1"/>
  <c r="J42" i="33"/>
  <c r="J66" i="33" s="1"/>
  <c r="I42" i="33"/>
  <c r="I66" i="33" s="1"/>
  <c r="V149" i="33" s="1"/>
  <c r="H42" i="33"/>
  <c r="G42" i="33"/>
  <c r="G66" i="33" s="1"/>
  <c r="F42" i="33"/>
  <c r="F66" i="33" s="1"/>
  <c r="E42" i="33"/>
  <c r="E66" i="33" s="1"/>
  <c r="D42" i="33"/>
  <c r="D66" i="33" s="1"/>
  <c r="C42" i="33"/>
  <c r="B42" i="33"/>
  <c r="B66" i="33" s="1"/>
  <c r="K41" i="33"/>
  <c r="K65" i="33" s="1"/>
  <c r="J41" i="33"/>
  <c r="J65" i="33" s="1"/>
  <c r="I41" i="33"/>
  <c r="I65" i="33" s="1"/>
  <c r="H41" i="33"/>
  <c r="H65" i="33" s="1"/>
  <c r="G41" i="33"/>
  <c r="G65" i="33" s="1"/>
  <c r="F41" i="33"/>
  <c r="F65" i="33" s="1"/>
  <c r="F92" i="33" s="1"/>
  <c r="F119" i="33" s="1"/>
  <c r="AE119" i="33" s="1"/>
  <c r="BA119" i="33" s="1"/>
  <c r="BW119" i="33" s="1"/>
  <c r="E41" i="33"/>
  <c r="D41" i="33"/>
  <c r="D65" i="33" s="1"/>
  <c r="C41" i="33"/>
  <c r="C65" i="33" s="1"/>
  <c r="B41" i="33"/>
  <c r="B65" i="33" s="1"/>
  <c r="K40" i="33"/>
  <c r="J40" i="33"/>
  <c r="J64" i="33" s="1"/>
  <c r="I40" i="33"/>
  <c r="I64" i="33" s="1"/>
  <c r="H40" i="33"/>
  <c r="H64" i="33" s="1"/>
  <c r="G40" i="33"/>
  <c r="F40" i="33"/>
  <c r="F64" i="33" s="1"/>
  <c r="E40" i="33"/>
  <c r="E64" i="33" s="1"/>
  <c r="D40" i="33"/>
  <c r="C40" i="33"/>
  <c r="B40" i="33"/>
  <c r="B64" i="33" s="1"/>
  <c r="K39" i="33"/>
  <c r="K63" i="33" s="1"/>
  <c r="J39" i="33"/>
  <c r="I39" i="33"/>
  <c r="H39" i="33"/>
  <c r="H63" i="33" s="1"/>
  <c r="G39" i="33"/>
  <c r="G63" i="33" s="1"/>
  <c r="F39" i="33"/>
  <c r="F63" i="33" s="1"/>
  <c r="E39" i="33"/>
  <c r="D39" i="33"/>
  <c r="D63" i="33" s="1"/>
  <c r="C39" i="33"/>
  <c r="C63" i="33" s="1"/>
  <c r="B39" i="33"/>
  <c r="K38" i="33"/>
  <c r="J38" i="33"/>
  <c r="J62" i="33" s="1"/>
  <c r="I38" i="33"/>
  <c r="I62" i="33" s="1"/>
  <c r="H38" i="33"/>
  <c r="G38" i="33"/>
  <c r="F38" i="33"/>
  <c r="F62" i="33" s="1"/>
  <c r="E38" i="33"/>
  <c r="E62" i="33" s="1"/>
  <c r="D38" i="33"/>
  <c r="D62" i="33" s="1"/>
  <c r="C38" i="33"/>
  <c r="B38" i="33"/>
  <c r="B62" i="33" s="1"/>
  <c r="K37" i="33"/>
  <c r="K61" i="33" s="1"/>
  <c r="J37" i="33"/>
  <c r="J61" i="33" s="1"/>
  <c r="I37" i="33"/>
  <c r="H37" i="33"/>
  <c r="H61" i="33" s="1"/>
  <c r="G37" i="33"/>
  <c r="G61" i="33" s="1"/>
  <c r="F37" i="33"/>
  <c r="E37" i="33"/>
  <c r="D37" i="33"/>
  <c r="D61" i="33" s="1"/>
  <c r="C37" i="33"/>
  <c r="C61" i="33" s="1"/>
  <c r="X61" i="33" s="1"/>
  <c r="B37" i="33"/>
  <c r="B61" i="33" s="1"/>
  <c r="K36" i="33"/>
  <c r="J36" i="33"/>
  <c r="J60" i="33" s="1"/>
  <c r="I36" i="33"/>
  <c r="I60" i="33" s="1"/>
  <c r="H36" i="33"/>
  <c r="H60" i="33" s="1"/>
  <c r="G36" i="33"/>
  <c r="F36" i="33"/>
  <c r="F60" i="33" s="1"/>
  <c r="E36" i="33"/>
  <c r="E60" i="33" s="1"/>
  <c r="R143" i="33" s="1"/>
  <c r="D36" i="33"/>
  <c r="C36" i="33"/>
  <c r="B36" i="33"/>
  <c r="B60" i="33" s="1"/>
  <c r="K35" i="33"/>
  <c r="K59" i="33" s="1"/>
  <c r="J35" i="33"/>
  <c r="I35" i="33"/>
  <c r="H35" i="33"/>
  <c r="H59" i="33" s="1"/>
  <c r="G35" i="33"/>
  <c r="G59" i="33" s="1"/>
  <c r="F35" i="33"/>
  <c r="F59" i="33" s="1"/>
  <c r="E35" i="33"/>
  <c r="D35" i="33"/>
  <c r="D59" i="33" s="1"/>
  <c r="C35" i="33"/>
  <c r="C59" i="33" s="1"/>
  <c r="B35" i="33"/>
  <c r="K34" i="33"/>
  <c r="K58" i="33" s="1"/>
  <c r="J34" i="33"/>
  <c r="J58" i="33" s="1"/>
  <c r="I34" i="33"/>
  <c r="I58" i="33" s="1"/>
  <c r="H34" i="33"/>
  <c r="G34" i="33"/>
  <c r="F34" i="33"/>
  <c r="F58" i="33" s="1"/>
  <c r="E34" i="33"/>
  <c r="E58" i="33" s="1"/>
  <c r="D34" i="33"/>
  <c r="D58" i="33" s="1"/>
  <c r="C34" i="33"/>
  <c r="C58" i="33" s="1"/>
  <c r="B34" i="33"/>
  <c r="B58" i="33" s="1"/>
  <c r="K33" i="33"/>
  <c r="K57" i="33" s="1"/>
  <c r="J33" i="33"/>
  <c r="I33" i="33"/>
  <c r="H33" i="33"/>
  <c r="H57" i="33" s="1"/>
  <c r="G33" i="33"/>
  <c r="G57" i="33" s="1"/>
  <c r="F33" i="33"/>
  <c r="E33" i="33"/>
  <c r="D33" i="33"/>
  <c r="D57" i="33" s="1"/>
  <c r="C33" i="33"/>
  <c r="C57" i="33" s="1"/>
  <c r="B33" i="33"/>
  <c r="K32" i="33"/>
  <c r="J32" i="33"/>
  <c r="J56" i="33" s="1"/>
  <c r="I32" i="33"/>
  <c r="I56" i="33" s="1"/>
  <c r="H32" i="33"/>
  <c r="H56" i="33" s="1"/>
  <c r="G32" i="33"/>
  <c r="F32" i="33"/>
  <c r="F56" i="33" s="1"/>
  <c r="E32" i="33"/>
  <c r="E56" i="33" s="1"/>
  <c r="D32" i="33"/>
  <c r="C32" i="33"/>
  <c r="B32" i="33"/>
  <c r="B56" i="33" s="1"/>
  <c r="K31" i="33"/>
  <c r="K55" i="33" s="1"/>
  <c r="J31" i="33"/>
  <c r="I31" i="33"/>
  <c r="H31" i="33"/>
  <c r="H55" i="33" s="1"/>
  <c r="G31" i="33"/>
  <c r="G55" i="33" s="1"/>
  <c r="F31" i="33"/>
  <c r="E31" i="33"/>
  <c r="D31" i="33"/>
  <c r="D55" i="33" s="1"/>
  <c r="C31" i="33"/>
  <c r="C55" i="33" s="1"/>
  <c r="B31" i="33"/>
  <c r="K30" i="33"/>
  <c r="K54" i="33" s="1"/>
  <c r="J30" i="33"/>
  <c r="J54" i="33" s="1"/>
  <c r="I30" i="33"/>
  <c r="I54" i="33" s="1"/>
  <c r="H30" i="33"/>
  <c r="G30" i="33"/>
  <c r="F30" i="33"/>
  <c r="F54" i="33" s="1"/>
  <c r="E30" i="33"/>
  <c r="E54" i="33" s="1"/>
  <c r="D30" i="33"/>
  <c r="C30" i="33"/>
  <c r="C54" i="33" s="1"/>
  <c r="B30" i="33"/>
  <c r="B54" i="33" s="1"/>
  <c r="K29" i="33"/>
  <c r="K53" i="33" s="1"/>
  <c r="X136" i="33" s="1"/>
  <c r="J29" i="33"/>
  <c r="I29" i="33"/>
  <c r="H29" i="33"/>
  <c r="H53" i="33" s="1"/>
  <c r="G29" i="33"/>
  <c r="G53" i="33" s="1"/>
  <c r="F29" i="33"/>
  <c r="E29" i="33"/>
  <c r="D29" i="33"/>
  <c r="D53" i="33" s="1"/>
  <c r="C29" i="33"/>
  <c r="C53" i="33" s="1"/>
  <c r="P53" i="33" s="1"/>
  <c r="B29" i="33"/>
  <c r="K28" i="33"/>
  <c r="J28" i="33"/>
  <c r="J52" i="33" s="1"/>
  <c r="I28" i="33"/>
  <c r="I52" i="33" s="1"/>
  <c r="H28" i="33"/>
  <c r="G28" i="33"/>
  <c r="G52" i="33" s="1"/>
  <c r="F28" i="33"/>
  <c r="F52" i="33" s="1"/>
  <c r="E28" i="33"/>
  <c r="E52" i="33" s="1"/>
  <c r="D28" i="33"/>
  <c r="C28" i="33"/>
  <c r="B28" i="33"/>
  <c r="B52" i="33" s="1"/>
  <c r="E205" i="32"/>
  <c r="D205" i="32"/>
  <c r="C205" i="32"/>
  <c r="C198" i="19"/>
  <c r="E198" i="19"/>
  <c r="F198" i="19"/>
  <c r="G198" i="19"/>
  <c r="C199" i="19"/>
  <c r="E199" i="19"/>
  <c r="F199" i="19"/>
  <c r="G199" i="19"/>
  <c r="C200" i="19"/>
  <c r="E200" i="19"/>
  <c r="F200" i="19"/>
  <c r="G200" i="19"/>
  <c r="C201" i="19"/>
  <c r="E201" i="19"/>
  <c r="F201" i="19"/>
  <c r="G201" i="19"/>
  <c r="C202" i="19"/>
  <c r="E202" i="19"/>
  <c r="F202" i="19"/>
  <c r="G202" i="19"/>
  <c r="C203" i="19"/>
  <c r="E203" i="19"/>
  <c r="F203" i="19"/>
  <c r="G203" i="19"/>
  <c r="C204" i="19"/>
  <c r="E204" i="19"/>
  <c r="F204" i="19"/>
  <c r="G204" i="19"/>
  <c r="C205" i="19"/>
  <c r="E205" i="19"/>
  <c r="F205" i="19"/>
  <c r="G205" i="19"/>
  <c r="C206" i="19"/>
  <c r="E206" i="19"/>
  <c r="F206" i="19"/>
  <c r="G206" i="19"/>
  <c r="C207" i="19"/>
  <c r="E207" i="19"/>
  <c r="F207" i="19"/>
  <c r="G207" i="19"/>
  <c r="C208" i="19"/>
  <c r="E208" i="19"/>
  <c r="F208" i="19"/>
  <c r="G208" i="19"/>
  <c r="C209" i="19"/>
  <c r="E209" i="19"/>
  <c r="F209" i="19"/>
  <c r="G209" i="19"/>
  <c r="B198" i="19"/>
  <c r="C207" i="32"/>
  <c r="C223" i="32"/>
  <c r="C231" i="32"/>
  <c r="C239" i="32"/>
  <c r="C255" i="32"/>
  <c r="C263" i="32"/>
  <c r="C279" i="32"/>
  <c r="C287" i="32"/>
  <c r="C295" i="32"/>
  <c r="C303" i="32"/>
  <c r="C311" i="32"/>
  <c r="C319" i="32"/>
  <c r="C222" i="32"/>
  <c r="C262" i="32"/>
  <c r="C310" i="32"/>
  <c r="C225" i="32"/>
  <c r="C210" i="32"/>
  <c r="C218" i="32"/>
  <c r="C226" i="32"/>
  <c r="C234" i="32"/>
  <c r="C242" i="32"/>
  <c r="C250" i="32"/>
  <c r="C258" i="32"/>
  <c r="C266" i="32"/>
  <c r="C274" i="32"/>
  <c r="C282" i="32"/>
  <c r="C290" i="32"/>
  <c r="C298" i="32"/>
  <c r="C306" i="32"/>
  <c r="C314" i="32"/>
  <c r="C322" i="32"/>
  <c r="C317" i="32"/>
  <c r="C325" i="32"/>
  <c r="C227" i="32"/>
  <c r="C243" i="32"/>
  <c r="C275" i="32"/>
  <c r="C283" i="32"/>
  <c r="C307" i="32"/>
  <c r="C230" i="32"/>
  <c r="C254" i="32"/>
  <c r="C286" i="32"/>
  <c r="C233" i="32"/>
  <c r="C281" i="32"/>
  <c r="C297" i="32"/>
  <c r="C313" i="32"/>
  <c r="C213" i="32"/>
  <c r="C221" i="32"/>
  <c r="C229" i="32"/>
  <c r="C237" i="32"/>
  <c r="C245" i="32"/>
  <c r="C253" i="32"/>
  <c r="C261" i="32"/>
  <c r="C269" i="32"/>
  <c r="C277" i="32"/>
  <c r="C285" i="32"/>
  <c r="C293" i="32"/>
  <c r="C301" i="32"/>
  <c r="C309" i="32"/>
  <c r="C259" i="32"/>
  <c r="C323" i="32"/>
  <c r="C214" i="32"/>
  <c r="C246" i="32"/>
  <c r="C302" i="32"/>
  <c r="C217" i="32"/>
  <c r="C265" i="32"/>
  <c r="C289" i="32"/>
  <c r="C208" i="32"/>
  <c r="C216" i="32"/>
  <c r="C224" i="32"/>
  <c r="C232" i="32"/>
  <c r="C240" i="32"/>
  <c r="C248" i="32"/>
  <c r="C256" i="32"/>
  <c r="C264" i="32"/>
  <c r="C272" i="32"/>
  <c r="C280" i="32"/>
  <c r="C288" i="32"/>
  <c r="C296" i="32"/>
  <c r="C304" i="32"/>
  <c r="C312" i="32"/>
  <c r="C320" i="32"/>
  <c r="C251" i="32"/>
  <c r="C267" i="32"/>
  <c r="C299" i="32"/>
  <c r="C238" i="32"/>
  <c r="C270" i="32"/>
  <c r="C294" i="32"/>
  <c r="C321" i="32"/>
  <c r="C211" i="32"/>
  <c r="C219" i="32"/>
  <c r="C235" i="32"/>
  <c r="C291" i="32"/>
  <c r="C315" i="32"/>
  <c r="C278" i="32"/>
  <c r="C209" i="32"/>
  <c r="C249" i="32"/>
  <c r="C305" i="32"/>
  <c r="C212" i="32"/>
  <c r="C220" i="32"/>
  <c r="C228" i="32"/>
  <c r="C236" i="32"/>
  <c r="C244" i="32"/>
  <c r="C252" i="32"/>
  <c r="C260" i="32"/>
  <c r="C268" i="32"/>
  <c r="C276" i="32"/>
  <c r="C284" i="32"/>
  <c r="C292" i="32"/>
  <c r="C300" i="32"/>
  <c r="C308" i="32"/>
  <c r="C316" i="32"/>
  <c r="C324" i="32"/>
  <c r="C215" i="32"/>
  <c r="C247" i="32"/>
  <c r="C271" i="32"/>
  <c r="C318" i="32"/>
  <c r="C241" i="32"/>
  <c r="C257" i="32"/>
  <c r="C273" i="32"/>
  <c r="C206" i="32"/>
  <c r="D206" i="32"/>
  <c r="E206" i="32"/>
  <c r="G39" i="34" l="1"/>
  <c r="F41" i="34"/>
  <c r="F42" i="34" s="1"/>
  <c r="F43" i="34" s="1"/>
  <c r="F30" i="34"/>
  <c r="G30" i="34" s="1"/>
  <c r="G29" i="34"/>
  <c r="E177" i="33"/>
  <c r="E350" i="33" s="1"/>
  <c r="G176" i="33"/>
  <c r="G331" i="33" s="1"/>
  <c r="H176" i="33"/>
  <c r="H331" i="33" s="1"/>
  <c r="G177" i="33"/>
  <c r="G350" i="33" s="1"/>
  <c r="E176" i="33"/>
  <c r="E331" i="33" s="1"/>
  <c r="F176" i="33"/>
  <c r="F331" i="33" s="1"/>
  <c r="H159" i="33"/>
  <c r="T135" i="33"/>
  <c r="S52" i="33"/>
  <c r="G79" i="33"/>
  <c r="G106" i="33" s="1"/>
  <c r="S106" i="33" s="1"/>
  <c r="P141" i="33"/>
  <c r="C85" i="33"/>
  <c r="C112" i="33" s="1"/>
  <c r="U112" i="33" s="1"/>
  <c r="AQ112" i="33" s="1"/>
  <c r="BM112" i="33" s="1"/>
  <c r="U58" i="33"/>
  <c r="P137" i="33"/>
  <c r="C81" i="33"/>
  <c r="C108" i="33" s="1"/>
  <c r="Q108" i="33" s="1"/>
  <c r="AM108" i="33" s="1"/>
  <c r="BI108" i="33" s="1"/>
  <c r="Q54" i="33"/>
  <c r="X137" i="33"/>
  <c r="K81" i="33"/>
  <c r="K108" i="33" s="1"/>
  <c r="Y108" i="33" s="1"/>
  <c r="Y54" i="33"/>
  <c r="R135" i="33"/>
  <c r="E79" i="33"/>
  <c r="E106" i="33" s="1"/>
  <c r="Q106" i="33" s="1"/>
  <c r="AM106" i="33" s="1"/>
  <c r="BI106" i="33" s="1"/>
  <c r="Q52" i="33"/>
  <c r="X148" i="33"/>
  <c r="K92" i="33"/>
  <c r="K119" i="33" s="1"/>
  <c r="T150" i="33"/>
  <c r="G94" i="33"/>
  <c r="G121" i="33" s="1"/>
  <c r="X141" i="33"/>
  <c r="K85" i="33"/>
  <c r="K112" i="33" s="1"/>
  <c r="AC112" i="33" s="1"/>
  <c r="AY112" i="33" s="1"/>
  <c r="BU112" i="33" s="1"/>
  <c r="AC58" i="33"/>
  <c r="V135" i="33"/>
  <c r="I79" i="33"/>
  <c r="I106" i="33" s="1"/>
  <c r="U106" i="33" s="1"/>
  <c r="T136" i="33"/>
  <c r="G80" i="33"/>
  <c r="G107" i="33" s="1"/>
  <c r="T107" i="33" s="1"/>
  <c r="AP107" i="33" s="1"/>
  <c r="BL107" i="33" s="1"/>
  <c r="T53" i="33"/>
  <c r="R137" i="33"/>
  <c r="E81" i="33"/>
  <c r="E108" i="33" s="1"/>
  <c r="S108" i="33" s="1"/>
  <c r="AO108" i="33" s="1"/>
  <c r="BK108" i="33" s="1"/>
  <c r="S54" i="33"/>
  <c r="P138" i="33"/>
  <c r="R55" i="33"/>
  <c r="X138" i="33"/>
  <c r="K82" i="33"/>
  <c r="K109" i="33" s="1"/>
  <c r="Z109" i="33" s="1"/>
  <c r="AV109" i="33" s="1"/>
  <c r="BR109" i="33" s="1"/>
  <c r="Z55" i="33"/>
  <c r="V139" i="33"/>
  <c r="I83" i="33"/>
  <c r="I110" i="33" s="1"/>
  <c r="Y110" i="33" s="1"/>
  <c r="AU110" i="33" s="1"/>
  <c r="BQ110" i="33" s="1"/>
  <c r="T140" i="33"/>
  <c r="G84" i="33"/>
  <c r="G111" i="33" s="1"/>
  <c r="X111" i="33" s="1"/>
  <c r="AT111" i="33" s="1"/>
  <c r="BP111" i="33" s="1"/>
  <c r="R141" i="33"/>
  <c r="E85" i="33"/>
  <c r="E112" i="33" s="1"/>
  <c r="W112" i="33" s="1"/>
  <c r="AS112" i="33" s="1"/>
  <c r="BO112" i="33" s="1"/>
  <c r="W58" i="33"/>
  <c r="P142" i="33"/>
  <c r="C86" i="33"/>
  <c r="C113" i="33" s="1"/>
  <c r="V113" i="33" s="1"/>
  <c r="AR113" i="33" s="1"/>
  <c r="BN113" i="33" s="1"/>
  <c r="V59" i="33"/>
  <c r="X142" i="33"/>
  <c r="K86" i="33"/>
  <c r="K113" i="33" s="1"/>
  <c r="AD113" i="33" s="1"/>
  <c r="AZ113" i="33" s="1"/>
  <c r="BV113" i="33" s="1"/>
  <c r="AD59" i="33"/>
  <c r="V143" i="33"/>
  <c r="I87" i="33"/>
  <c r="I114" i="33" s="1"/>
  <c r="AC114" i="33" s="1"/>
  <c r="AY114" i="33" s="1"/>
  <c r="BU114" i="33" s="1"/>
  <c r="T144" i="33"/>
  <c r="AB61" i="33"/>
  <c r="R145" i="33"/>
  <c r="AA62" i="33"/>
  <c r="E89" i="33"/>
  <c r="E116" i="33" s="1"/>
  <c r="AA116" i="33" s="1"/>
  <c r="AW116" i="33" s="1"/>
  <c r="BS116" i="33" s="1"/>
  <c r="P146" i="33"/>
  <c r="Z63" i="33"/>
  <c r="C90" i="33"/>
  <c r="C117" i="33" s="1"/>
  <c r="Z117" i="33" s="1"/>
  <c r="AV117" i="33" s="1"/>
  <c r="BR117" i="33" s="1"/>
  <c r="X146" i="33"/>
  <c r="K90" i="33"/>
  <c r="K117" i="33" s="1"/>
  <c r="V147" i="33"/>
  <c r="I91" i="33"/>
  <c r="I118" i="33" s="1"/>
  <c r="AG118" i="33" s="1"/>
  <c r="BC118" i="33" s="1"/>
  <c r="BY118" i="33" s="1"/>
  <c r="T148" i="33"/>
  <c r="AF65" i="33"/>
  <c r="G92" i="33"/>
  <c r="G119" i="33" s="1"/>
  <c r="AF119" i="33" s="1"/>
  <c r="BB119" i="33" s="1"/>
  <c r="BX119" i="33" s="1"/>
  <c r="R149" i="33"/>
  <c r="E93" i="33"/>
  <c r="E120" i="33" s="1"/>
  <c r="AE120" i="33" s="1"/>
  <c r="BA120" i="33" s="1"/>
  <c r="BW120" i="33" s="1"/>
  <c r="AE66" i="33"/>
  <c r="P150" i="33"/>
  <c r="AD67" i="33"/>
  <c r="C94" i="33"/>
  <c r="C121" i="33" s="1"/>
  <c r="AD121" i="33" s="1"/>
  <c r="AZ121" i="33" s="1"/>
  <c r="BV121" i="33" s="1"/>
  <c r="V151" i="33"/>
  <c r="I95" i="33"/>
  <c r="I122" i="33" s="1"/>
  <c r="T152" i="33"/>
  <c r="G96" i="33"/>
  <c r="G123" i="33" s="1"/>
  <c r="R153" i="33"/>
  <c r="E97" i="33"/>
  <c r="E124" i="33" s="1"/>
  <c r="P154" i="33"/>
  <c r="C98" i="33"/>
  <c r="C125" i="33" s="1"/>
  <c r="X154" i="33"/>
  <c r="K98" i="33"/>
  <c r="K125" i="33" s="1"/>
  <c r="I153" i="33"/>
  <c r="I152" i="33"/>
  <c r="I151" i="33"/>
  <c r="I149" i="33"/>
  <c r="I147" i="33"/>
  <c r="I145" i="33"/>
  <c r="I143" i="33"/>
  <c r="I141" i="33"/>
  <c r="I139" i="33"/>
  <c r="I137" i="33"/>
  <c r="I135" i="33"/>
  <c r="I150" i="33"/>
  <c r="I148" i="33"/>
  <c r="I146" i="33"/>
  <c r="I144" i="33"/>
  <c r="I142" i="33"/>
  <c r="I140" i="33"/>
  <c r="I138" i="33"/>
  <c r="I136" i="33"/>
  <c r="I154" i="33"/>
  <c r="X135" i="33"/>
  <c r="K79" i="33"/>
  <c r="K106" i="33" s="1"/>
  <c r="W106" i="33" s="1"/>
  <c r="U137" i="33"/>
  <c r="H81" i="33"/>
  <c r="H108" i="33" s="1"/>
  <c r="V108" i="33" s="1"/>
  <c r="AR108" i="33" s="1"/>
  <c r="BN108" i="33" s="1"/>
  <c r="V54" i="33"/>
  <c r="O138" i="33"/>
  <c r="Q55" i="33"/>
  <c r="B82" i="33"/>
  <c r="B109" i="33" s="1"/>
  <c r="Q109" i="33" s="1"/>
  <c r="AM109" i="33" s="1"/>
  <c r="BI109" i="33" s="1"/>
  <c r="U141" i="33"/>
  <c r="H85" i="33"/>
  <c r="H112" i="33" s="1"/>
  <c r="Z112" i="33" s="1"/>
  <c r="AV112" i="33" s="1"/>
  <c r="BR112" i="33" s="1"/>
  <c r="O142" i="33"/>
  <c r="U59" i="33"/>
  <c r="T147" i="33"/>
  <c r="AE64" i="33"/>
  <c r="G91" i="33"/>
  <c r="G118" i="33" s="1"/>
  <c r="AE118" i="33" s="1"/>
  <c r="BA118" i="33" s="1"/>
  <c r="BW118" i="33" s="1"/>
  <c r="R148" i="33"/>
  <c r="E92" i="33"/>
  <c r="E119" i="33" s="1"/>
  <c r="AD119" i="33" s="1"/>
  <c r="AZ119" i="33" s="1"/>
  <c r="BV119" i="33" s="1"/>
  <c r="P149" i="33"/>
  <c r="C93" i="33"/>
  <c r="C120" i="33" s="1"/>
  <c r="AC120" i="33" s="1"/>
  <c r="AY120" i="33" s="1"/>
  <c r="BU120" i="33" s="1"/>
  <c r="AC66" i="33"/>
  <c r="P151" i="33"/>
  <c r="C95" i="33"/>
  <c r="C122" i="33" s="1"/>
  <c r="AE122" i="33" s="1"/>
  <c r="BA122" i="33" s="1"/>
  <c r="BW122" i="33" s="1"/>
  <c r="AE68" i="33"/>
  <c r="V154" i="33"/>
  <c r="I98" i="33"/>
  <c r="I125" i="33" s="1"/>
  <c r="C82" i="33"/>
  <c r="C109" i="33" s="1"/>
  <c r="R109" i="33" s="1"/>
  <c r="AN109" i="33" s="1"/>
  <c r="BJ109" i="33" s="1"/>
  <c r="O135" i="33"/>
  <c r="B79" i="33"/>
  <c r="B106" i="33" s="1"/>
  <c r="N106" i="33" s="1"/>
  <c r="AJ106" i="33" s="1"/>
  <c r="BF106" i="33" s="1"/>
  <c r="W135" i="33"/>
  <c r="J79" i="33"/>
  <c r="J106" i="33" s="1"/>
  <c r="V106" i="33" s="1"/>
  <c r="U136" i="33"/>
  <c r="U53" i="33"/>
  <c r="H80" i="33"/>
  <c r="H107" i="33" s="1"/>
  <c r="U107" i="33" s="1"/>
  <c r="AQ107" i="33" s="1"/>
  <c r="BM107" i="33" s="1"/>
  <c r="S137" i="33"/>
  <c r="F81" i="33"/>
  <c r="F108" i="33" s="1"/>
  <c r="T108" i="33" s="1"/>
  <c r="AP108" i="33" s="1"/>
  <c r="BL108" i="33" s="1"/>
  <c r="T54" i="33"/>
  <c r="Q138" i="33"/>
  <c r="D82" i="33"/>
  <c r="D109" i="33" s="1"/>
  <c r="S109" i="33" s="1"/>
  <c r="AO109" i="33" s="1"/>
  <c r="BK109" i="33" s="1"/>
  <c r="O139" i="33"/>
  <c r="B83" i="33"/>
  <c r="B110" i="33" s="1"/>
  <c r="R110" i="33" s="1"/>
  <c r="AN110" i="33" s="1"/>
  <c r="BJ110" i="33" s="1"/>
  <c r="R56" i="33"/>
  <c r="W139" i="33"/>
  <c r="J83" i="33"/>
  <c r="J110" i="33" s="1"/>
  <c r="Z110" i="33" s="1"/>
  <c r="AV110" i="33" s="1"/>
  <c r="BR110" i="33" s="1"/>
  <c r="Z56" i="33"/>
  <c r="U140" i="33"/>
  <c r="Y57" i="33"/>
  <c r="S141" i="33"/>
  <c r="F85" i="33"/>
  <c r="F112" i="33" s="1"/>
  <c r="X112" i="33" s="1"/>
  <c r="AT112" i="33" s="1"/>
  <c r="BP112" i="33" s="1"/>
  <c r="X58" i="33"/>
  <c r="Q142" i="33"/>
  <c r="D86" i="33"/>
  <c r="D113" i="33" s="1"/>
  <c r="W113" i="33" s="1"/>
  <c r="AS113" i="33" s="1"/>
  <c r="BO113" i="33" s="1"/>
  <c r="O143" i="33"/>
  <c r="B87" i="33"/>
  <c r="B114" i="33" s="1"/>
  <c r="V114" i="33" s="1"/>
  <c r="AR114" i="33" s="1"/>
  <c r="BN114" i="33" s="1"/>
  <c r="W143" i="33"/>
  <c r="J87" i="33"/>
  <c r="J114" i="33" s="1"/>
  <c r="AD114" i="33" s="1"/>
  <c r="AZ114" i="33" s="1"/>
  <c r="BV114" i="33" s="1"/>
  <c r="U144" i="33"/>
  <c r="AC61" i="33"/>
  <c r="H88" i="33"/>
  <c r="H115" i="33" s="1"/>
  <c r="AC115" i="33" s="1"/>
  <c r="AY115" i="33" s="1"/>
  <c r="BU115" i="33" s="1"/>
  <c r="S145" i="33"/>
  <c r="F89" i="33"/>
  <c r="F116" i="33" s="1"/>
  <c r="AB116" i="33" s="1"/>
  <c r="AX116" i="33" s="1"/>
  <c r="BT116" i="33" s="1"/>
  <c r="AB62" i="33"/>
  <c r="Q146" i="33"/>
  <c r="D90" i="33"/>
  <c r="D117" i="33" s="1"/>
  <c r="AA117" i="33" s="1"/>
  <c r="AW117" i="33" s="1"/>
  <c r="BS117" i="33" s="1"/>
  <c r="O147" i="33"/>
  <c r="Z64" i="33"/>
  <c r="W147" i="33"/>
  <c r="J91" i="33"/>
  <c r="J118" i="33" s="1"/>
  <c r="U148" i="33"/>
  <c r="AG65" i="33"/>
  <c r="H92" i="33"/>
  <c r="H119" i="33" s="1"/>
  <c r="AG119" i="33" s="1"/>
  <c r="BC119" i="33" s="1"/>
  <c r="BY119" i="33" s="1"/>
  <c r="S149" i="33"/>
  <c r="AF66" i="33"/>
  <c r="F93" i="33"/>
  <c r="F120" i="33" s="1"/>
  <c r="AF120" i="33" s="1"/>
  <c r="BB120" i="33" s="1"/>
  <c r="BX120" i="33" s="1"/>
  <c r="Q150" i="33"/>
  <c r="AE67" i="33"/>
  <c r="D94" i="33"/>
  <c r="D121" i="33" s="1"/>
  <c r="AE121" i="33" s="1"/>
  <c r="BA121" i="33" s="1"/>
  <c r="BW121" i="33" s="1"/>
  <c r="O151" i="33"/>
  <c r="B95" i="33"/>
  <c r="B122" i="33" s="1"/>
  <c r="AD122" i="33" s="1"/>
  <c r="AZ122" i="33" s="1"/>
  <c r="BV122" i="33" s="1"/>
  <c r="AD68" i="33"/>
  <c r="W151" i="33"/>
  <c r="J95" i="33"/>
  <c r="J122" i="33" s="1"/>
  <c r="U152" i="33"/>
  <c r="H96" i="33"/>
  <c r="H123" i="33" s="1"/>
  <c r="Q154" i="33"/>
  <c r="D98" i="33"/>
  <c r="D125" i="33" s="1"/>
  <c r="B154" i="33"/>
  <c r="B151" i="33"/>
  <c r="B149" i="33"/>
  <c r="B147" i="33"/>
  <c r="B145" i="33"/>
  <c r="B143" i="33"/>
  <c r="B141" i="33"/>
  <c r="B139" i="33"/>
  <c r="B137" i="33"/>
  <c r="B135" i="33"/>
  <c r="B150" i="33"/>
  <c r="B148" i="33"/>
  <c r="B146" i="33"/>
  <c r="B144" i="33"/>
  <c r="B142" i="33"/>
  <c r="B140" i="33"/>
  <c r="B138" i="33"/>
  <c r="B136" i="33"/>
  <c r="B152" i="33"/>
  <c r="B153" i="33"/>
  <c r="J152" i="33"/>
  <c r="J153" i="33"/>
  <c r="J151" i="33"/>
  <c r="J149" i="33"/>
  <c r="J147" i="33"/>
  <c r="J145" i="33"/>
  <c r="J143" i="33"/>
  <c r="J141" i="33"/>
  <c r="J139" i="33"/>
  <c r="J137" i="33"/>
  <c r="J135" i="33"/>
  <c r="J154" i="33"/>
  <c r="J150" i="33"/>
  <c r="J148" i="33"/>
  <c r="J146" i="33"/>
  <c r="J144" i="33"/>
  <c r="J142" i="33"/>
  <c r="J140" i="33"/>
  <c r="J138" i="33"/>
  <c r="J136" i="33"/>
  <c r="N52" i="33"/>
  <c r="R138" i="33"/>
  <c r="E82" i="33"/>
  <c r="E109" i="33" s="1"/>
  <c r="T109" i="33" s="1"/>
  <c r="AP109" i="33" s="1"/>
  <c r="BL109" i="33" s="1"/>
  <c r="T55" i="33"/>
  <c r="R142" i="33"/>
  <c r="E86" i="33"/>
  <c r="E113" i="33" s="1"/>
  <c r="X113" i="33" s="1"/>
  <c r="AT113" i="33" s="1"/>
  <c r="BP113" i="33" s="1"/>
  <c r="X59" i="33"/>
  <c r="P143" i="33"/>
  <c r="C87" i="33"/>
  <c r="C114" i="33" s="1"/>
  <c r="W114" i="33" s="1"/>
  <c r="AS114" i="33" s="1"/>
  <c r="BO114" i="33" s="1"/>
  <c r="W60" i="33"/>
  <c r="X147" i="33"/>
  <c r="K91" i="33"/>
  <c r="K118" i="33" s="1"/>
  <c r="U149" i="33"/>
  <c r="H93" i="33"/>
  <c r="H120" i="33" s="1"/>
  <c r="I93" i="33"/>
  <c r="I120" i="33" s="1"/>
  <c r="AZ106" i="33"/>
  <c r="BV106" i="33" s="1"/>
  <c r="V148" i="33"/>
  <c r="I92" i="33"/>
  <c r="I119" i="33" s="1"/>
  <c r="V152" i="33"/>
  <c r="I96" i="33"/>
  <c r="I123" i="33" s="1"/>
  <c r="R136" i="33"/>
  <c r="E80" i="33"/>
  <c r="E107" i="33" s="1"/>
  <c r="R107" i="33" s="1"/>
  <c r="AN107" i="33" s="1"/>
  <c r="BJ107" i="33" s="1"/>
  <c r="R53" i="33"/>
  <c r="O144" i="33"/>
  <c r="B88" i="33"/>
  <c r="B115" i="33" s="1"/>
  <c r="W115" i="33" s="1"/>
  <c r="AS115" i="33" s="1"/>
  <c r="BO115" i="33" s="1"/>
  <c r="P135" i="33"/>
  <c r="C79" i="33"/>
  <c r="C106" i="33" s="1"/>
  <c r="O106" i="33" s="1"/>
  <c r="AK106" i="33" s="1"/>
  <c r="BG106" i="33" s="1"/>
  <c r="Q139" i="33"/>
  <c r="D83" i="33"/>
  <c r="D110" i="33" s="1"/>
  <c r="T110" i="33" s="1"/>
  <c r="AP110" i="33" s="1"/>
  <c r="BL110" i="33" s="1"/>
  <c r="T56" i="33"/>
  <c r="W142" i="33"/>
  <c r="AC59" i="33"/>
  <c r="J86" i="33"/>
  <c r="J113" i="33" s="1"/>
  <c r="AC113" i="33" s="1"/>
  <c r="AY113" i="33" s="1"/>
  <c r="BU113" i="33" s="1"/>
  <c r="R144" i="33"/>
  <c r="E88" i="33"/>
  <c r="E115" i="33" s="1"/>
  <c r="Z115" i="33" s="1"/>
  <c r="AV115" i="33" s="1"/>
  <c r="BR115" i="33" s="1"/>
  <c r="Z61" i="33"/>
  <c r="B86" i="33"/>
  <c r="B113" i="33" s="1"/>
  <c r="U113" i="33" s="1"/>
  <c r="AQ113" i="33" s="1"/>
  <c r="BM113" i="33" s="1"/>
  <c r="X151" i="33"/>
  <c r="K95" i="33"/>
  <c r="K122" i="33" s="1"/>
  <c r="R154" i="33"/>
  <c r="E98" i="33"/>
  <c r="E125" i="33" s="1"/>
  <c r="S142" i="33"/>
  <c r="F86" i="33"/>
  <c r="F113" i="33" s="1"/>
  <c r="Y113" i="33" s="1"/>
  <c r="AU113" i="33" s="1"/>
  <c r="BQ113" i="33" s="1"/>
  <c r="Y59" i="33"/>
  <c r="O148" i="33"/>
  <c r="B92" i="33"/>
  <c r="B119" i="33" s="1"/>
  <c r="AA119" i="33" s="1"/>
  <c r="AW119" i="33" s="1"/>
  <c r="BS119" i="33" s="1"/>
  <c r="AA65" i="33"/>
  <c r="S136" i="33"/>
  <c r="F80" i="33"/>
  <c r="F107" i="33" s="1"/>
  <c r="S107" i="33" s="1"/>
  <c r="AO107" i="33" s="1"/>
  <c r="BK107" i="33" s="1"/>
  <c r="V137" i="33"/>
  <c r="I81" i="33"/>
  <c r="I108" i="33" s="1"/>
  <c r="W108" i="33" s="1"/>
  <c r="AS108" i="33" s="1"/>
  <c r="BO108" i="33" s="1"/>
  <c r="W54" i="33"/>
  <c r="X140" i="33"/>
  <c r="K84" i="33"/>
  <c r="K111" i="33" s="1"/>
  <c r="AB111" i="33" s="1"/>
  <c r="AB57" i="33"/>
  <c r="P144" i="33"/>
  <c r="C88" i="33"/>
  <c r="C115" i="33" s="1"/>
  <c r="X115" i="33" s="1"/>
  <c r="AT115" i="33" s="1"/>
  <c r="BP115" i="33" s="1"/>
  <c r="V153" i="33"/>
  <c r="I97" i="33"/>
  <c r="I124" i="33" s="1"/>
  <c r="Q135" i="33"/>
  <c r="D79" i="33"/>
  <c r="D106" i="33" s="1"/>
  <c r="P106" i="33" s="1"/>
  <c r="AL106" i="33" s="1"/>
  <c r="BH106" i="33" s="1"/>
  <c r="P52" i="33"/>
  <c r="U139" i="33"/>
  <c r="H83" i="33"/>
  <c r="H110" i="33" s="1"/>
  <c r="X110" i="33" s="1"/>
  <c r="AT110" i="33" s="1"/>
  <c r="BP110" i="33" s="1"/>
  <c r="X56" i="33"/>
  <c r="R150" i="33"/>
  <c r="AF67" i="33"/>
  <c r="E94" i="33"/>
  <c r="E121" i="33" s="1"/>
  <c r="AF121" i="33" s="1"/>
  <c r="BB121" i="33" s="1"/>
  <c r="BX121" i="33" s="1"/>
  <c r="T153" i="33"/>
  <c r="G97" i="33"/>
  <c r="G124" i="33" s="1"/>
  <c r="V142" i="33"/>
  <c r="I86" i="33"/>
  <c r="I113" i="33" s="1"/>
  <c r="AB113" i="33" s="1"/>
  <c r="AX113" i="33" s="1"/>
  <c r="BT113" i="33" s="1"/>
  <c r="H111" i="33"/>
  <c r="Y111" i="33" s="1"/>
  <c r="AU111" i="33" s="1"/>
  <c r="BQ111" i="33" s="1"/>
  <c r="S146" i="33"/>
  <c r="F90" i="33"/>
  <c r="F117" i="33" s="1"/>
  <c r="AC117" i="33" s="1"/>
  <c r="AY117" i="33" s="1"/>
  <c r="BU117" i="33" s="1"/>
  <c r="AC63" i="33"/>
  <c r="U153" i="33"/>
  <c r="H97" i="33"/>
  <c r="H124" i="33" s="1"/>
  <c r="T143" i="33"/>
  <c r="AA60" i="33"/>
  <c r="G87" i="33"/>
  <c r="G114" i="33" s="1"/>
  <c r="AA114" i="33" s="1"/>
  <c r="AW114" i="33" s="1"/>
  <c r="BS114" i="33" s="1"/>
  <c r="P136" i="33"/>
  <c r="C80" i="33"/>
  <c r="C107" i="33" s="1"/>
  <c r="P107" i="33" s="1"/>
  <c r="AL107" i="33" s="1"/>
  <c r="BH107" i="33" s="1"/>
  <c r="T138" i="33"/>
  <c r="G82" i="33"/>
  <c r="G109" i="33" s="1"/>
  <c r="V109" i="33" s="1"/>
  <c r="AR109" i="33" s="1"/>
  <c r="BN109" i="33" s="1"/>
  <c r="V55" i="33"/>
  <c r="P140" i="33"/>
  <c r="C84" i="33"/>
  <c r="C111" i="33" s="1"/>
  <c r="T111" i="33" s="1"/>
  <c r="AP111" i="33" s="1"/>
  <c r="BL111" i="33" s="1"/>
  <c r="T57" i="33"/>
  <c r="T142" i="33"/>
  <c r="G86" i="33"/>
  <c r="G113" i="33" s="1"/>
  <c r="Z113" i="33" s="1"/>
  <c r="AV113" i="33" s="1"/>
  <c r="BR113" i="33" s="1"/>
  <c r="Z59" i="33"/>
  <c r="X144" i="33"/>
  <c r="AF61" i="33"/>
  <c r="K88" i="33"/>
  <c r="K115" i="33" s="1"/>
  <c r="AF115" i="33" s="1"/>
  <c r="BB115" i="33" s="1"/>
  <c r="BX115" i="33" s="1"/>
  <c r="T146" i="33"/>
  <c r="G90" i="33"/>
  <c r="G117" i="33" s="1"/>
  <c r="AD117" i="33" s="1"/>
  <c r="AZ117" i="33" s="1"/>
  <c r="BV117" i="33" s="1"/>
  <c r="AD63" i="33"/>
  <c r="P148" i="33"/>
  <c r="AB65" i="33"/>
  <c r="C92" i="33"/>
  <c r="C119" i="33" s="1"/>
  <c r="AB119" i="33" s="1"/>
  <c r="AX119" i="33" s="1"/>
  <c r="BT119" i="33" s="1"/>
  <c r="X152" i="33"/>
  <c r="K96" i="33"/>
  <c r="K123" i="33" s="1"/>
  <c r="T154" i="33"/>
  <c r="G98" i="33"/>
  <c r="G125" i="33" s="1"/>
  <c r="V136" i="33"/>
  <c r="I80" i="33"/>
  <c r="I107" i="33" s="1"/>
  <c r="V107" i="33" s="1"/>
  <c r="AR107" i="33" s="1"/>
  <c r="BN107" i="33" s="1"/>
  <c r="V53" i="33"/>
  <c r="W138" i="33"/>
  <c r="J82" i="33"/>
  <c r="J109" i="33" s="1"/>
  <c r="Y109" i="33" s="1"/>
  <c r="AU109" i="33" s="1"/>
  <c r="BQ109" i="33" s="1"/>
  <c r="Y55" i="33"/>
  <c r="Y56" i="33"/>
  <c r="R140" i="33"/>
  <c r="E84" i="33"/>
  <c r="E111" i="33" s="1"/>
  <c r="V111" i="33" s="1"/>
  <c r="AR111" i="33" s="1"/>
  <c r="BN111" i="33" s="1"/>
  <c r="V57" i="33"/>
  <c r="X143" i="33"/>
  <c r="K87" i="33"/>
  <c r="K114" i="33" s="1"/>
  <c r="AE114" i="33" s="1"/>
  <c r="AE60" i="33"/>
  <c r="S144" i="33"/>
  <c r="F88" i="33"/>
  <c r="F115" i="33" s="1"/>
  <c r="AA115" i="33" s="1"/>
  <c r="AW115" i="33" s="1"/>
  <c r="BS115" i="33" s="1"/>
  <c r="P145" i="33"/>
  <c r="C89" i="33"/>
  <c r="C116" i="33" s="1"/>
  <c r="Y116" i="33" s="1"/>
  <c r="AU116" i="33" s="1"/>
  <c r="BQ116" i="33" s="1"/>
  <c r="D153" i="33"/>
  <c r="D152" i="33"/>
  <c r="D154" i="33"/>
  <c r="D146" i="33"/>
  <c r="D138" i="33"/>
  <c r="D149" i="33"/>
  <c r="D141" i="33"/>
  <c r="D144" i="33"/>
  <c r="D136" i="33"/>
  <c r="D147" i="33"/>
  <c r="D139" i="33"/>
  <c r="D150" i="33"/>
  <c r="D142" i="33"/>
  <c r="D151" i="33"/>
  <c r="D143" i="33"/>
  <c r="D135" i="33"/>
  <c r="D140" i="33"/>
  <c r="D145" i="33"/>
  <c r="D137" i="33"/>
  <c r="D148" i="33"/>
  <c r="E87" i="33"/>
  <c r="E114" i="33" s="1"/>
  <c r="Y114" i="33" s="1"/>
  <c r="AU114" i="33" s="1"/>
  <c r="BQ114" i="33" s="1"/>
  <c r="S135" i="33"/>
  <c r="F79" i="33"/>
  <c r="F106" i="33" s="1"/>
  <c r="R106" i="33" s="1"/>
  <c r="R52" i="33"/>
  <c r="O137" i="33"/>
  <c r="B81" i="33"/>
  <c r="B108" i="33" s="1"/>
  <c r="P108" i="33" s="1"/>
  <c r="AL108" i="33" s="1"/>
  <c r="BH108" i="33" s="1"/>
  <c r="P54" i="33"/>
  <c r="U138" i="33"/>
  <c r="H82" i="33"/>
  <c r="H109" i="33" s="1"/>
  <c r="W109" i="33" s="1"/>
  <c r="AS109" i="33" s="1"/>
  <c r="BO109" i="33" s="1"/>
  <c r="Q140" i="33"/>
  <c r="D84" i="33"/>
  <c r="D111" i="33" s="1"/>
  <c r="U111" i="33" s="1"/>
  <c r="AQ111" i="33" s="1"/>
  <c r="BM111" i="33" s="1"/>
  <c r="U57" i="33"/>
  <c r="W141" i="33"/>
  <c r="J85" i="33"/>
  <c r="J112" i="33" s="1"/>
  <c r="AB112" i="33" s="1"/>
  <c r="AX112" i="33" s="1"/>
  <c r="BT112" i="33" s="1"/>
  <c r="AB58" i="33"/>
  <c r="S143" i="33"/>
  <c r="F87" i="33"/>
  <c r="F114" i="33" s="1"/>
  <c r="Z114" i="33" s="1"/>
  <c r="AV114" i="33" s="1"/>
  <c r="BR114" i="33" s="1"/>
  <c r="Z60" i="33"/>
  <c r="Q144" i="33"/>
  <c r="D88" i="33"/>
  <c r="D115" i="33" s="1"/>
  <c r="Y115" i="33" s="1"/>
  <c r="AU115" i="33" s="1"/>
  <c r="BQ115" i="33" s="1"/>
  <c r="Y61" i="33"/>
  <c r="O145" i="33"/>
  <c r="B89" i="33"/>
  <c r="B116" i="33" s="1"/>
  <c r="X116" i="33" s="1"/>
  <c r="AT116" i="33" s="1"/>
  <c r="BP116" i="33" s="1"/>
  <c r="X62" i="33"/>
  <c r="W145" i="33"/>
  <c r="J89" i="33"/>
  <c r="J116" i="33" s="1"/>
  <c r="AF116" i="33" s="1"/>
  <c r="BB116" i="33" s="1"/>
  <c r="BX116" i="33" s="1"/>
  <c r="AF62" i="33"/>
  <c r="U146" i="33"/>
  <c r="H90" i="33"/>
  <c r="H117" i="33" s="1"/>
  <c r="AE117" i="33" s="1"/>
  <c r="BA117" i="33" s="1"/>
  <c r="BW117" i="33" s="1"/>
  <c r="S147" i="33"/>
  <c r="F91" i="33"/>
  <c r="F118" i="33" s="1"/>
  <c r="AD118" i="33" s="1"/>
  <c r="AZ118" i="33" s="1"/>
  <c r="BV118" i="33" s="1"/>
  <c r="AD64" i="33"/>
  <c r="Q148" i="33"/>
  <c r="D92" i="33"/>
  <c r="D119" i="33" s="1"/>
  <c r="AC119" i="33" s="1"/>
  <c r="AY119" i="33" s="1"/>
  <c r="BU119" i="33" s="1"/>
  <c r="AC65" i="33"/>
  <c r="O149" i="33"/>
  <c r="B93" i="33"/>
  <c r="B120" i="33" s="1"/>
  <c r="AB120" i="33" s="1"/>
  <c r="AX120" i="33" s="1"/>
  <c r="BT120" i="33" s="1"/>
  <c r="AB66" i="33"/>
  <c r="W149" i="33"/>
  <c r="J93" i="33"/>
  <c r="J120" i="33" s="1"/>
  <c r="U150" i="33"/>
  <c r="H94" i="33"/>
  <c r="H121" i="33" s="1"/>
  <c r="S151" i="33"/>
  <c r="F95" i="33"/>
  <c r="F122" i="33" s="1"/>
  <c r="Q152" i="33"/>
  <c r="D96" i="33"/>
  <c r="D123" i="33" s="1"/>
  <c r="AG123" i="33" s="1"/>
  <c r="BC123" i="33" s="1"/>
  <c r="BY123" i="33" s="1"/>
  <c r="AG69" i="33"/>
  <c r="O153" i="33"/>
  <c r="B97" i="33"/>
  <c r="B124" i="33" s="1"/>
  <c r="AF124" i="33" s="1"/>
  <c r="BB124" i="33" s="1"/>
  <c r="BX124" i="33" s="1"/>
  <c r="AF70" i="33"/>
  <c r="W153" i="33"/>
  <c r="J97" i="33"/>
  <c r="J124" i="33" s="1"/>
  <c r="U154" i="33"/>
  <c r="H98" i="33"/>
  <c r="H125" i="33" s="1"/>
  <c r="F150" i="33"/>
  <c r="F148" i="33"/>
  <c r="F146" i="33"/>
  <c r="F144" i="33"/>
  <c r="F142" i="33"/>
  <c r="F140" i="33"/>
  <c r="F138" i="33"/>
  <c r="F136" i="33"/>
  <c r="F153" i="33"/>
  <c r="F154" i="33"/>
  <c r="F151" i="33"/>
  <c r="F149" i="33"/>
  <c r="F147" i="33"/>
  <c r="F145" i="33"/>
  <c r="F143" i="33"/>
  <c r="F141" i="33"/>
  <c r="F139" i="33"/>
  <c r="F137" i="33"/>
  <c r="F135" i="33"/>
  <c r="F152" i="33"/>
  <c r="V52" i="33"/>
  <c r="X139" i="33"/>
  <c r="K83" i="33"/>
  <c r="K110" i="33" s="1"/>
  <c r="AA110" i="33" s="1"/>
  <c r="AA56" i="33"/>
  <c r="S140" i="33"/>
  <c r="F84" i="33"/>
  <c r="F111" i="33" s="1"/>
  <c r="W111" i="33" s="1"/>
  <c r="AS111" i="33" s="1"/>
  <c r="BO111" i="33" s="1"/>
  <c r="AB59" i="33"/>
  <c r="V60" i="33"/>
  <c r="V144" i="33"/>
  <c r="I88" i="33"/>
  <c r="I115" i="33" s="1"/>
  <c r="AD115" i="33" s="1"/>
  <c r="AZ115" i="33" s="1"/>
  <c r="BV115" i="33" s="1"/>
  <c r="AD61" i="33"/>
  <c r="T145" i="33"/>
  <c r="G89" i="33"/>
  <c r="G116" i="33" s="1"/>
  <c r="AC116" i="33" s="1"/>
  <c r="AY116" i="33" s="1"/>
  <c r="BU116" i="33" s="1"/>
  <c r="AE63" i="33"/>
  <c r="G88" i="33"/>
  <c r="G115" i="33" s="1"/>
  <c r="AB115" i="33" s="1"/>
  <c r="AX115" i="33" s="1"/>
  <c r="BT115" i="33" s="1"/>
  <c r="J98" i="33"/>
  <c r="J125" i="33" s="1"/>
  <c r="T149" i="33"/>
  <c r="G93" i="33"/>
  <c r="G120" i="33" s="1"/>
  <c r="AG120" i="33" s="1"/>
  <c r="BC120" i="33" s="1"/>
  <c r="BY120" i="33" s="1"/>
  <c r="AG66" i="33"/>
  <c r="C151" i="33"/>
  <c r="C149" i="33"/>
  <c r="C147" i="33"/>
  <c r="C145" i="33"/>
  <c r="C143" i="33"/>
  <c r="C141" i="33"/>
  <c r="C139" i="33"/>
  <c r="C137" i="33"/>
  <c r="C135" i="33"/>
  <c r="C150" i="33"/>
  <c r="C148" i="33"/>
  <c r="C146" i="33"/>
  <c r="C144" i="33"/>
  <c r="C142" i="33"/>
  <c r="C140" i="33"/>
  <c r="C138" i="33"/>
  <c r="C136" i="33"/>
  <c r="C152" i="33"/>
  <c r="C153" i="33"/>
  <c r="C154" i="33"/>
  <c r="P139" i="33"/>
  <c r="C83" i="33"/>
  <c r="C110" i="33" s="1"/>
  <c r="S110" i="33" s="1"/>
  <c r="AO110" i="33" s="1"/>
  <c r="BK110" i="33" s="1"/>
  <c r="S56" i="33"/>
  <c r="Q143" i="33"/>
  <c r="D87" i="33"/>
  <c r="D114" i="33" s="1"/>
  <c r="X114" i="33" s="1"/>
  <c r="AT114" i="33" s="1"/>
  <c r="BP114" i="33" s="1"/>
  <c r="X60" i="33"/>
  <c r="W144" i="33"/>
  <c r="J88" i="33"/>
  <c r="J115" i="33" s="1"/>
  <c r="AE115" i="33" s="1"/>
  <c r="BA115" i="33" s="1"/>
  <c r="BW115" i="33" s="1"/>
  <c r="Q151" i="33"/>
  <c r="D95" i="33"/>
  <c r="D122" i="33" s="1"/>
  <c r="AF122" i="33" s="1"/>
  <c r="BB122" i="33" s="1"/>
  <c r="BX122" i="33" s="1"/>
  <c r="AF68" i="33"/>
  <c r="V138" i="33"/>
  <c r="I82" i="33"/>
  <c r="I109" i="33" s="1"/>
  <c r="X109" i="33" s="1"/>
  <c r="AT109" i="33" s="1"/>
  <c r="BP109" i="33" s="1"/>
  <c r="X55" i="33"/>
  <c r="R139" i="33"/>
  <c r="E83" i="33"/>
  <c r="E110" i="33" s="1"/>
  <c r="U110" i="33" s="1"/>
  <c r="AQ110" i="33" s="1"/>
  <c r="BM110" i="33" s="1"/>
  <c r="V141" i="33"/>
  <c r="I85" i="33"/>
  <c r="I112" i="33" s="1"/>
  <c r="AA112" i="33" s="1"/>
  <c r="AW112" i="33" s="1"/>
  <c r="BS112" i="33" s="1"/>
  <c r="AA58" i="33"/>
  <c r="V145" i="33"/>
  <c r="AE62" i="33"/>
  <c r="I89" i="33"/>
  <c r="I116" i="33" s="1"/>
  <c r="AE116" i="33" s="1"/>
  <c r="BA116" i="33" s="1"/>
  <c r="BW116" i="33" s="1"/>
  <c r="R147" i="33"/>
  <c r="E91" i="33"/>
  <c r="E118" i="33" s="1"/>
  <c r="AC118" i="33" s="1"/>
  <c r="AY118" i="33" s="1"/>
  <c r="BU118" i="33" s="1"/>
  <c r="R151" i="33"/>
  <c r="E95" i="33"/>
  <c r="E122" i="33" s="1"/>
  <c r="AG122" i="33" s="1"/>
  <c r="BC122" i="33" s="1"/>
  <c r="BY122" i="33" s="1"/>
  <c r="P152" i="33"/>
  <c r="AF69" i="33"/>
  <c r="C96" i="33"/>
  <c r="C123" i="33" s="1"/>
  <c r="AF123" i="33" s="1"/>
  <c r="BB123" i="33" s="1"/>
  <c r="BX123" i="33" s="1"/>
  <c r="E154" i="33"/>
  <c r="E152" i="33"/>
  <c r="E150" i="33"/>
  <c r="E148" i="33"/>
  <c r="E146" i="33"/>
  <c r="E144" i="33"/>
  <c r="E142" i="33"/>
  <c r="E140" i="33"/>
  <c r="E138" i="33"/>
  <c r="E136" i="33"/>
  <c r="E153" i="33"/>
  <c r="E151" i="33"/>
  <c r="E149" i="33"/>
  <c r="E147" i="33"/>
  <c r="E145" i="33"/>
  <c r="E143" i="33"/>
  <c r="E141" i="33"/>
  <c r="E139" i="33"/>
  <c r="E137" i="33"/>
  <c r="E135" i="33"/>
  <c r="U52" i="33"/>
  <c r="T139" i="33"/>
  <c r="W56" i="33"/>
  <c r="AG62" i="33"/>
  <c r="Q136" i="33"/>
  <c r="D80" i="33"/>
  <c r="D107" i="33" s="1"/>
  <c r="Q107" i="33" s="1"/>
  <c r="AM107" i="33" s="1"/>
  <c r="BI107" i="33" s="1"/>
  <c r="Q53" i="33"/>
  <c r="W137" i="33"/>
  <c r="J81" i="33"/>
  <c r="J108" i="33" s="1"/>
  <c r="X108" i="33" s="1"/>
  <c r="AT108" i="33" s="1"/>
  <c r="BP108" i="33" s="1"/>
  <c r="X54" i="33"/>
  <c r="S139" i="33"/>
  <c r="F83" i="33"/>
  <c r="F110" i="33" s="1"/>
  <c r="V110" i="33" s="1"/>
  <c r="AR110" i="33" s="1"/>
  <c r="BN110" i="33" s="1"/>
  <c r="O141" i="33"/>
  <c r="B85" i="33"/>
  <c r="B112" i="33" s="1"/>
  <c r="T112" i="33" s="1"/>
  <c r="AP112" i="33" s="1"/>
  <c r="BL112" i="33" s="1"/>
  <c r="T58" i="33"/>
  <c r="U142" i="33"/>
  <c r="H86" i="33"/>
  <c r="H113" i="33" s="1"/>
  <c r="AA113" i="33" s="1"/>
  <c r="AW113" i="33" s="1"/>
  <c r="BS113" i="33" s="1"/>
  <c r="X149" i="33"/>
  <c r="K93" i="33"/>
  <c r="K120" i="33" s="1"/>
  <c r="V150" i="33"/>
  <c r="I94" i="33"/>
  <c r="I121" i="33" s="1"/>
  <c r="T151" i="33"/>
  <c r="G95" i="33"/>
  <c r="G122" i="33" s="1"/>
  <c r="P153" i="33"/>
  <c r="C97" i="33"/>
  <c r="C124" i="33" s="1"/>
  <c r="AG124" i="33" s="1"/>
  <c r="BC124" i="33" s="1"/>
  <c r="BY124" i="33" s="1"/>
  <c r="AG70" i="33"/>
  <c r="X153" i="33"/>
  <c r="K97" i="33"/>
  <c r="K124" i="33" s="1"/>
  <c r="G150" i="33"/>
  <c r="G148" i="33"/>
  <c r="G146" i="33"/>
  <c r="G144" i="33"/>
  <c r="G142" i="33"/>
  <c r="G140" i="33"/>
  <c r="G138" i="33"/>
  <c r="G136" i="33"/>
  <c r="G152" i="33"/>
  <c r="G154" i="33"/>
  <c r="G151" i="33"/>
  <c r="G149" i="33"/>
  <c r="G147" i="33"/>
  <c r="G145" i="33"/>
  <c r="G143" i="33"/>
  <c r="G141" i="33"/>
  <c r="G139" i="33"/>
  <c r="G137" i="33"/>
  <c r="G135" i="33"/>
  <c r="G153" i="33"/>
  <c r="W52" i="33"/>
  <c r="V140" i="33"/>
  <c r="I84" i="33"/>
  <c r="I111" i="33" s="1"/>
  <c r="Z111" i="33" s="1"/>
  <c r="AV111" i="33" s="1"/>
  <c r="BR111" i="33" s="1"/>
  <c r="Z57" i="33"/>
  <c r="W57" i="33"/>
  <c r="Y60" i="33"/>
  <c r="R146" i="33"/>
  <c r="E90" i="33"/>
  <c r="E117" i="33" s="1"/>
  <c r="AB117" i="33" s="1"/>
  <c r="AX117" i="33" s="1"/>
  <c r="BT117" i="33" s="1"/>
  <c r="AB63" i="33"/>
  <c r="P147" i="33"/>
  <c r="C91" i="33"/>
  <c r="C118" i="33" s="1"/>
  <c r="AA118" i="33" s="1"/>
  <c r="AW118" i="33" s="1"/>
  <c r="BS118" i="33" s="1"/>
  <c r="AA64" i="33"/>
  <c r="AC64" i="33"/>
  <c r="H106" i="33"/>
  <c r="T106" i="33" s="1"/>
  <c r="K89" i="33"/>
  <c r="K116" i="33" s="1"/>
  <c r="AG116" i="33" s="1"/>
  <c r="BC116" i="33" s="1"/>
  <c r="BY116" i="33" s="1"/>
  <c r="Q141" i="33"/>
  <c r="D85" i="33"/>
  <c r="D112" i="33" s="1"/>
  <c r="V112" i="33" s="1"/>
  <c r="AR112" i="33" s="1"/>
  <c r="BN112" i="33" s="1"/>
  <c r="V58" i="33"/>
  <c r="U143" i="33"/>
  <c r="AB60" i="33"/>
  <c r="H87" i="33"/>
  <c r="H114" i="33" s="1"/>
  <c r="AB114" i="33" s="1"/>
  <c r="AX114" i="33" s="1"/>
  <c r="BT114" i="33" s="1"/>
  <c r="Q145" i="33"/>
  <c r="Z62" i="33"/>
  <c r="D89" i="33"/>
  <c r="D116" i="33" s="1"/>
  <c r="Z116" i="33" s="1"/>
  <c r="AV116" i="33" s="1"/>
  <c r="BR116" i="33" s="1"/>
  <c r="U147" i="33"/>
  <c r="H91" i="33"/>
  <c r="H118" i="33" s="1"/>
  <c r="AF118" i="33" s="1"/>
  <c r="BB118" i="33" s="1"/>
  <c r="BX118" i="33" s="1"/>
  <c r="AF64" i="33"/>
  <c r="S148" i="33"/>
  <c r="AE65" i="33"/>
  <c r="O150" i="33"/>
  <c r="AC67" i="33"/>
  <c r="B94" i="33"/>
  <c r="B121" i="33" s="1"/>
  <c r="AC121" i="33" s="1"/>
  <c r="AY121" i="33" s="1"/>
  <c r="BU121" i="33" s="1"/>
  <c r="W150" i="33"/>
  <c r="J94" i="33"/>
  <c r="J121" i="33" s="1"/>
  <c r="H154" i="33"/>
  <c r="H152" i="33"/>
  <c r="H153" i="33"/>
  <c r="H149" i="33"/>
  <c r="H141" i="33"/>
  <c r="H144" i="33"/>
  <c r="H136" i="33"/>
  <c r="H147" i="33"/>
  <c r="H139" i="33"/>
  <c r="H150" i="33"/>
  <c r="H142" i="33"/>
  <c r="H145" i="33"/>
  <c r="H137" i="33"/>
  <c r="H146" i="33"/>
  <c r="H138" i="33"/>
  <c r="H151" i="33"/>
  <c r="H143" i="33"/>
  <c r="H148" i="33"/>
  <c r="H140" i="33"/>
  <c r="H135" i="33"/>
  <c r="T137" i="33"/>
  <c r="G81" i="33"/>
  <c r="G108" i="33" s="1"/>
  <c r="U108" i="33" s="1"/>
  <c r="AQ108" i="33" s="1"/>
  <c r="BM108" i="33" s="1"/>
  <c r="X57" i="33"/>
  <c r="T141" i="33"/>
  <c r="G85" i="33"/>
  <c r="G112" i="33" s="1"/>
  <c r="Y112" i="33" s="1"/>
  <c r="AU112" i="33" s="1"/>
  <c r="BQ112" i="33" s="1"/>
  <c r="AC60" i="33"/>
  <c r="V146" i="33"/>
  <c r="I90" i="33"/>
  <c r="I117" i="33" s="1"/>
  <c r="AF117" i="33" s="1"/>
  <c r="BB117" i="33" s="1"/>
  <c r="BX117" i="33" s="1"/>
  <c r="AF63" i="33"/>
  <c r="AG64" i="33"/>
  <c r="K80" i="33"/>
  <c r="K107" i="33" s="1"/>
  <c r="X107" i="33" s="1"/>
  <c r="Q149" i="33"/>
  <c r="AD66" i="33"/>
  <c r="O140" i="33"/>
  <c r="B84" i="33"/>
  <c r="B111" i="33" s="1"/>
  <c r="S111" i="33" s="1"/>
  <c r="AO111" i="33" s="1"/>
  <c r="BK111" i="33" s="1"/>
  <c r="W140" i="33"/>
  <c r="J84" i="33"/>
  <c r="J111" i="33" s="1"/>
  <c r="AA111" i="33" s="1"/>
  <c r="AW111" i="33" s="1"/>
  <c r="BS111" i="33" s="1"/>
  <c r="B90" i="33"/>
  <c r="B117" i="33" s="1"/>
  <c r="Y117" i="33" s="1"/>
  <c r="AU117" i="33" s="1"/>
  <c r="BQ117" i="33" s="1"/>
  <c r="F96" i="33"/>
  <c r="F123" i="33" s="1"/>
  <c r="AE103" i="33"/>
  <c r="W136" i="33"/>
  <c r="J80" i="33"/>
  <c r="J107" i="33" s="1"/>
  <c r="W107" i="33" s="1"/>
  <c r="AS107" i="33" s="1"/>
  <c r="BO107" i="33" s="1"/>
  <c r="Y63" i="33"/>
  <c r="AG63" i="33"/>
  <c r="D81" i="33"/>
  <c r="D108" i="33" s="1"/>
  <c r="R108" i="33" s="1"/>
  <c r="AN108" i="33" s="1"/>
  <c r="BJ108" i="33" s="1"/>
  <c r="AC103" i="33"/>
  <c r="AT106" i="33"/>
  <c r="BP106" i="33" s="1"/>
  <c r="BB106" i="33"/>
  <c r="BX106" i="33" s="1"/>
  <c r="O136" i="33"/>
  <c r="B80" i="33"/>
  <c r="B107" i="33" s="1"/>
  <c r="O107" i="33" s="1"/>
  <c r="AK107" i="33" s="1"/>
  <c r="BG107" i="33" s="1"/>
  <c r="S138" i="33"/>
  <c r="F82" i="33"/>
  <c r="F109" i="33" s="1"/>
  <c r="U109" i="33" s="1"/>
  <c r="AQ109" i="33" s="1"/>
  <c r="BM109" i="33" s="1"/>
  <c r="W148" i="33"/>
  <c r="J92" i="33"/>
  <c r="J119" i="33" s="1"/>
  <c r="S150" i="33"/>
  <c r="F94" i="33"/>
  <c r="F121" i="33" s="1"/>
  <c r="AG121" i="33" s="1"/>
  <c r="BC121" i="33" s="1"/>
  <c r="BY121" i="33" s="1"/>
  <c r="O152" i="33"/>
  <c r="B96" i="33"/>
  <c r="B123" i="33" s="1"/>
  <c r="AE123" i="33" s="1"/>
  <c r="BA123" i="33" s="1"/>
  <c r="BW123" i="33" s="1"/>
  <c r="W152" i="33"/>
  <c r="J96" i="33"/>
  <c r="J123" i="33" s="1"/>
  <c r="S154" i="33"/>
  <c r="F98" i="33"/>
  <c r="F125" i="33" s="1"/>
  <c r="T52" i="33"/>
  <c r="B98" i="33"/>
  <c r="B125" i="33" s="1"/>
  <c r="AG125" i="33" s="1"/>
  <c r="BC125" i="33" s="1"/>
  <c r="BY125" i="33" s="1"/>
  <c r="AX107" i="33"/>
  <c r="BT107" i="33" s="1"/>
  <c r="K153" i="33"/>
  <c r="K151" i="33"/>
  <c r="K149" i="33"/>
  <c r="K147" i="33"/>
  <c r="K145" i="33"/>
  <c r="K143" i="33"/>
  <c r="K141" i="33"/>
  <c r="K139" i="33"/>
  <c r="K137" i="33"/>
  <c r="K135" i="33"/>
  <c r="K154" i="33"/>
  <c r="K150" i="33"/>
  <c r="K148" i="33"/>
  <c r="K146" i="33"/>
  <c r="K144" i="33"/>
  <c r="K142" i="33"/>
  <c r="K140" i="33"/>
  <c r="K138" i="33"/>
  <c r="K136" i="33"/>
  <c r="K152" i="33"/>
  <c r="H95" i="33"/>
  <c r="H122" i="33" s="1"/>
  <c r="U145" i="33"/>
  <c r="H89" i="33"/>
  <c r="H116" i="33" s="1"/>
  <c r="AD116" i="33" s="1"/>
  <c r="AZ116" i="33" s="1"/>
  <c r="BV116" i="33" s="1"/>
  <c r="Q147" i="33"/>
  <c r="D91" i="33"/>
  <c r="D118" i="33" s="1"/>
  <c r="AB118" i="33" s="1"/>
  <c r="AX118" i="33" s="1"/>
  <c r="BT118" i="33" s="1"/>
  <c r="AG71" i="33"/>
  <c r="D93" i="33"/>
  <c r="D120" i="33" s="1"/>
  <c r="AD120" i="33" s="1"/>
  <c r="AZ120" i="33" s="1"/>
  <c r="BV120" i="33" s="1"/>
  <c r="BC111" i="33"/>
  <c r="BY111" i="33" s="1"/>
  <c r="U55" i="33"/>
  <c r="AG67" i="33"/>
  <c r="J90" i="33"/>
  <c r="J117" i="33" s="1"/>
  <c r="AG117" i="33" s="1"/>
  <c r="BC117" i="33" s="1"/>
  <c r="BY117" i="33" s="1"/>
  <c r="D97" i="33"/>
  <c r="D124" i="33" s="1"/>
  <c r="AV107" i="33"/>
  <c r="BR107" i="33" s="1"/>
  <c r="I158" i="33"/>
  <c r="F177" i="33"/>
  <c r="F350" i="33" s="1"/>
  <c r="I159" i="33"/>
  <c r="I178" i="33"/>
  <c r="I369" i="33" s="1"/>
  <c r="I177" i="33"/>
  <c r="I350" i="33" s="1"/>
  <c r="I176" i="33"/>
  <c r="I331" i="33" s="1"/>
  <c r="H158" i="33"/>
  <c r="B178" i="33"/>
  <c r="B369" i="33" s="1"/>
  <c r="B177" i="33"/>
  <c r="B350" i="33" s="1"/>
  <c r="B176" i="33"/>
  <c r="B331" i="33" s="1"/>
  <c r="J178" i="33"/>
  <c r="J369" i="33" s="1"/>
  <c r="J177" i="33"/>
  <c r="J350" i="33" s="1"/>
  <c r="J176" i="33"/>
  <c r="J331" i="33" s="1"/>
  <c r="C178" i="33"/>
  <c r="C369" i="33" s="1"/>
  <c r="C177" i="33"/>
  <c r="C350" i="33" s="1"/>
  <c r="C176" i="33"/>
  <c r="C331" i="33" s="1"/>
  <c r="K178" i="33"/>
  <c r="K369" i="33" s="1"/>
  <c r="K177" i="33"/>
  <c r="K350" i="33" s="1"/>
  <c r="K176" i="33"/>
  <c r="K331" i="33" s="1"/>
  <c r="D177" i="33"/>
  <c r="D350" i="33" s="1"/>
  <c r="B191" i="33"/>
  <c r="B370" i="33" s="1"/>
  <c r="B190" i="33"/>
  <c r="B351" i="33" s="1"/>
  <c r="B189" i="33"/>
  <c r="B332" i="33" s="1"/>
  <c r="J158" i="33"/>
  <c r="B199" i="33"/>
  <c r="H177" i="33"/>
  <c r="H350" i="33" s="1"/>
  <c r="F178" i="33"/>
  <c r="F369" i="33" s="1"/>
  <c r="D176" i="33"/>
  <c r="D331" i="33" s="1"/>
  <c r="L5" i="32"/>
  <c r="L7" i="32"/>
  <c r="L9" i="32"/>
  <c r="L11" i="32"/>
  <c r="L13" i="32"/>
  <c r="L6" i="32"/>
  <c r="L8" i="32"/>
  <c r="L10" i="32"/>
  <c r="L12" i="32"/>
  <c r="L14" i="32"/>
  <c r="C159" i="28"/>
  <c r="C160" i="28"/>
  <c r="C161" i="28"/>
  <c r="B199" i="31"/>
  <c r="K188" i="31"/>
  <c r="J188" i="31"/>
  <c r="G188" i="31"/>
  <c r="F188" i="31"/>
  <c r="E188" i="31"/>
  <c r="D188" i="31"/>
  <c r="C188" i="31"/>
  <c r="B188" i="31"/>
  <c r="B186" i="31"/>
  <c r="I188" i="31" s="1"/>
  <c r="K175" i="31"/>
  <c r="J175" i="31"/>
  <c r="I175" i="31"/>
  <c r="H175" i="31"/>
  <c r="G175" i="31"/>
  <c r="F175" i="31"/>
  <c r="E175" i="31"/>
  <c r="D175" i="31"/>
  <c r="C175" i="31"/>
  <c r="B175" i="31"/>
  <c r="K132" i="31"/>
  <c r="C161" i="31" s="1"/>
  <c r="K131" i="31"/>
  <c r="C160" i="31" s="1"/>
  <c r="K130" i="31"/>
  <c r="AF125" i="31"/>
  <c r="BB125" i="31" s="1"/>
  <c r="BX125" i="31" s="1"/>
  <c r="AE125" i="31"/>
  <c r="BA125" i="31" s="1"/>
  <c r="BW125" i="31" s="1"/>
  <c r="AD125" i="31"/>
  <c r="AZ125" i="31" s="1"/>
  <c r="BV125" i="31" s="1"/>
  <c r="AC125" i="31"/>
  <c r="AY125" i="31" s="1"/>
  <c r="BU125" i="31" s="1"/>
  <c r="AB125" i="31"/>
  <c r="AX125" i="31" s="1"/>
  <c r="BT125" i="31" s="1"/>
  <c r="AA125" i="31"/>
  <c r="AW125" i="31" s="1"/>
  <c r="BS125" i="31" s="1"/>
  <c r="Z125" i="31"/>
  <c r="AV125" i="31" s="1"/>
  <c r="BR125" i="31" s="1"/>
  <c r="Y125" i="31"/>
  <c r="AU125" i="31" s="1"/>
  <c r="BQ125" i="31" s="1"/>
  <c r="X125" i="31"/>
  <c r="AT125" i="31" s="1"/>
  <c r="BP125" i="31" s="1"/>
  <c r="W125" i="31"/>
  <c r="AS125" i="31" s="1"/>
  <c r="BO125" i="31" s="1"/>
  <c r="V125" i="31"/>
  <c r="AR125" i="31" s="1"/>
  <c r="BN125" i="31" s="1"/>
  <c r="U125" i="31"/>
  <c r="AQ125" i="31" s="1"/>
  <c r="BM125" i="31" s="1"/>
  <c r="T125" i="31"/>
  <c r="AP125" i="31" s="1"/>
  <c r="BL125" i="31" s="1"/>
  <c r="S125" i="31"/>
  <c r="AO125" i="31" s="1"/>
  <c r="BK125" i="31" s="1"/>
  <c r="R125" i="31"/>
  <c r="AN125" i="31" s="1"/>
  <c r="BJ125" i="31" s="1"/>
  <c r="Q125" i="31"/>
  <c r="AM125" i="31" s="1"/>
  <c r="BI125" i="31" s="1"/>
  <c r="P125" i="31"/>
  <c r="AL125" i="31" s="1"/>
  <c r="BH125" i="31" s="1"/>
  <c r="O125" i="31"/>
  <c r="AK125" i="31" s="1"/>
  <c r="BG125" i="31" s="1"/>
  <c r="N125" i="31"/>
  <c r="AJ125" i="31" s="1"/>
  <c r="BF125" i="31" s="1"/>
  <c r="AE124" i="31"/>
  <c r="BA124" i="31" s="1"/>
  <c r="BW124" i="31" s="1"/>
  <c r="AD124" i="31"/>
  <c r="AZ124" i="31" s="1"/>
  <c r="BV124" i="31" s="1"/>
  <c r="AC124" i="31"/>
  <c r="AY124" i="31" s="1"/>
  <c r="BU124" i="31" s="1"/>
  <c r="AB124" i="31"/>
  <c r="AX124" i="31" s="1"/>
  <c r="BT124" i="31" s="1"/>
  <c r="AA124" i="31"/>
  <c r="AW124" i="31" s="1"/>
  <c r="BS124" i="31" s="1"/>
  <c r="Z124" i="31"/>
  <c r="AV124" i="31" s="1"/>
  <c r="BR124" i="31" s="1"/>
  <c r="Y124" i="31"/>
  <c r="AU124" i="31" s="1"/>
  <c r="BQ124" i="31" s="1"/>
  <c r="X124" i="31"/>
  <c r="AT124" i="31" s="1"/>
  <c r="BP124" i="31" s="1"/>
  <c r="W124" i="31"/>
  <c r="AS124" i="31" s="1"/>
  <c r="BO124" i="31" s="1"/>
  <c r="V124" i="31"/>
  <c r="AR124" i="31" s="1"/>
  <c r="BN124" i="31" s="1"/>
  <c r="U124" i="31"/>
  <c r="AQ124" i="31" s="1"/>
  <c r="BM124" i="31" s="1"/>
  <c r="T124" i="31"/>
  <c r="AP124" i="31" s="1"/>
  <c r="BL124" i="31" s="1"/>
  <c r="S124" i="31"/>
  <c r="AO124" i="31" s="1"/>
  <c r="BK124" i="31" s="1"/>
  <c r="R124" i="31"/>
  <c r="AN124" i="31" s="1"/>
  <c r="BJ124" i="31" s="1"/>
  <c r="Q124" i="31"/>
  <c r="AM124" i="31" s="1"/>
  <c r="BI124" i="31" s="1"/>
  <c r="P124" i="31"/>
  <c r="AL124" i="31" s="1"/>
  <c r="BH124" i="31" s="1"/>
  <c r="O124" i="31"/>
  <c r="AK124" i="31" s="1"/>
  <c r="BG124" i="31" s="1"/>
  <c r="N124" i="31"/>
  <c r="AJ124" i="31" s="1"/>
  <c r="BF124" i="31" s="1"/>
  <c r="AD123" i="31"/>
  <c r="AZ123" i="31" s="1"/>
  <c r="BV123" i="31" s="1"/>
  <c r="AC123" i="31"/>
  <c r="AY123" i="31" s="1"/>
  <c r="BU123" i="31" s="1"/>
  <c r="AB123" i="31"/>
  <c r="AX123" i="31" s="1"/>
  <c r="BT123" i="31" s="1"/>
  <c r="AA123" i="31"/>
  <c r="AW123" i="31" s="1"/>
  <c r="BS123" i="31" s="1"/>
  <c r="Z123" i="31"/>
  <c r="AV123" i="31" s="1"/>
  <c r="BR123" i="31" s="1"/>
  <c r="Y123" i="31"/>
  <c r="AU123" i="31" s="1"/>
  <c r="BQ123" i="31" s="1"/>
  <c r="X123" i="31"/>
  <c r="AT123" i="31" s="1"/>
  <c r="BP123" i="31" s="1"/>
  <c r="W123" i="31"/>
  <c r="AS123" i="31" s="1"/>
  <c r="BO123" i="31" s="1"/>
  <c r="V123" i="31"/>
  <c r="AR123" i="31" s="1"/>
  <c r="BN123" i="31" s="1"/>
  <c r="U123" i="31"/>
  <c r="AQ123" i="31" s="1"/>
  <c r="BM123" i="31" s="1"/>
  <c r="T123" i="31"/>
  <c r="AP123" i="31" s="1"/>
  <c r="BL123" i="31" s="1"/>
  <c r="S123" i="31"/>
  <c r="AO123" i="31" s="1"/>
  <c r="BK123" i="31" s="1"/>
  <c r="R123" i="31"/>
  <c r="AN123" i="31" s="1"/>
  <c r="BJ123" i="31" s="1"/>
  <c r="Q123" i="31"/>
  <c r="AM123" i="31" s="1"/>
  <c r="BI123" i="31" s="1"/>
  <c r="P123" i="31"/>
  <c r="AL123" i="31" s="1"/>
  <c r="BH123" i="31" s="1"/>
  <c r="O123" i="31"/>
  <c r="AK123" i="31" s="1"/>
  <c r="BG123" i="31" s="1"/>
  <c r="N123" i="31"/>
  <c r="AJ123" i="31" s="1"/>
  <c r="BF123" i="31" s="1"/>
  <c r="AC122" i="31"/>
  <c r="AY122" i="31" s="1"/>
  <c r="BU122" i="31" s="1"/>
  <c r="AB122" i="31"/>
  <c r="AX122" i="31" s="1"/>
  <c r="BT122" i="31" s="1"/>
  <c r="AA122" i="31"/>
  <c r="AW122" i="31" s="1"/>
  <c r="BS122" i="31" s="1"/>
  <c r="Z122" i="31"/>
  <c r="AV122" i="31" s="1"/>
  <c r="BR122" i="31" s="1"/>
  <c r="Y122" i="31"/>
  <c r="AU122" i="31" s="1"/>
  <c r="BQ122" i="31" s="1"/>
  <c r="X122" i="31"/>
  <c r="AT122" i="31" s="1"/>
  <c r="BP122" i="31" s="1"/>
  <c r="W122" i="31"/>
  <c r="AS122" i="31" s="1"/>
  <c r="BO122" i="31" s="1"/>
  <c r="V122" i="31"/>
  <c r="AR122" i="31" s="1"/>
  <c r="BN122" i="31" s="1"/>
  <c r="U122" i="31"/>
  <c r="AQ122" i="31" s="1"/>
  <c r="BM122" i="31" s="1"/>
  <c r="T122" i="31"/>
  <c r="AP122" i="31" s="1"/>
  <c r="BL122" i="31" s="1"/>
  <c r="S122" i="31"/>
  <c r="AO122" i="31" s="1"/>
  <c r="BK122" i="31" s="1"/>
  <c r="R122" i="31"/>
  <c r="AN122" i="31" s="1"/>
  <c r="BJ122" i="31" s="1"/>
  <c r="Q122" i="31"/>
  <c r="AM122" i="31" s="1"/>
  <c r="BI122" i="31" s="1"/>
  <c r="P122" i="31"/>
  <c r="AL122" i="31" s="1"/>
  <c r="BH122" i="31" s="1"/>
  <c r="O122" i="31"/>
  <c r="AK122" i="31" s="1"/>
  <c r="BG122" i="31" s="1"/>
  <c r="N122" i="31"/>
  <c r="AJ122" i="31" s="1"/>
  <c r="BF122" i="31" s="1"/>
  <c r="AB121" i="31"/>
  <c r="AX121" i="31" s="1"/>
  <c r="BT121" i="31" s="1"/>
  <c r="AA121" i="31"/>
  <c r="AW121" i="31" s="1"/>
  <c r="BS121" i="31" s="1"/>
  <c r="Z121" i="31"/>
  <c r="AV121" i="31" s="1"/>
  <c r="BR121" i="31" s="1"/>
  <c r="Y121" i="31"/>
  <c r="AU121" i="31" s="1"/>
  <c r="BQ121" i="31" s="1"/>
  <c r="X121" i="31"/>
  <c r="AT121" i="31" s="1"/>
  <c r="BP121" i="31" s="1"/>
  <c r="W121" i="31"/>
  <c r="AS121" i="31" s="1"/>
  <c r="BO121" i="31" s="1"/>
  <c r="V121" i="31"/>
  <c r="AR121" i="31" s="1"/>
  <c r="BN121" i="31" s="1"/>
  <c r="U121" i="31"/>
  <c r="AQ121" i="31" s="1"/>
  <c r="BM121" i="31" s="1"/>
  <c r="T121" i="31"/>
  <c r="AP121" i="31" s="1"/>
  <c r="BL121" i="31" s="1"/>
  <c r="S121" i="31"/>
  <c r="AO121" i="31" s="1"/>
  <c r="BK121" i="31" s="1"/>
  <c r="R121" i="31"/>
  <c r="AN121" i="31" s="1"/>
  <c r="BJ121" i="31" s="1"/>
  <c r="Q121" i="31"/>
  <c r="AM121" i="31" s="1"/>
  <c r="BI121" i="31" s="1"/>
  <c r="P121" i="31"/>
  <c r="AL121" i="31" s="1"/>
  <c r="BH121" i="31" s="1"/>
  <c r="O121" i="31"/>
  <c r="AK121" i="31" s="1"/>
  <c r="BG121" i="31" s="1"/>
  <c r="N121" i="31"/>
  <c r="AJ121" i="31" s="1"/>
  <c r="BF121" i="31" s="1"/>
  <c r="AA120" i="31"/>
  <c r="AW120" i="31" s="1"/>
  <c r="BS120" i="31" s="1"/>
  <c r="Z120" i="31"/>
  <c r="AV120" i="31" s="1"/>
  <c r="BR120" i="31" s="1"/>
  <c r="Y120" i="31"/>
  <c r="AU120" i="31" s="1"/>
  <c r="BQ120" i="31" s="1"/>
  <c r="X120" i="31"/>
  <c r="AT120" i="31" s="1"/>
  <c r="BP120" i="31" s="1"/>
  <c r="W120" i="31"/>
  <c r="AS120" i="31" s="1"/>
  <c r="BO120" i="31" s="1"/>
  <c r="V120" i="31"/>
  <c r="AR120" i="31" s="1"/>
  <c r="BN120" i="31" s="1"/>
  <c r="U120" i="31"/>
  <c r="AQ120" i="31" s="1"/>
  <c r="BM120" i="31" s="1"/>
  <c r="T120" i="31"/>
  <c r="AP120" i="31" s="1"/>
  <c r="BL120" i="31" s="1"/>
  <c r="S120" i="31"/>
  <c r="AO120" i="31" s="1"/>
  <c r="BK120" i="31" s="1"/>
  <c r="R120" i="31"/>
  <c r="AN120" i="31" s="1"/>
  <c r="BJ120" i="31" s="1"/>
  <c r="Q120" i="31"/>
  <c r="AM120" i="31" s="1"/>
  <c r="BI120" i="31" s="1"/>
  <c r="P120" i="31"/>
  <c r="AL120" i="31" s="1"/>
  <c r="BH120" i="31" s="1"/>
  <c r="O120" i="31"/>
  <c r="AK120" i="31" s="1"/>
  <c r="BG120" i="31" s="1"/>
  <c r="N120" i="31"/>
  <c r="AJ120" i="31" s="1"/>
  <c r="BF120" i="31" s="1"/>
  <c r="Z119" i="31"/>
  <c r="AV119" i="31" s="1"/>
  <c r="BR119" i="31" s="1"/>
  <c r="Y119" i="31"/>
  <c r="AU119" i="31" s="1"/>
  <c r="BQ119" i="31" s="1"/>
  <c r="X119" i="31"/>
  <c r="AT119" i="31" s="1"/>
  <c r="BP119" i="31" s="1"/>
  <c r="W119" i="31"/>
  <c r="AS119" i="31" s="1"/>
  <c r="BO119" i="31" s="1"/>
  <c r="V119" i="31"/>
  <c r="AR119" i="31" s="1"/>
  <c r="BN119" i="31" s="1"/>
  <c r="U119" i="31"/>
  <c r="AQ119" i="31" s="1"/>
  <c r="BM119" i="31" s="1"/>
  <c r="T119" i="31"/>
  <c r="AP119" i="31" s="1"/>
  <c r="BL119" i="31" s="1"/>
  <c r="S119" i="31"/>
  <c r="AO119" i="31" s="1"/>
  <c r="BK119" i="31" s="1"/>
  <c r="R119" i="31"/>
  <c r="AN119" i="31" s="1"/>
  <c r="BJ119" i="31" s="1"/>
  <c r="Q119" i="31"/>
  <c r="AM119" i="31" s="1"/>
  <c r="BI119" i="31" s="1"/>
  <c r="P119" i="31"/>
  <c r="AL119" i="31" s="1"/>
  <c r="BH119" i="31" s="1"/>
  <c r="O119" i="31"/>
  <c r="AK119" i="31" s="1"/>
  <c r="BG119" i="31" s="1"/>
  <c r="N119" i="31"/>
  <c r="AJ119" i="31" s="1"/>
  <c r="BF119" i="31" s="1"/>
  <c r="Y118" i="31"/>
  <c r="AU118" i="31" s="1"/>
  <c r="BQ118" i="31" s="1"/>
  <c r="X118" i="31"/>
  <c r="AT118" i="31" s="1"/>
  <c r="BP118" i="31" s="1"/>
  <c r="W118" i="31"/>
  <c r="AS118" i="31" s="1"/>
  <c r="BO118" i="31" s="1"/>
  <c r="V118" i="31"/>
  <c r="AR118" i="31" s="1"/>
  <c r="BN118" i="31" s="1"/>
  <c r="U118" i="31"/>
  <c r="AQ118" i="31" s="1"/>
  <c r="BM118" i="31" s="1"/>
  <c r="T118" i="31"/>
  <c r="AP118" i="31" s="1"/>
  <c r="BL118" i="31" s="1"/>
  <c r="S118" i="31"/>
  <c r="AO118" i="31" s="1"/>
  <c r="BK118" i="31" s="1"/>
  <c r="R118" i="31"/>
  <c r="AN118" i="31" s="1"/>
  <c r="BJ118" i="31" s="1"/>
  <c r="Q118" i="31"/>
  <c r="AM118" i="31" s="1"/>
  <c r="BI118" i="31" s="1"/>
  <c r="P118" i="31"/>
  <c r="AL118" i="31" s="1"/>
  <c r="BH118" i="31" s="1"/>
  <c r="O118" i="31"/>
  <c r="AK118" i="31" s="1"/>
  <c r="BG118" i="31" s="1"/>
  <c r="N118" i="31"/>
  <c r="AJ118" i="31" s="1"/>
  <c r="BF118" i="31" s="1"/>
  <c r="X117" i="31"/>
  <c r="AT117" i="31" s="1"/>
  <c r="BP117" i="31" s="1"/>
  <c r="W117" i="31"/>
  <c r="AS117" i="31" s="1"/>
  <c r="BO117" i="31" s="1"/>
  <c r="V117" i="31"/>
  <c r="AR117" i="31" s="1"/>
  <c r="BN117" i="31" s="1"/>
  <c r="U117" i="31"/>
  <c r="AQ117" i="31" s="1"/>
  <c r="BM117" i="31" s="1"/>
  <c r="T117" i="31"/>
  <c r="AP117" i="31" s="1"/>
  <c r="BL117" i="31" s="1"/>
  <c r="S117" i="31"/>
  <c r="AO117" i="31" s="1"/>
  <c r="BK117" i="31" s="1"/>
  <c r="R117" i="31"/>
  <c r="AN117" i="31" s="1"/>
  <c r="BJ117" i="31" s="1"/>
  <c r="Q117" i="31"/>
  <c r="AM117" i="31" s="1"/>
  <c r="BI117" i="31" s="1"/>
  <c r="P117" i="31"/>
  <c r="AL117" i="31" s="1"/>
  <c r="BH117" i="31" s="1"/>
  <c r="O117" i="31"/>
  <c r="AK117" i="31" s="1"/>
  <c r="BG117" i="31" s="1"/>
  <c r="N117" i="31"/>
  <c r="AJ117" i="31" s="1"/>
  <c r="BF117" i="31" s="1"/>
  <c r="W116" i="31"/>
  <c r="AS116" i="31" s="1"/>
  <c r="BO116" i="31" s="1"/>
  <c r="V116" i="31"/>
  <c r="AR116" i="31" s="1"/>
  <c r="BN116" i="31" s="1"/>
  <c r="U116" i="31"/>
  <c r="AQ116" i="31" s="1"/>
  <c r="BM116" i="31" s="1"/>
  <c r="T116" i="31"/>
  <c r="AP116" i="31" s="1"/>
  <c r="BL116" i="31" s="1"/>
  <c r="S116" i="31"/>
  <c r="AO116" i="31" s="1"/>
  <c r="BK116" i="31" s="1"/>
  <c r="R116" i="31"/>
  <c r="AN116" i="31" s="1"/>
  <c r="BJ116" i="31" s="1"/>
  <c r="Q116" i="31"/>
  <c r="AM116" i="31" s="1"/>
  <c r="BI116" i="31" s="1"/>
  <c r="P116" i="31"/>
  <c r="AL116" i="31" s="1"/>
  <c r="BH116" i="31" s="1"/>
  <c r="O116" i="31"/>
  <c r="AK116" i="31" s="1"/>
  <c r="BG116" i="31" s="1"/>
  <c r="N116" i="31"/>
  <c r="AJ116" i="31" s="1"/>
  <c r="BF116" i="31" s="1"/>
  <c r="AG115" i="31"/>
  <c r="BC115" i="31" s="1"/>
  <c r="BY115" i="31" s="1"/>
  <c r="V115" i="31"/>
  <c r="AR115" i="31" s="1"/>
  <c r="BN115" i="31" s="1"/>
  <c r="U115" i="31"/>
  <c r="AQ115" i="31" s="1"/>
  <c r="BM115" i="31" s="1"/>
  <c r="T115" i="31"/>
  <c r="AP115" i="31" s="1"/>
  <c r="BL115" i="31" s="1"/>
  <c r="S115" i="31"/>
  <c r="AO115" i="31" s="1"/>
  <c r="BK115" i="31" s="1"/>
  <c r="R115" i="31"/>
  <c r="AN115" i="31" s="1"/>
  <c r="BJ115" i="31" s="1"/>
  <c r="Q115" i="31"/>
  <c r="AM115" i="31" s="1"/>
  <c r="BI115" i="31" s="1"/>
  <c r="P115" i="31"/>
  <c r="AL115" i="31" s="1"/>
  <c r="BH115" i="31" s="1"/>
  <c r="O115" i="31"/>
  <c r="AK115" i="31" s="1"/>
  <c r="BG115" i="31" s="1"/>
  <c r="N115" i="31"/>
  <c r="AJ115" i="31" s="1"/>
  <c r="BF115" i="31" s="1"/>
  <c r="AG114" i="31"/>
  <c r="BC114" i="31" s="1"/>
  <c r="BY114" i="31" s="1"/>
  <c r="AF114" i="31"/>
  <c r="BB114" i="31" s="1"/>
  <c r="BX114" i="31" s="1"/>
  <c r="U114" i="31"/>
  <c r="AQ114" i="31" s="1"/>
  <c r="BM114" i="31" s="1"/>
  <c r="T114" i="31"/>
  <c r="AP114" i="31" s="1"/>
  <c r="BL114" i="31" s="1"/>
  <c r="S114" i="31"/>
  <c r="AO114" i="31" s="1"/>
  <c r="BK114" i="31" s="1"/>
  <c r="R114" i="31"/>
  <c r="AN114" i="31" s="1"/>
  <c r="BJ114" i="31" s="1"/>
  <c r="Q114" i="31"/>
  <c r="AM114" i="31" s="1"/>
  <c r="BI114" i="31" s="1"/>
  <c r="P114" i="31"/>
  <c r="AL114" i="31" s="1"/>
  <c r="BH114" i="31" s="1"/>
  <c r="O114" i="31"/>
  <c r="AK114" i="31" s="1"/>
  <c r="BG114" i="31" s="1"/>
  <c r="N114" i="31"/>
  <c r="AJ114" i="31" s="1"/>
  <c r="BF114" i="31" s="1"/>
  <c r="AG113" i="31"/>
  <c r="BC113" i="31" s="1"/>
  <c r="BY113" i="31" s="1"/>
  <c r="AF113" i="31"/>
  <c r="BB113" i="31" s="1"/>
  <c r="BX113" i="31" s="1"/>
  <c r="AE113" i="31"/>
  <c r="BA113" i="31" s="1"/>
  <c r="BW113" i="31" s="1"/>
  <c r="T113" i="31"/>
  <c r="AP113" i="31" s="1"/>
  <c r="BL113" i="31" s="1"/>
  <c r="S113" i="31"/>
  <c r="AO113" i="31" s="1"/>
  <c r="BK113" i="31" s="1"/>
  <c r="R113" i="31"/>
  <c r="AN113" i="31" s="1"/>
  <c r="BJ113" i="31" s="1"/>
  <c r="Q113" i="31"/>
  <c r="AM113" i="31" s="1"/>
  <c r="BI113" i="31" s="1"/>
  <c r="P113" i="31"/>
  <c r="AL113" i="31" s="1"/>
  <c r="BH113" i="31" s="1"/>
  <c r="O113" i="31"/>
  <c r="AK113" i="31" s="1"/>
  <c r="BG113" i="31" s="1"/>
  <c r="N113" i="31"/>
  <c r="AJ113" i="31" s="1"/>
  <c r="BF113" i="31" s="1"/>
  <c r="AG112" i="31"/>
  <c r="BC112" i="31" s="1"/>
  <c r="BY112" i="31" s="1"/>
  <c r="AF112" i="31"/>
  <c r="BB112" i="31" s="1"/>
  <c r="BX112" i="31" s="1"/>
  <c r="AE112" i="31"/>
  <c r="BA112" i="31" s="1"/>
  <c r="BW112" i="31" s="1"/>
  <c r="AD112" i="31"/>
  <c r="AZ112" i="31" s="1"/>
  <c r="BV112" i="31" s="1"/>
  <c r="S112" i="31"/>
  <c r="AO112" i="31" s="1"/>
  <c r="BK112" i="31" s="1"/>
  <c r="R112" i="31"/>
  <c r="AN112" i="31" s="1"/>
  <c r="BJ112" i="31" s="1"/>
  <c r="Q112" i="31"/>
  <c r="AM112" i="31" s="1"/>
  <c r="BI112" i="31" s="1"/>
  <c r="P112" i="31"/>
  <c r="AL112" i="31" s="1"/>
  <c r="BH112" i="31" s="1"/>
  <c r="O112" i="31"/>
  <c r="AK112" i="31" s="1"/>
  <c r="BG112" i="31" s="1"/>
  <c r="N112" i="31"/>
  <c r="AJ112" i="31" s="1"/>
  <c r="BF112" i="31" s="1"/>
  <c r="AG111" i="31"/>
  <c r="BC111" i="31" s="1"/>
  <c r="BY111" i="31" s="1"/>
  <c r="AF111" i="31"/>
  <c r="BB111" i="31" s="1"/>
  <c r="BX111" i="31" s="1"/>
  <c r="AE111" i="31"/>
  <c r="BA111" i="31" s="1"/>
  <c r="BW111" i="31" s="1"/>
  <c r="AD111" i="31"/>
  <c r="AZ111" i="31" s="1"/>
  <c r="BV111" i="31" s="1"/>
  <c r="AC111" i="31"/>
  <c r="AY111" i="31" s="1"/>
  <c r="BU111" i="31" s="1"/>
  <c r="R111" i="31"/>
  <c r="AN111" i="31" s="1"/>
  <c r="BJ111" i="31" s="1"/>
  <c r="Q111" i="31"/>
  <c r="AM111" i="31" s="1"/>
  <c r="BI111" i="31" s="1"/>
  <c r="P111" i="31"/>
  <c r="AL111" i="31" s="1"/>
  <c r="BH111" i="31" s="1"/>
  <c r="O111" i="31"/>
  <c r="AK111" i="31" s="1"/>
  <c r="BG111" i="31" s="1"/>
  <c r="N111" i="31"/>
  <c r="AJ111" i="31" s="1"/>
  <c r="BF111" i="31" s="1"/>
  <c r="AG110" i="31"/>
  <c r="BC110" i="31" s="1"/>
  <c r="BY110" i="31" s="1"/>
  <c r="AF110" i="31"/>
  <c r="BB110" i="31" s="1"/>
  <c r="BX110" i="31" s="1"/>
  <c r="AE110" i="31"/>
  <c r="BA110" i="31" s="1"/>
  <c r="BW110" i="31" s="1"/>
  <c r="AD110" i="31"/>
  <c r="AZ110" i="31" s="1"/>
  <c r="BV110" i="31" s="1"/>
  <c r="AC110" i="31"/>
  <c r="AY110" i="31" s="1"/>
  <c r="BU110" i="31" s="1"/>
  <c r="AB110" i="31"/>
  <c r="AX110" i="31" s="1"/>
  <c r="BT110" i="31" s="1"/>
  <c r="Q110" i="31"/>
  <c r="AM110" i="31" s="1"/>
  <c r="BI110" i="31" s="1"/>
  <c r="P110" i="31"/>
  <c r="AL110" i="31" s="1"/>
  <c r="BH110" i="31" s="1"/>
  <c r="O110" i="31"/>
  <c r="AK110" i="31" s="1"/>
  <c r="BG110" i="31" s="1"/>
  <c r="N110" i="31"/>
  <c r="AJ110" i="31" s="1"/>
  <c r="BF110" i="31" s="1"/>
  <c r="AG109" i="31"/>
  <c r="BC109" i="31" s="1"/>
  <c r="BY109" i="31" s="1"/>
  <c r="AF109" i="31"/>
  <c r="BB109" i="31" s="1"/>
  <c r="BX109" i="31" s="1"/>
  <c r="AE109" i="31"/>
  <c r="BA109" i="31" s="1"/>
  <c r="BW109" i="31" s="1"/>
  <c r="AD109" i="31"/>
  <c r="AZ109" i="31" s="1"/>
  <c r="BV109" i="31" s="1"/>
  <c r="AC109" i="31"/>
  <c r="AY109" i="31" s="1"/>
  <c r="BU109" i="31" s="1"/>
  <c r="AB109" i="31"/>
  <c r="AX109" i="31" s="1"/>
  <c r="BT109" i="31" s="1"/>
  <c r="AA109" i="31"/>
  <c r="AW109" i="31" s="1"/>
  <c r="BS109" i="31" s="1"/>
  <c r="P109" i="31"/>
  <c r="AL109" i="31" s="1"/>
  <c r="BH109" i="31" s="1"/>
  <c r="O109" i="31"/>
  <c r="AK109" i="31" s="1"/>
  <c r="BG109" i="31" s="1"/>
  <c r="N109" i="31"/>
  <c r="AJ109" i="31" s="1"/>
  <c r="BF109" i="31" s="1"/>
  <c r="AG108" i="31"/>
  <c r="BC108" i="31" s="1"/>
  <c r="BY108" i="31" s="1"/>
  <c r="AF108" i="31"/>
  <c r="BB108" i="31" s="1"/>
  <c r="BX108" i="31" s="1"/>
  <c r="AE108" i="31"/>
  <c r="BA108" i="31" s="1"/>
  <c r="BW108" i="31" s="1"/>
  <c r="AD108" i="31"/>
  <c r="AZ108" i="31" s="1"/>
  <c r="BV108" i="31" s="1"/>
  <c r="AC108" i="31"/>
  <c r="AY108" i="31" s="1"/>
  <c r="BU108" i="31" s="1"/>
  <c r="AB108" i="31"/>
  <c r="AX108" i="31" s="1"/>
  <c r="BT108" i="31" s="1"/>
  <c r="AA108" i="31"/>
  <c r="AW108" i="31" s="1"/>
  <c r="BS108" i="31" s="1"/>
  <c r="Z108" i="31"/>
  <c r="AV108" i="31" s="1"/>
  <c r="BR108" i="31" s="1"/>
  <c r="O108" i="31"/>
  <c r="AK108" i="31" s="1"/>
  <c r="BG108" i="31" s="1"/>
  <c r="N108" i="31"/>
  <c r="AJ108" i="31" s="1"/>
  <c r="BF108" i="31" s="1"/>
  <c r="AG107" i="31"/>
  <c r="BC107" i="31" s="1"/>
  <c r="BY107" i="31" s="1"/>
  <c r="AF107" i="31"/>
  <c r="BB107" i="31" s="1"/>
  <c r="BX107" i="31" s="1"/>
  <c r="AE107" i="31"/>
  <c r="BA107" i="31" s="1"/>
  <c r="BW107" i="31" s="1"/>
  <c r="AD107" i="31"/>
  <c r="AZ107" i="31" s="1"/>
  <c r="BV107" i="31" s="1"/>
  <c r="AC107" i="31"/>
  <c r="AY107" i="31" s="1"/>
  <c r="BU107" i="31" s="1"/>
  <c r="AB107" i="31"/>
  <c r="AX107" i="31" s="1"/>
  <c r="BT107" i="31" s="1"/>
  <c r="AA107" i="31"/>
  <c r="AW107" i="31" s="1"/>
  <c r="BS107" i="31" s="1"/>
  <c r="Z107" i="31"/>
  <c r="AV107" i="31" s="1"/>
  <c r="BR107" i="31" s="1"/>
  <c r="Y107" i="31"/>
  <c r="AU107" i="31" s="1"/>
  <c r="BQ107" i="31" s="1"/>
  <c r="N107" i="31"/>
  <c r="AJ107" i="31" s="1"/>
  <c r="BF107" i="31" s="1"/>
  <c r="AG106" i="31"/>
  <c r="BC106" i="31" s="1"/>
  <c r="BY106" i="31" s="1"/>
  <c r="AF106" i="31"/>
  <c r="BB106" i="31" s="1"/>
  <c r="BX106" i="31" s="1"/>
  <c r="AE106" i="31"/>
  <c r="BA106" i="31" s="1"/>
  <c r="BW106" i="31" s="1"/>
  <c r="AD106" i="31"/>
  <c r="AZ106" i="31" s="1"/>
  <c r="BV106" i="31" s="1"/>
  <c r="AC106" i="31"/>
  <c r="AY106" i="31" s="1"/>
  <c r="BU106" i="31" s="1"/>
  <c r="AB106" i="31"/>
  <c r="AX106" i="31" s="1"/>
  <c r="BT106" i="31" s="1"/>
  <c r="AA106" i="31"/>
  <c r="AW106" i="31" s="1"/>
  <c r="BS106" i="31" s="1"/>
  <c r="Z106" i="31"/>
  <c r="AV106" i="31" s="1"/>
  <c r="BR106" i="31" s="1"/>
  <c r="Y106" i="31"/>
  <c r="AU106" i="31" s="1"/>
  <c r="BQ106" i="31" s="1"/>
  <c r="X106" i="31"/>
  <c r="AT106" i="31" s="1"/>
  <c r="BP106" i="31" s="1"/>
  <c r="I83" i="31"/>
  <c r="J82" i="31"/>
  <c r="C80" i="31"/>
  <c r="E72" i="31"/>
  <c r="E99" i="31" s="1"/>
  <c r="AF71" i="31"/>
  <c r="AE71" i="31"/>
  <c r="AD71" i="31"/>
  <c r="AC71" i="31"/>
  <c r="AB71" i="31"/>
  <c r="AA71" i="31"/>
  <c r="Z71" i="31"/>
  <c r="Y71" i="31"/>
  <c r="X71" i="31"/>
  <c r="W71" i="31"/>
  <c r="V71" i="31"/>
  <c r="U71" i="31"/>
  <c r="T71" i="31"/>
  <c r="S71" i="31"/>
  <c r="R71" i="31"/>
  <c r="Q71" i="31"/>
  <c r="P71" i="31"/>
  <c r="O71" i="31"/>
  <c r="N71" i="31"/>
  <c r="I71" i="31"/>
  <c r="V154" i="31" s="1"/>
  <c r="AE70" i="31"/>
  <c r="AD70" i="31"/>
  <c r="AC70" i="31"/>
  <c r="AB70" i="31"/>
  <c r="AA70" i="31"/>
  <c r="Z70" i="31"/>
  <c r="Y70" i="31"/>
  <c r="X70" i="31"/>
  <c r="W70" i="31"/>
  <c r="V70" i="31"/>
  <c r="U70" i="31"/>
  <c r="T70" i="31"/>
  <c r="S70" i="31"/>
  <c r="R70" i="31"/>
  <c r="Q70" i="31"/>
  <c r="P70" i="31"/>
  <c r="O70" i="31"/>
  <c r="N70" i="31"/>
  <c r="F70" i="31"/>
  <c r="AD69" i="31"/>
  <c r="AC69" i="31"/>
  <c r="AB69" i="31"/>
  <c r="AA69" i="31"/>
  <c r="Z69" i="31"/>
  <c r="Y69" i="31"/>
  <c r="X69" i="31"/>
  <c r="W69" i="31"/>
  <c r="V69" i="31"/>
  <c r="U69" i="31"/>
  <c r="T69" i="31"/>
  <c r="S69" i="31"/>
  <c r="R69" i="31"/>
  <c r="Q69" i="31"/>
  <c r="P69" i="31"/>
  <c r="O69" i="31"/>
  <c r="N69" i="31"/>
  <c r="D69" i="31"/>
  <c r="AC68" i="31"/>
  <c r="AB68" i="31"/>
  <c r="AA68" i="31"/>
  <c r="Z68" i="31"/>
  <c r="Y68" i="31"/>
  <c r="X68" i="31"/>
  <c r="W68" i="31"/>
  <c r="V68" i="31"/>
  <c r="U68" i="31"/>
  <c r="T68" i="31"/>
  <c r="S68" i="31"/>
  <c r="R68" i="31"/>
  <c r="Q68" i="31"/>
  <c r="P68" i="31"/>
  <c r="O68" i="31"/>
  <c r="N68" i="31"/>
  <c r="J68" i="31"/>
  <c r="B68" i="31"/>
  <c r="AD68" i="31" s="1"/>
  <c r="AB67" i="31"/>
  <c r="AA67" i="31"/>
  <c r="Z67" i="31"/>
  <c r="Y67" i="31"/>
  <c r="X67" i="31"/>
  <c r="W67" i="31"/>
  <c r="V67" i="31"/>
  <c r="U67" i="31"/>
  <c r="T67" i="31"/>
  <c r="S67" i="31"/>
  <c r="R67" i="31"/>
  <c r="Q67" i="31"/>
  <c r="P67" i="31"/>
  <c r="O67" i="31"/>
  <c r="N67" i="31"/>
  <c r="H67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F66" i="31"/>
  <c r="AF66" i="31" s="1"/>
  <c r="Z65" i="31"/>
  <c r="Y65" i="31"/>
  <c r="X65" i="31"/>
  <c r="W65" i="31"/>
  <c r="V65" i="31"/>
  <c r="U65" i="31"/>
  <c r="T65" i="31"/>
  <c r="S65" i="31"/>
  <c r="R65" i="31"/>
  <c r="Q65" i="31"/>
  <c r="P65" i="31"/>
  <c r="O65" i="31"/>
  <c r="N65" i="31"/>
  <c r="D65" i="31"/>
  <c r="Y64" i="31"/>
  <c r="X64" i="31"/>
  <c r="W64" i="31"/>
  <c r="V64" i="31"/>
  <c r="U64" i="31"/>
  <c r="T64" i="31"/>
  <c r="S64" i="31"/>
  <c r="R64" i="31"/>
  <c r="Q64" i="31"/>
  <c r="P64" i="31"/>
  <c r="O64" i="31"/>
  <c r="N64" i="31"/>
  <c r="J64" i="31"/>
  <c r="I64" i="31"/>
  <c r="V147" i="31" s="1"/>
  <c r="B64" i="31"/>
  <c r="X63" i="31"/>
  <c r="W63" i="31"/>
  <c r="V63" i="31"/>
  <c r="U63" i="31"/>
  <c r="T63" i="31"/>
  <c r="S63" i="31"/>
  <c r="R63" i="31"/>
  <c r="Q63" i="31"/>
  <c r="P63" i="31"/>
  <c r="O63" i="31"/>
  <c r="N63" i="31"/>
  <c r="H63" i="31"/>
  <c r="W62" i="31"/>
  <c r="V62" i="31"/>
  <c r="U62" i="31"/>
  <c r="T62" i="31"/>
  <c r="S62" i="31"/>
  <c r="R62" i="31"/>
  <c r="Q62" i="31"/>
  <c r="P62" i="31"/>
  <c r="O62" i="31"/>
  <c r="N62" i="31"/>
  <c r="F62" i="31"/>
  <c r="E62" i="31"/>
  <c r="R145" i="31" s="1"/>
  <c r="AG61" i="31"/>
  <c r="V61" i="31"/>
  <c r="U61" i="31"/>
  <c r="T61" i="31"/>
  <c r="S61" i="31"/>
  <c r="R61" i="31"/>
  <c r="Q61" i="31"/>
  <c r="P61" i="31"/>
  <c r="O61" i="31"/>
  <c r="N61" i="31"/>
  <c r="E61" i="31"/>
  <c r="R144" i="31" s="1"/>
  <c r="D61" i="31"/>
  <c r="Y61" i="31" s="1"/>
  <c r="AG60" i="31"/>
  <c r="AF60" i="31"/>
  <c r="U60" i="31"/>
  <c r="T60" i="31"/>
  <c r="S60" i="31"/>
  <c r="R60" i="31"/>
  <c r="Q60" i="31"/>
  <c r="P60" i="31"/>
  <c r="O60" i="31"/>
  <c r="N60" i="31"/>
  <c r="J60" i="31"/>
  <c r="AD60" i="31" s="1"/>
  <c r="I60" i="31"/>
  <c r="V143" i="31" s="1"/>
  <c r="B60" i="31"/>
  <c r="V60" i="31" s="1"/>
  <c r="AG59" i="31"/>
  <c r="AF59" i="31"/>
  <c r="AE59" i="31"/>
  <c r="T59" i="31"/>
  <c r="S59" i="31"/>
  <c r="R59" i="31"/>
  <c r="Q59" i="31"/>
  <c r="P59" i="31"/>
  <c r="O59" i="31"/>
  <c r="N59" i="31"/>
  <c r="J59" i="31"/>
  <c r="W142" i="31" s="1"/>
  <c r="I59" i="31"/>
  <c r="V142" i="31" s="1"/>
  <c r="H59" i="31"/>
  <c r="AA59" i="31" s="1"/>
  <c r="B59" i="31"/>
  <c r="O142" i="31" s="1"/>
  <c r="AG58" i="31"/>
  <c r="AF58" i="31"/>
  <c r="AE58" i="31"/>
  <c r="AD58" i="31"/>
  <c r="S58" i="31"/>
  <c r="R58" i="31"/>
  <c r="Q58" i="31"/>
  <c r="P58" i="31"/>
  <c r="O58" i="31"/>
  <c r="N58" i="31"/>
  <c r="F58" i="31"/>
  <c r="E58" i="31"/>
  <c r="R141" i="31" s="1"/>
  <c r="AG57" i="31"/>
  <c r="AF57" i="31"/>
  <c r="AE57" i="31"/>
  <c r="AD57" i="31"/>
  <c r="AC57" i="31"/>
  <c r="W57" i="31"/>
  <c r="V57" i="31"/>
  <c r="R57" i="31"/>
  <c r="Q57" i="31"/>
  <c r="P57" i="31"/>
  <c r="O57" i="31"/>
  <c r="N57" i="31"/>
  <c r="K57" i="31"/>
  <c r="X140" i="31" s="1"/>
  <c r="F57" i="31"/>
  <c r="S140" i="31" s="1"/>
  <c r="E57" i="31"/>
  <c r="R140" i="31" s="1"/>
  <c r="D57" i="31"/>
  <c r="Q140" i="31" s="1"/>
  <c r="C57" i="31"/>
  <c r="P140" i="31" s="1"/>
  <c r="AG56" i="31"/>
  <c r="AF56" i="31"/>
  <c r="AE56" i="31"/>
  <c r="AD56" i="31"/>
  <c r="AC56" i="31"/>
  <c r="AB56" i="31"/>
  <c r="Q56" i="31"/>
  <c r="P56" i="31"/>
  <c r="O56" i="31"/>
  <c r="N56" i="31"/>
  <c r="J56" i="31"/>
  <c r="I56" i="31"/>
  <c r="V139" i="31" s="1"/>
  <c r="B56" i="31"/>
  <c r="AG55" i="31"/>
  <c r="AF55" i="31"/>
  <c r="AE55" i="31"/>
  <c r="AD55" i="31"/>
  <c r="AC55" i="31"/>
  <c r="AB55" i="31"/>
  <c r="AA55" i="31"/>
  <c r="Y55" i="31"/>
  <c r="Q55" i="31"/>
  <c r="P55" i="31"/>
  <c r="O55" i="31"/>
  <c r="N55" i="31"/>
  <c r="J55" i="31"/>
  <c r="W138" i="31" s="1"/>
  <c r="I55" i="31"/>
  <c r="V138" i="31" s="1"/>
  <c r="H55" i="31"/>
  <c r="U138" i="31" s="1"/>
  <c r="G55" i="31"/>
  <c r="T138" i="31" s="1"/>
  <c r="B55" i="31"/>
  <c r="O138" i="31" s="1"/>
  <c r="AG54" i="31"/>
  <c r="AF54" i="31"/>
  <c r="AE54" i="31"/>
  <c r="AD54" i="31"/>
  <c r="AC54" i="31"/>
  <c r="AB54" i="31"/>
  <c r="AA54" i="31"/>
  <c r="Z54" i="31"/>
  <c r="O54" i="31"/>
  <c r="N54" i="31"/>
  <c r="F54" i="31"/>
  <c r="E54" i="31"/>
  <c r="R137" i="31" s="1"/>
  <c r="AG53" i="31"/>
  <c r="AF53" i="31"/>
  <c r="AE53" i="31"/>
  <c r="AD53" i="31"/>
  <c r="AC53" i="31"/>
  <c r="AB53" i="31"/>
  <c r="AA53" i="31"/>
  <c r="Z53" i="31"/>
  <c r="Y53" i="31"/>
  <c r="N53" i="31"/>
  <c r="K53" i="31"/>
  <c r="X136" i="31" s="1"/>
  <c r="F53" i="31"/>
  <c r="S136" i="31" s="1"/>
  <c r="E53" i="31"/>
  <c r="R136" i="31" s="1"/>
  <c r="D53" i="31"/>
  <c r="Q136" i="31" s="1"/>
  <c r="C53" i="31"/>
  <c r="P136" i="31" s="1"/>
  <c r="AG52" i="31"/>
  <c r="AF52" i="31"/>
  <c r="AE52" i="31"/>
  <c r="AD52" i="31"/>
  <c r="AC52" i="31"/>
  <c r="AB52" i="31"/>
  <c r="AA52" i="31"/>
  <c r="Z52" i="31"/>
  <c r="Y52" i="31"/>
  <c r="X52" i="31"/>
  <c r="J52" i="31"/>
  <c r="V52" i="31" s="1"/>
  <c r="I52" i="31"/>
  <c r="V135" i="31" s="1"/>
  <c r="B52" i="31"/>
  <c r="N52" i="31" s="1"/>
  <c r="K48" i="31"/>
  <c r="K72" i="31" s="1"/>
  <c r="K99" i="31" s="1"/>
  <c r="J48" i="31"/>
  <c r="J72" i="31" s="1"/>
  <c r="J99" i="31" s="1"/>
  <c r="I48" i="31"/>
  <c r="I72" i="31" s="1"/>
  <c r="I99" i="31" s="1"/>
  <c r="H48" i="31"/>
  <c r="H72" i="31" s="1"/>
  <c r="H99" i="31" s="1"/>
  <c r="G48" i="31"/>
  <c r="G72" i="31" s="1"/>
  <c r="G99" i="31" s="1"/>
  <c r="F48" i="31"/>
  <c r="F72" i="31" s="1"/>
  <c r="F99" i="31" s="1"/>
  <c r="E48" i="31"/>
  <c r="D48" i="31"/>
  <c r="D72" i="31" s="1"/>
  <c r="D99" i="31" s="1"/>
  <c r="C48" i="31"/>
  <c r="C72" i="31" s="1"/>
  <c r="C99" i="31" s="1"/>
  <c r="B48" i="31"/>
  <c r="B72" i="31" s="1"/>
  <c r="B99" i="31" s="1"/>
  <c r="K47" i="31"/>
  <c r="K71" i="31" s="1"/>
  <c r="J47" i="31"/>
  <c r="J71" i="31" s="1"/>
  <c r="I47" i="31"/>
  <c r="H47" i="31"/>
  <c r="H71" i="31" s="1"/>
  <c r="G47" i="31"/>
  <c r="G71" i="31" s="1"/>
  <c r="F47" i="31"/>
  <c r="F71" i="31" s="1"/>
  <c r="E47" i="31"/>
  <c r="E71" i="31" s="1"/>
  <c r="D47" i="31"/>
  <c r="D71" i="31" s="1"/>
  <c r="C47" i="31"/>
  <c r="C71" i="31" s="1"/>
  <c r="B47" i="31"/>
  <c r="B71" i="31" s="1"/>
  <c r="K46" i="31"/>
  <c r="K70" i="31" s="1"/>
  <c r="J46" i="31"/>
  <c r="J70" i="31" s="1"/>
  <c r="I46" i="31"/>
  <c r="I70" i="31" s="1"/>
  <c r="H46" i="31"/>
  <c r="H70" i="31" s="1"/>
  <c r="G46" i="31"/>
  <c r="G70" i="31" s="1"/>
  <c r="F46" i="31"/>
  <c r="E46" i="31"/>
  <c r="E70" i="31" s="1"/>
  <c r="D46" i="31"/>
  <c r="D70" i="31" s="1"/>
  <c r="C46" i="31"/>
  <c r="C70" i="31" s="1"/>
  <c r="B46" i="31"/>
  <c r="B70" i="31" s="1"/>
  <c r="K45" i="31"/>
  <c r="K69" i="31" s="1"/>
  <c r="J45" i="31"/>
  <c r="J69" i="31" s="1"/>
  <c r="I45" i="31"/>
  <c r="I69" i="31" s="1"/>
  <c r="H45" i="31"/>
  <c r="H69" i="31" s="1"/>
  <c r="G45" i="31"/>
  <c r="G69" i="31" s="1"/>
  <c r="F45" i="31"/>
  <c r="F69" i="31" s="1"/>
  <c r="E45" i="31"/>
  <c r="E69" i="31" s="1"/>
  <c r="D45" i="31"/>
  <c r="C45" i="31"/>
  <c r="C69" i="31" s="1"/>
  <c r="B45" i="31"/>
  <c r="B69" i="31" s="1"/>
  <c r="K44" i="31"/>
  <c r="K68" i="31" s="1"/>
  <c r="J44" i="31"/>
  <c r="I44" i="31"/>
  <c r="I68" i="31" s="1"/>
  <c r="H44" i="31"/>
  <c r="H68" i="31" s="1"/>
  <c r="G44" i="31"/>
  <c r="G68" i="31" s="1"/>
  <c r="F44" i="31"/>
  <c r="F68" i="31" s="1"/>
  <c r="E44" i="31"/>
  <c r="E68" i="31" s="1"/>
  <c r="D44" i="31"/>
  <c r="D68" i="31" s="1"/>
  <c r="C44" i="31"/>
  <c r="C68" i="31" s="1"/>
  <c r="B44" i="31"/>
  <c r="K43" i="31"/>
  <c r="K67" i="31" s="1"/>
  <c r="J43" i="31"/>
  <c r="J67" i="31" s="1"/>
  <c r="I43" i="31"/>
  <c r="I67" i="31" s="1"/>
  <c r="H43" i="31"/>
  <c r="G43" i="31"/>
  <c r="G67" i="31" s="1"/>
  <c r="F43" i="31"/>
  <c r="F67" i="31" s="1"/>
  <c r="E43" i="31"/>
  <c r="E67" i="31" s="1"/>
  <c r="D43" i="31"/>
  <c r="D67" i="31" s="1"/>
  <c r="C43" i="31"/>
  <c r="C67" i="31" s="1"/>
  <c r="B43" i="31"/>
  <c r="B67" i="31" s="1"/>
  <c r="K42" i="31"/>
  <c r="K66" i="31" s="1"/>
  <c r="J42" i="31"/>
  <c r="J66" i="31" s="1"/>
  <c r="I42" i="31"/>
  <c r="I66" i="31" s="1"/>
  <c r="H42" i="31"/>
  <c r="H66" i="31" s="1"/>
  <c r="G42" i="31"/>
  <c r="G66" i="31" s="1"/>
  <c r="F42" i="31"/>
  <c r="E42" i="31"/>
  <c r="E66" i="31" s="1"/>
  <c r="D42" i="31"/>
  <c r="D66" i="31" s="1"/>
  <c r="C42" i="31"/>
  <c r="C66" i="31" s="1"/>
  <c r="B42" i="31"/>
  <c r="B66" i="31" s="1"/>
  <c r="K41" i="31"/>
  <c r="K65" i="31" s="1"/>
  <c r="J41" i="31"/>
  <c r="J65" i="31" s="1"/>
  <c r="I41" i="31"/>
  <c r="I65" i="31" s="1"/>
  <c r="H41" i="31"/>
  <c r="H65" i="31" s="1"/>
  <c r="G41" i="31"/>
  <c r="G65" i="31" s="1"/>
  <c r="F41" i="31"/>
  <c r="F65" i="31" s="1"/>
  <c r="E41" i="31"/>
  <c r="E65" i="31" s="1"/>
  <c r="D41" i="31"/>
  <c r="C41" i="31"/>
  <c r="C65" i="31" s="1"/>
  <c r="B41" i="31"/>
  <c r="B65" i="31" s="1"/>
  <c r="K40" i="31"/>
  <c r="K64" i="31" s="1"/>
  <c r="J40" i="31"/>
  <c r="I40" i="31"/>
  <c r="H40" i="31"/>
  <c r="H64" i="31" s="1"/>
  <c r="G40" i="31"/>
  <c r="G64" i="31" s="1"/>
  <c r="F40" i="31"/>
  <c r="F64" i="31" s="1"/>
  <c r="E40" i="31"/>
  <c r="E64" i="31" s="1"/>
  <c r="D40" i="31"/>
  <c r="D64" i="31" s="1"/>
  <c r="C40" i="31"/>
  <c r="C64" i="31" s="1"/>
  <c r="B40" i="31"/>
  <c r="K39" i="31"/>
  <c r="K63" i="31" s="1"/>
  <c r="J39" i="31"/>
  <c r="J63" i="31" s="1"/>
  <c r="I39" i="31"/>
  <c r="I63" i="31" s="1"/>
  <c r="H39" i="31"/>
  <c r="G39" i="31"/>
  <c r="G63" i="31" s="1"/>
  <c r="F39" i="31"/>
  <c r="F63" i="31" s="1"/>
  <c r="E39" i="31"/>
  <c r="E63" i="31" s="1"/>
  <c r="D39" i="31"/>
  <c r="D63" i="31" s="1"/>
  <c r="C39" i="31"/>
  <c r="C63" i="31" s="1"/>
  <c r="B39" i="31"/>
  <c r="B63" i="31" s="1"/>
  <c r="K38" i="31"/>
  <c r="K62" i="31" s="1"/>
  <c r="J38" i="31"/>
  <c r="J62" i="31" s="1"/>
  <c r="I38" i="31"/>
  <c r="I62" i="31" s="1"/>
  <c r="H38" i="31"/>
  <c r="H62" i="31" s="1"/>
  <c r="G38" i="31"/>
  <c r="G62" i="31" s="1"/>
  <c r="F38" i="31"/>
  <c r="E38" i="31"/>
  <c r="D38" i="31"/>
  <c r="D62" i="31" s="1"/>
  <c r="C38" i="31"/>
  <c r="C62" i="31" s="1"/>
  <c r="B38" i="31"/>
  <c r="B62" i="31" s="1"/>
  <c r="K37" i="31"/>
  <c r="K61" i="31" s="1"/>
  <c r="J37" i="31"/>
  <c r="J61" i="31" s="1"/>
  <c r="I37" i="31"/>
  <c r="I61" i="31" s="1"/>
  <c r="H37" i="31"/>
  <c r="H61" i="31" s="1"/>
  <c r="G37" i="31"/>
  <c r="G61" i="31" s="1"/>
  <c r="F37" i="31"/>
  <c r="F61" i="31" s="1"/>
  <c r="E37" i="31"/>
  <c r="D37" i="31"/>
  <c r="C37" i="31"/>
  <c r="C61" i="31" s="1"/>
  <c r="B37" i="31"/>
  <c r="B61" i="31" s="1"/>
  <c r="K36" i="31"/>
  <c r="K60" i="31" s="1"/>
  <c r="J36" i="31"/>
  <c r="I36" i="31"/>
  <c r="H36" i="31"/>
  <c r="H60" i="31" s="1"/>
  <c r="G36" i="31"/>
  <c r="G60" i="31" s="1"/>
  <c r="F36" i="31"/>
  <c r="F60" i="31" s="1"/>
  <c r="E36" i="31"/>
  <c r="E60" i="31" s="1"/>
  <c r="D36" i="31"/>
  <c r="D60" i="31" s="1"/>
  <c r="C36" i="31"/>
  <c r="C60" i="31" s="1"/>
  <c r="B36" i="31"/>
  <c r="K35" i="31"/>
  <c r="K59" i="31" s="1"/>
  <c r="J35" i="31"/>
  <c r="I35" i="31"/>
  <c r="H35" i="31"/>
  <c r="G35" i="31"/>
  <c r="G59" i="31" s="1"/>
  <c r="F35" i="31"/>
  <c r="F59" i="31" s="1"/>
  <c r="E35" i="31"/>
  <c r="E59" i="31" s="1"/>
  <c r="D35" i="31"/>
  <c r="D59" i="31" s="1"/>
  <c r="C35" i="31"/>
  <c r="C59" i="31" s="1"/>
  <c r="B35" i="31"/>
  <c r="K34" i="31"/>
  <c r="K58" i="31" s="1"/>
  <c r="J34" i="31"/>
  <c r="J58" i="31" s="1"/>
  <c r="I34" i="31"/>
  <c r="I58" i="31" s="1"/>
  <c r="H34" i="31"/>
  <c r="H58" i="31" s="1"/>
  <c r="G34" i="31"/>
  <c r="G58" i="31" s="1"/>
  <c r="F34" i="31"/>
  <c r="E34" i="31"/>
  <c r="D34" i="31"/>
  <c r="D58" i="31" s="1"/>
  <c r="C34" i="31"/>
  <c r="C58" i="31" s="1"/>
  <c r="B34" i="31"/>
  <c r="B58" i="31" s="1"/>
  <c r="K33" i="31"/>
  <c r="J33" i="31"/>
  <c r="J57" i="31" s="1"/>
  <c r="I33" i="31"/>
  <c r="I57" i="31" s="1"/>
  <c r="H33" i="31"/>
  <c r="H57" i="31" s="1"/>
  <c r="G33" i="31"/>
  <c r="G57" i="31" s="1"/>
  <c r="F33" i="31"/>
  <c r="E33" i="31"/>
  <c r="D33" i="31"/>
  <c r="C33" i="31"/>
  <c r="B33" i="31"/>
  <c r="B57" i="31" s="1"/>
  <c r="K32" i="31"/>
  <c r="K56" i="31" s="1"/>
  <c r="J32" i="31"/>
  <c r="I32" i="31"/>
  <c r="H32" i="31"/>
  <c r="H56" i="31" s="1"/>
  <c r="G32" i="31"/>
  <c r="G56" i="31" s="1"/>
  <c r="F32" i="31"/>
  <c r="F56" i="31" s="1"/>
  <c r="E32" i="31"/>
  <c r="E56" i="31" s="1"/>
  <c r="D32" i="31"/>
  <c r="D56" i="31" s="1"/>
  <c r="C32" i="31"/>
  <c r="C56" i="31" s="1"/>
  <c r="B32" i="31"/>
  <c r="K31" i="31"/>
  <c r="K55" i="31" s="1"/>
  <c r="J31" i="31"/>
  <c r="I31" i="31"/>
  <c r="H31" i="31"/>
  <c r="G31" i="31"/>
  <c r="F31" i="31"/>
  <c r="F55" i="31" s="1"/>
  <c r="E31" i="31"/>
  <c r="E55" i="31" s="1"/>
  <c r="D31" i="31"/>
  <c r="D55" i="31" s="1"/>
  <c r="C31" i="31"/>
  <c r="C55" i="31" s="1"/>
  <c r="B31" i="31"/>
  <c r="K30" i="31"/>
  <c r="K54" i="31" s="1"/>
  <c r="J30" i="31"/>
  <c r="J54" i="31" s="1"/>
  <c r="I30" i="31"/>
  <c r="I54" i="31" s="1"/>
  <c r="H30" i="31"/>
  <c r="H54" i="31" s="1"/>
  <c r="G30" i="31"/>
  <c r="G54" i="31" s="1"/>
  <c r="F30" i="31"/>
  <c r="E30" i="31"/>
  <c r="D30" i="31"/>
  <c r="D54" i="31" s="1"/>
  <c r="C30" i="31"/>
  <c r="C54" i="31" s="1"/>
  <c r="B30" i="31"/>
  <c r="B54" i="31" s="1"/>
  <c r="K29" i="31"/>
  <c r="J29" i="31"/>
  <c r="J53" i="31" s="1"/>
  <c r="I29" i="31"/>
  <c r="I53" i="31" s="1"/>
  <c r="H29" i="31"/>
  <c r="H53" i="31" s="1"/>
  <c r="G29" i="31"/>
  <c r="G53" i="31" s="1"/>
  <c r="F29" i="31"/>
  <c r="E29" i="31"/>
  <c r="D29" i="31"/>
  <c r="C29" i="31"/>
  <c r="B29" i="31"/>
  <c r="B53" i="31" s="1"/>
  <c r="K28" i="31"/>
  <c r="K52" i="31" s="1"/>
  <c r="J28" i="31"/>
  <c r="I28" i="31"/>
  <c r="H28" i="31"/>
  <c r="H52" i="31" s="1"/>
  <c r="G28" i="31"/>
  <c r="G52" i="31" s="1"/>
  <c r="F28" i="31"/>
  <c r="F52" i="31" s="1"/>
  <c r="E28" i="31"/>
  <c r="E52" i="31" s="1"/>
  <c r="D28" i="31"/>
  <c r="D52" i="31" s="1"/>
  <c r="C28" i="31"/>
  <c r="C52" i="31" s="1"/>
  <c r="B28" i="31"/>
  <c r="O395" i="28"/>
  <c r="N395" i="28"/>
  <c r="N387" i="28" a="1"/>
  <c r="N387" i="28" s="1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J401" i="28" s="1"/>
  <c r="C402" i="28"/>
  <c r="C403" i="28"/>
  <c r="C404" i="28"/>
  <c r="C405" i="28"/>
  <c r="C406" i="28"/>
  <c r="C407" i="28"/>
  <c r="C408" i="28"/>
  <c r="J408" i="28" s="1"/>
  <c r="C409" i="28"/>
  <c r="C410" i="28"/>
  <c r="C411" i="28"/>
  <c r="C412" i="28"/>
  <c r="C413" i="28"/>
  <c r="C414" i="28"/>
  <c r="C415" i="28"/>
  <c r="C416" i="28"/>
  <c r="J416" i="28" s="1"/>
  <c r="C417" i="28"/>
  <c r="J417" i="28" s="1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388" i="28"/>
  <c r="D388" i="28"/>
  <c r="H388" i="28" s="1"/>
  <c r="E388" i="28"/>
  <c r="D389" i="28"/>
  <c r="E389" i="28"/>
  <c r="D390" i="28"/>
  <c r="E390" i="28"/>
  <c r="D391" i="28"/>
  <c r="E391" i="28"/>
  <c r="D392" i="28"/>
  <c r="E392" i="28"/>
  <c r="H392" i="28" s="1"/>
  <c r="J393" i="28"/>
  <c r="D393" i="28"/>
  <c r="E393" i="28"/>
  <c r="H393" i="28"/>
  <c r="D394" i="28"/>
  <c r="E394" i="28"/>
  <c r="H394" i="28"/>
  <c r="J394" i="28" s="1"/>
  <c r="D395" i="28"/>
  <c r="E395" i="28"/>
  <c r="H395" i="28"/>
  <c r="J395" i="28"/>
  <c r="D396" i="28"/>
  <c r="H396" i="28" s="1"/>
  <c r="E396" i="28"/>
  <c r="D397" i="28"/>
  <c r="E397" i="28"/>
  <c r="D398" i="28"/>
  <c r="E398" i="28"/>
  <c r="D399" i="28"/>
  <c r="E399" i="28"/>
  <c r="D400" i="28"/>
  <c r="E400" i="28"/>
  <c r="H400" i="28" s="1"/>
  <c r="D401" i="28"/>
  <c r="E401" i="28"/>
  <c r="H401" i="28"/>
  <c r="D402" i="28"/>
  <c r="E402" i="28"/>
  <c r="H402" i="28"/>
  <c r="J402" i="28" s="1"/>
  <c r="D403" i="28"/>
  <c r="E403" i="28"/>
  <c r="H403" i="28"/>
  <c r="J403" i="28"/>
  <c r="D404" i="28"/>
  <c r="H404" i="28" s="1"/>
  <c r="J404" i="28" s="1"/>
  <c r="E404" i="28"/>
  <c r="D405" i="28"/>
  <c r="E405" i="28"/>
  <c r="D406" i="28"/>
  <c r="E406" i="28"/>
  <c r="D407" i="28"/>
  <c r="E407" i="28"/>
  <c r="D408" i="28"/>
  <c r="E408" i="28"/>
  <c r="H408" i="28" s="1"/>
  <c r="J409" i="28"/>
  <c r="D409" i="28"/>
  <c r="E409" i="28"/>
  <c r="H409" i="28"/>
  <c r="D410" i="28"/>
  <c r="E410" i="28"/>
  <c r="H410" i="28"/>
  <c r="J410" i="28" s="1"/>
  <c r="D411" i="28"/>
  <c r="E411" i="28"/>
  <c r="H411" i="28"/>
  <c r="J411" i="28"/>
  <c r="D412" i="28"/>
  <c r="H412" i="28" s="1"/>
  <c r="J412" i="28" s="1"/>
  <c r="E412" i="28"/>
  <c r="D413" i="28"/>
  <c r="H413" i="28" s="1"/>
  <c r="E413" i="28"/>
  <c r="D414" i="28"/>
  <c r="E414" i="28"/>
  <c r="D415" i="28"/>
  <c r="E415" i="28"/>
  <c r="D416" i="28"/>
  <c r="E416" i="28"/>
  <c r="H416" i="28" s="1"/>
  <c r="D417" i="28"/>
  <c r="E417" i="28"/>
  <c r="H417" i="28"/>
  <c r="O393" i="28"/>
  <c r="O394" i="28"/>
  <c r="O392" i="28"/>
  <c r="E273" i="32"/>
  <c r="D271" i="32"/>
  <c r="E316" i="32"/>
  <c r="E284" i="32"/>
  <c r="E252" i="32"/>
  <c r="D220" i="32"/>
  <c r="E209" i="32"/>
  <c r="D235" i="32"/>
  <c r="E294" i="32"/>
  <c r="E267" i="32"/>
  <c r="E304" i="32"/>
  <c r="E272" i="32"/>
  <c r="D240" i="32"/>
  <c r="E208" i="32"/>
  <c r="D302" i="32"/>
  <c r="E259" i="32"/>
  <c r="E285" i="32"/>
  <c r="E253" i="32"/>
  <c r="D221" i="32"/>
  <c r="D281" i="32"/>
  <c r="E230" i="32"/>
  <c r="D243" i="32"/>
  <c r="D322" i="32"/>
  <c r="D290" i="32"/>
  <c r="D258" i="32"/>
  <c r="D226" i="32"/>
  <c r="D310" i="32"/>
  <c r="D311" i="32"/>
  <c r="D279" i="32"/>
  <c r="D231" i="32"/>
  <c r="D273" i="32"/>
  <c r="E271" i="32"/>
  <c r="D316" i="32"/>
  <c r="D284" i="32"/>
  <c r="D252" i="32"/>
  <c r="E220" i="32"/>
  <c r="D209" i="32"/>
  <c r="E235" i="32"/>
  <c r="D294" i="32"/>
  <c r="D267" i="32"/>
  <c r="D304" i="32"/>
  <c r="D272" i="32"/>
  <c r="E240" i="32"/>
  <c r="D208" i="32"/>
  <c r="E302" i="32"/>
  <c r="D259" i="32"/>
  <c r="D285" i="32"/>
  <c r="D253" i="32"/>
  <c r="E221" i="32"/>
  <c r="E281" i="32"/>
  <c r="D230" i="32"/>
  <c r="E243" i="32"/>
  <c r="E322" i="32"/>
  <c r="E290" i="32"/>
  <c r="E258" i="32"/>
  <c r="E226" i="32"/>
  <c r="E310" i="32"/>
  <c r="E311" i="32"/>
  <c r="E279" i="32"/>
  <c r="E231" i="32"/>
  <c r="D257" i="32"/>
  <c r="D247" i="32"/>
  <c r="E308" i="32"/>
  <c r="E276" i="32"/>
  <c r="D244" i="32"/>
  <c r="D212" i="32"/>
  <c r="D278" i="32"/>
  <c r="D219" i="32"/>
  <c r="D270" i="32"/>
  <c r="E251" i="32"/>
  <c r="E296" i="32"/>
  <c r="E264" i="32"/>
  <c r="D232" i="32"/>
  <c r="D289" i="32"/>
  <c r="D246" i="32"/>
  <c r="D309" i="32"/>
  <c r="D277" i="32"/>
  <c r="D245" i="32"/>
  <c r="D213" i="32"/>
  <c r="E233" i="32"/>
  <c r="D307" i="32"/>
  <c r="D227" i="32"/>
  <c r="D314" i="32"/>
  <c r="D282" i="32"/>
  <c r="D250" i="32"/>
  <c r="D218" i="32"/>
  <c r="D262" i="32"/>
  <c r="D303" i="32"/>
  <c r="D263" i="32"/>
  <c r="D223" i="32"/>
  <c r="E257" i="32"/>
  <c r="E247" i="32"/>
  <c r="D308" i="32"/>
  <c r="D276" i="32"/>
  <c r="E244" i="32"/>
  <c r="E212" i="32"/>
  <c r="E278" i="32"/>
  <c r="E219" i="32"/>
  <c r="E270" i="32"/>
  <c r="D251" i="32"/>
  <c r="D296" i="32"/>
  <c r="D264" i="32"/>
  <c r="E232" i="32"/>
  <c r="E289" i="32"/>
  <c r="E246" i="32"/>
  <c r="E309" i="32"/>
  <c r="E277" i="32"/>
  <c r="E245" i="32"/>
  <c r="E213" i="32"/>
  <c r="D233" i="32"/>
  <c r="E307" i="32"/>
  <c r="E227" i="32"/>
  <c r="E314" i="32"/>
  <c r="E282" i="32"/>
  <c r="E250" i="32"/>
  <c r="E218" i="32"/>
  <c r="E262" i="32"/>
  <c r="E303" i="32"/>
  <c r="E263" i="32"/>
  <c r="E223" i="32"/>
  <c r="D241" i="32"/>
  <c r="D215" i="32"/>
  <c r="E300" i="32"/>
  <c r="D268" i="32"/>
  <c r="D236" i="32"/>
  <c r="D305" i="32"/>
  <c r="D315" i="32"/>
  <c r="E211" i="32"/>
  <c r="D238" i="32"/>
  <c r="D320" i="32"/>
  <c r="D288" i="32"/>
  <c r="E256" i="32"/>
  <c r="E224" i="32"/>
  <c r="D265" i="32"/>
  <c r="D214" i="32"/>
  <c r="E301" i="32"/>
  <c r="E269" i="32"/>
  <c r="D237" i="32"/>
  <c r="D313" i="32"/>
  <c r="D286" i="32"/>
  <c r="D283" i="32"/>
  <c r="E325" i="32"/>
  <c r="D306" i="32"/>
  <c r="D274" i="32"/>
  <c r="D242" i="32"/>
  <c r="D210" i="32"/>
  <c r="D222" i="32"/>
  <c r="D295" i="32"/>
  <c r="D255" i="32"/>
  <c r="D207" i="32"/>
  <c r="E241" i="32"/>
  <c r="E215" i="32"/>
  <c r="D300" i="32"/>
  <c r="E268" i="32"/>
  <c r="E236" i="32"/>
  <c r="E305" i="32"/>
  <c r="E315" i="32"/>
  <c r="D211" i="32"/>
  <c r="E238" i="32"/>
  <c r="E320" i="32"/>
  <c r="E288" i="32"/>
  <c r="D256" i="32"/>
  <c r="D224" i="32"/>
  <c r="E265" i="32"/>
  <c r="E214" i="32"/>
  <c r="D301" i="32"/>
  <c r="D269" i="32"/>
  <c r="E237" i="32"/>
  <c r="E313" i="32"/>
  <c r="E286" i="32"/>
  <c r="E283" i="32"/>
  <c r="D325" i="32"/>
  <c r="E306" i="32"/>
  <c r="E274" i="32"/>
  <c r="E242" i="32"/>
  <c r="E210" i="32"/>
  <c r="E222" i="32"/>
  <c r="E295" i="32"/>
  <c r="E255" i="32"/>
  <c r="E207" i="32"/>
  <c r="D318" i="32"/>
  <c r="E324" i="32"/>
  <c r="E292" i="32"/>
  <c r="E260" i="32"/>
  <c r="D228" i="32"/>
  <c r="E249" i="32"/>
  <c r="E291" i="32"/>
  <c r="D321" i="32"/>
  <c r="E299" i="32"/>
  <c r="E312" i="32"/>
  <c r="E280" i="32"/>
  <c r="E248" i="32"/>
  <c r="D216" i="32"/>
  <c r="E217" i="32"/>
  <c r="D323" i="32"/>
  <c r="E293" i="32"/>
  <c r="E261" i="32"/>
  <c r="D229" i="32"/>
  <c r="D297" i="32"/>
  <c r="D254" i="32"/>
  <c r="E275" i="32"/>
  <c r="E317" i="32"/>
  <c r="D298" i="32"/>
  <c r="D266" i="32"/>
  <c r="D234" i="32"/>
  <c r="E225" i="32"/>
  <c r="D319" i="32"/>
  <c r="D287" i="32"/>
  <c r="D239" i="32"/>
  <c r="E318" i="32"/>
  <c r="D324" i="32"/>
  <c r="D292" i="32"/>
  <c r="D260" i="32"/>
  <c r="E228" i="32"/>
  <c r="D249" i="32"/>
  <c r="D291" i="32"/>
  <c r="E321" i="32"/>
  <c r="D299" i="32"/>
  <c r="D312" i="32"/>
  <c r="D280" i="32"/>
  <c r="D248" i="32"/>
  <c r="E216" i="32"/>
  <c r="D217" i="32"/>
  <c r="E323" i="32"/>
  <c r="D293" i="32"/>
  <c r="D261" i="32"/>
  <c r="E229" i="32"/>
  <c r="E297" i="32"/>
  <c r="E254" i="32"/>
  <c r="D275" i="32"/>
  <c r="D317" i="32"/>
  <c r="E298" i="32"/>
  <c r="E266" i="32"/>
  <c r="E234" i="32"/>
  <c r="D225" i="32"/>
  <c r="E319" i="32"/>
  <c r="E287" i="32"/>
  <c r="E239" i="32"/>
  <c r="F31" i="34" l="1"/>
  <c r="G31" i="34"/>
  <c r="AQ106" i="33"/>
  <c r="BM106" i="33" s="1"/>
  <c r="U103" i="33"/>
  <c r="U102" i="33"/>
  <c r="AF102" i="33"/>
  <c r="AW110" i="33"/>
  <c r="BS110" i="33" s="1"/>
  <c r="AA103" i="33"/>
  <c r="W103" i="33"/>
  <c r="W102" i="33"/>
  <c r="AS106" i="33"/>
  <c r="BO106" i="33" s="1"/>
  <c r="AB102" i="33"/>
  <c r="AT107" i="33"/>
  <c r="BP107" i="33" s="1"/>
  <c r="X102" i="33"/>
  <c r="G191" i="33"/>
  <c r="G370" i="33" s="1"/>
  <c r="G190" i="33"/>
  <c r="G351" i="33" s="1"/>
  <c r="G189" i="33"/>
  <c r="G332" i="33" s="1"/>
  <c r="R103" i="33"/>
  <c r="R102" i="33"/>
  <c r="AN106" i="33"/>
  <c r="BJ106" i="33" s="1"/>
  <c r="BG102" i="33" s="1"/>
  <c r="H103" i="33" s="1"/>
  <c r="B212" i="33"/>
  <c r="K190" i="33"/>
  <c r="K351" i="33" s="1"/>
  <c r="K189" i="33"/>
  <c r="K332" i="33" s="1"/>
  <c r="K191" i="33"/>
  <c r="K370" i="33" s="1"/>
  <c r="AG102" i="33"/>
  <c r="AF103" i="33"/>
  <c r="AD102" i="33"/>
  <c r="J191" i="33"/>
  <c r="J370" i="33" s="1"/>
  <c r="J190" i="33"/>
  <c r="J351" i="33" s="1"/>
  <c r="J189" i="33"/>
  <c r="J332" i="33" s="1"/>
  <c r="T102" i="33"/>
  <c r="T103" i="33"/>
  <c r="AP106" i="33"/>
  <c r="BL106" i="33" s="1"/>
  <c r="AD103" i="33"/>
  <c r="AR106" i="33"/>
  <c r="BN106" i="33" s="1"/>
  <c r="V103" i="33"/>
  <c r="V102" i="33"/>
  <c r="AU108" i="33"/>
  <c r="BQ108" i="33" s="1"/>
  <c r="Y102" i="33"/>
  <c r="Y103" i="33"/>
  <c r="S103" i="33"/>
  <c r="AO106" i="33"/>
  <c r="BK106" i="33" s="1"/>
  <c r="S102" i="33"/>
  <c r="H191" i="33"/>
  <c r="H370" i="33" s="1"/>
  <c r="H190" i="33"/>
  <c r="H351" i="33" s="1"/>
  <c r="H189" i="33"/>
  <c r="H332" i="33" s="1"/>
  <c r="C190" i="33"/>
  <c r="C351" i="33" s="1"/>
  <c r="C189" i="33"/>
  <c r="C332" i="33" s="1"/>
  <c r="C191" i="33"/>
  <c r="C370" i="33" s="1"/>
  <c r="D190" i="33"/>
  <c r="D351" i="33" s="1"/>
  <c r="D189" i="33"/>
  <c r="D332" i="33" s="1"/>
  <c r="D191" i="33"/>
  <c r="D370" i="33" s="1"/>
  <c r="I191" i="33"/>
  <c r="I370" i="33" s="1"/>
  <c r="I190" i="33"/>
  <c r="I351" i="33" s="1"/>
  <c r="I189" i="33"/>
  <c r="I332" i="33" s="1"/>
  <c r="E189" i="33"/>
  <c r="E332" i="33" s="1"/>
  <c r="E191" i="33"/>
  <c r="E370" i="33" s="1"/>
  <c r="E190" i="33"/>
  <c r="E351" i="33" s="1"/>
  <c r="AA102" i="33"/>
  <c r="X103" i="33"/>
  <c r="Z102" i="33"/>
  <c r="AX111" i="33"/>
  <c r="BT111" i="33" s="1"/>
  <c r="AB103" i="33"/>
  <c r="F189" i="33"/>
  <c r="F332" i="33" s="1"/>
  <c r="F191" i="33"/>
  <c r="F370" i="33" s="1"/>
  <c r="F190" i="33"/>
  <c r="F351" i="33" s="1"/>
  <c r="AC102" i="33"/>
  <c r="Z103" i="33"/>
  <c r="AG103" i="33"/>
  <c r="BA114" i="33"/>
  <c r="BW114" i="33" s="1"/>
  <c r="AE102" i="33"/>
  <c r="M10" i="32"/>
  <c r="M8" i="32"/>
  <c r="N9" i="32"/>
  <c r="M12" i="32"/>
  <c r="N10" i="32"/>
  <c r="N13" i="32"/>
  <c r="N11" i="32"/>
  <c r="M11" i="32"/>
  <c r="M14" i="32"/>
  <c r="N12" i="32"/>
  <c r="N6" i="32"/>
  <c r="N8" i="32"/>
  <c r="M13" i="32"/>
  <c r="N14" i="32"/>
  <c r="M7" i="32"/>
  <c r="M5" i="32"/>
  <c r="M6" i="32"/>
  <c r="M9" i="32"/>
  <c r="N7" i="32"/>
  <c r="N5" i="32"/>
  <c r="L2" i="32"/>
  <c r="L1" i="32"/>
  <c r="U135" i="31"/>
  <c r="T52" i="31"/>
  <c r="H79" i="31"/>
  <c r="H106" i="31" s="1"/>
  <c r="T106" i="31" s="1"/>
  <c r="AP106" i="31" s="1"/>
  <c r="BL106" i="31" s="1"/>
  <c r="U143" i="31"/>
  <c r="AB60" i="31"/>
  <c r="H87" i="31"/>
  <c r="H114" i="31" s="1"/>
  <c r="AB114" i="31" s="1"/>
  <c r="AX114" i="31" s="1"/>
  <c r="BT114" i="31" s="1"/>
  <c r="W146" i="31"/>
  <c r="J90" i="31"/>
  <c r="J117" i="31" s="1"/>
  <c r="AG117" i="31" s="1"/>
  <c r="BC117" i="31" s="1"/>
  <c r="BY117" i="31" s="1"/>
  <c r="AG63" i="31"/>
  <c r="O150" i="31"/>
  <c r="B94" i="31"/>
  <c r="B121" i="31" s="1"/>
  <c r="AC121" i="31" s="1"/>
  <c r="AY121" i="31" s="1"/>
  <c r="BU121" i="31" s="1"/>
  <c r="AC67" i="31"/>
  <c r="P135" i="31"/>
  <c r="C79" i="31"/>
  <c r="C106" i="31" s="1"/>
  <c r="O106" i="31" s="1"/>
  <c r="AK106" i="31" s="1"/>
  <c r="BG106" i="31" s="1"/>
  <c r="O52" i="31"/>
  <c r="T135" i="31"/>
  <c r="S52" i="31"/>
  <c r="G79" i="31"/>
  <c r="G106" i="31" s="1"/>
  <c r="S106" i="31" s="1"/>
  <c r="AO106" i="31" s="1"/>
  <c r="BK106" i="31" s="1"/>
  <c r="P137" i="31"/>
  <c r="C81" i="31"/>
  <c r="C108" i="31" s="1"/>
  <c r="Q108" i="31" s="1"/>
  <c r="AM108" i="31" s="1"/>
  <c r="BI108" i="31" s="1"/>
  <c r="Q54" i="31"/>
  <c r="X137" i="31"/>
  <c r="K81" i="31"/>
  <c r="K108" i="31" s="1"/>
  <c r="Y108" i="31" s="1"/>
  <c r="AU108" i="31" s="1"/>
  <c r="BQ108" i="31" s="1"/>
  <c r="Y54" i="31"/>
  <c r="T139" i="31"/>
  <c r="G83" i="31"/>
  <c r="G110" i="31" s="1"/>
  <c r="W110" i="31" s="1"/>
  <c r="AS110" i="31" s="1"/>
  <c r="BO110" i="31" s="1"/>
  <c r="W56" i="31"/>
  <c r="P141" i="31"/>
  <c r="U58" i="31"/>
  <c r="C85" i="31"/>
  <c r="C112" i="31" s="1"/>
  <c r="U112" i="31" s="1"/>
  <c r="AQ112" i="31" s="1"/>
  <c r="BM112" i="31" s="1"/>
  <c r="X141" i="31"/>
  <c r="AC58" i="31"/>
  <c r="K85" i="31"/>
  <c r="K112" i="31" s="1"/>
  <c r="AC112" i="31" s="1"/>
  <c r="AY112" i="31" s="1"/>
  <c r="BU112" i="31" s="1"/>
  <c r="T143" i="31"/>
  <c r="G87" i="31"/>
  <c r="G114" i="31" s="1"/>
  <c r="AA114" i="31" s="1"/>
  <c r="AW114" i="31" s="1"/>
  <c r="BS114" i="31" s="1"/>
  <c r="AA60" i="31"/>
  <c r="P145" i="31"/>
  <c r="C89" i="31"/>
  <c r="C116" i="31" s="1"/>
  <c r="Y116" i="31" s="1"/>
  <c r="AU116" i="31" s="1"/>
  <c r="BQ116" i="31" s="1"/>
  <c r="Y62" i="31"/>
  <c r="X145" i="31"/>
  <c r="K89" i="31"/>
  <c r="K116" i="31" s="1"/>
  <c r="AG116" i="31" s="1"/>
  <c r="BC116" i="31" s="1"/>
  <c r="BY116" i="31" s="1"/>
  <c r="AG62" i="31"/>
  <c r="V146" i="31"/>
  <c r="I90" i="31"/>
  <c r="I117" i="31" s="1"/>
  <c r="AF117" i="31" s="1"/>
  <c r="BB117" i="31" s="1"/>
  <c r="BX117" i="31" s="1"/>
  <c r="AF63" i="31"/>
  <c r="T147" i="31"/>
  <c r="G91" i="31"/>
  <c r="G118" i="31" s="1"/>
  <c r="AE118" i="31" s="1"/>
  <c r="BA118" i="31" s="1"/>
  <c r="BW118" i="31" s="1"/>
  <c r="AE64" i="31"/>
  <c r="R148" i="31"/>
  <c r="E92" i="31"/>
  <c r="E119" i="31" s="1"/>
  <c r="AD119" i="31" s="1"/>
  <c r="AZ119" i="31" s="1"/>
  <c r="BV119" i="31" s="1"/>
  <c r="AD65" i="31"/>
  <c r="P149" i="31"/>
  <c r="C93" i="31"/>
  <c r="C120" i="31" s="1"/>
  <c r="AC120" i="31" s="1"/>
  <c r="AY120" i="31" s="1"/>
  <c r="BU120" i="31" s="1"/>
  <c r="AC66" i="31"/>
  <c r="X149" i="31"/>
  <c r="K93" i="31"/>
  <c r="K120" i="31" s="1"/>
  <c r="V150" i="31"/>
  <c r="I94" i="31"/>
  <c r="I121" i="31" s="1"/>
  <c r="T151" i="31"/>
  <c r="G95" i="31"/>
  <c r="G122" i="31" s="1"/>
  <c r="R152" i="31"/>
  <c r="E96" i="31"/>
  <c r="E123" i="31" s="1"/>
  <c r="P153" i="31"/>
  <c r="C97" i="31"/>
  <c r="C124" i="31" s="1"/>
  <c r="AG124" i="31" s="1"/>
  <c r="BC124" i="31" s="1"/>
  <c r="BY124" i="31" s="1"/>
  <c r="AG70" i="31"/>
  <c r="X153" i="31"/>
  <c r="K97" i="31"/>
  <c r="K124" i="31" s="1"/>
  <c r="Q137" i="31"/>
  <c r="R54" i="31"/>
  <c r="D81" i="31"/>
  <c r="D108" i="31" s="1"/>
  <c r="R108" i="31" s="1"/>
  <c r="AN108" i="31" s="1"/>
  <c r="BJ108" i="31" s="1"/>
  <c r="Q145" i="31"/>
  <c r="D89" i="31"/>
  <c r="D116" i="31" s="1"/>
  <c r="Z116" i="31" s="1"/>
  <c r="AV116" i="31" s="1"/>
  <c r="BR116" i="31" s="1"/>
  <c r="Z62" i="31"/>
  <c r="S148" i="31"/>
  <c r="F92" i="31"/>
  <c r="F119" i="31" s="1"/>
  <c r="AE119" i="31" s="1"/>
  <c r="BA119" i="31" s="1"/>
  <c r="BW119" i="31" s="1"/>
  <c r="AE65" i="31"/>
  <c r="Q153" i="31"/>
  <c r="D97" i="31"/>
  <c r="D124" i="31" s="1"/>
  <c r="T136" i="31"/>
  <c r="T53" i="31"/>
  <c r="G80" i="31"/>
  <c r="G107" i="31" s="1"/>
  <c r="T107" i="31" s="1"/>
  <c r="AP107" i="31" s="1"/>
  <c r="BL107" i="31" s="1"/>
  <c r="P138" i="31"/>
  <c r="R55" i="31"/>
  <c r="C82" i="31"/>
  <c r="C109" i="31" s="1"/>
  <c r="R109" i="31" s="1"/>
  <c r="AN109" i="31" s="1"/>
  <c r="BJ109" i="31" s="1"/>
  <c r="X138" i="31"/>
  <c r="Z55" i="31"/>
  <c r="K82" i="31"/>
  <c r="K109" i="31" s="1"/>
  <c r="Z109" i="31" s="1"/>
  <c r="AV109" i="31" s="1"/>
  <c r="BR109" i="31" s="1"/>
  <c r="T140" i="31"/>
  <c r="G84" i="31"/>
  <c r="G111" i="31" s="1"/>
  <c r="X111" i="31" s="1"/>
  <c r="AT111" i="31" s="1"/>
  <c r="BP111" i="31" s="1"/>
  <c r="X57" i="31"/>
  <c r="P142" i="31"/>
  <c r="C86" i="31"/>
  <c r="C113" i="31" s="1"/>
  <c r="V113" i="31" s="1"/>
  <c r="AR113" i="31" s="1"/>
  <c r="BN113" i="31" s="1"/>
  <c r="V59" i="31"/>
  <c r="X142" i="31"/>
  <c r="AD59" i="31"/>
  <c r="K86" i="31"/>
  <c r="K113" i="31" s="1"/>
  <c r="AD113" i="31" s="1"/>
  <c r="AZ113" i="31" s="1"/>
  <c r="BV113" i="31" s="1"/>
  <c r="T144" i="31"/>
  <c r="G88" i="31"/>
  <c r="G115" i="31" s="1"/>
  <c r="AB115" i="31" s="1"/>
  <c r="AX115" i="31" s="1"/>
  <c r="BT115" i="31" s="1"/>
  <c r="AB61" i="31"/>
  <c r="P146" i="31"/>
  <c r="Z63" i="31"/>
  <c r="C90" i="31"/>
  <c r="C117" i="31" s="1"/>
  <c r="Z117" i="31" s="1"/>
  <c r="AV117" i="31" s="1"/>
  <c r="BR117" i="31" s="1"/>
  <c r="X146" i="31"/>
  <c r="K90" i="31"/>
  <c r="K117" i="31" s="1"/>
  <c r="T148" i="31"/>
  <c r="AF65" i="31"/>
  <c r="G92" i="31"/>
  <c r="G119" i="31" s="1"/>
  <c r="AF119" i="31" s="1"/>
  <c r="BB119" i="31" s="1"/>
  <c r="BX119" i="31" s="1"/>
  <c r="R149" i="31"/>
  <c r="AE66" i="31"/>
  <c r="E93" i="31"/>
  <c r="E120" i="31" s="1"/>
  <c r="AE120" i="31" s="1"/>
  <c r="BA120" i="31" s="1"/>
  <c r="BW120" i="31" s="1"/>
  <c r="P150" i="31"/>
  <c r="AD67" i="31"/>
  <c r="C94" i="31"/>
  <c r="C121" i="31" s="1"/>
  <c r="AD121" i="31" s="1"/>
  <c r="AZ121" i="31" s="1"/>
  <c r="BV121" i="31" s="1"/>
  <c r="X150" i="31"/>
  <c r="K94" i="31"/>
  <c r="K121" i="31" s="1"/>
  <c r="V151" i="31"/>
  <c r="I95" i="31"/>
  <c r="I122" i="31" s="1"/>
  <c r="T152" i="31"/>
  <c r="G96" i="31"/>
  <c r="G123" i="31" s="1"/>
  <c r="R153" i="31"/>
  <c r="E97" i="31"/>
  <c r="E124" i="31" s="1"/>
  <c r="P154" i="31"/>
  <c r="C98" i="31"/>
  <c r="C125" i="31" s="1"/>
  <c r="X154" i="31"/>
  <c r="K98" i="31"/>
  <c r="K125" i="31" s="1"/>
  <c r="I139" i="31"/>
  <c r="I143" i="31"/>
  <c r="I147" i="31"/>
  <c r="I135" i="31"/>
  <c r="U139" i="31"/>
  <c r="H83" i="31"/>
  <c r="H110" i="31" s="1"/>
  <c r="X110" i="31" s="1"/>
  <c r="AT110" i="31" s="1"/>
  <c r="BP110" i="31" s="1"/>
  <c r="X56" i="31"/>
  <c r="U151" i="31"/>
  <c r="H95" i="31"/>
  <c r="H122" i="31" s="1"/>
  <c r="U136" i="31"/>
  <c r="H80" i="31"/>
  <c r="H107" i="31" s="1"/>
  <c r="U107" i="31" s="1"/>
  <c r="AQ107" i="31" s="1"/>
  <c r="BM107" i="31" s="1"/>
  <c r="U53" i="31"/>
  <c r="Q138" i="31"/>
  <c r="D82" i="31"/>
  <c r="D109" i="31" s="1"/>
  <c r="S109" i="31" s="1"/>
  <c r="AO109" i="31" s="1"/>
  <c r="BK109" i="31" s="1"/>
  <c r="S55" i="31"/>
  <c r="U140" i="31"/>
  <c r="H84" i="31"/>
  <c r="H111" i="31" s="1"/>
  <c r="Y111" i="31" s="1"/>
  <c r="AU111" i="31" s="1"/>
  <c r="BQ111" i="31" s="1"/>
  <c r="Y57" i="31"/>
  <c r="Q142" i="31"/>
  <c r="D86" i="31"/>
  <c r="D113" i="31" s="1"/>
  <c r="W113" i="31" s="1"/>
  <c r="AS113" i="31" s="1"/>
  <c r="BO113" i="31" s="1"/>
  <c r="W59" i="31"/>
  <c r="U144" i="31"/>
  <c r="H88" i="31"/>
  <c r="H115" i="31" s="1"/>
  <c r="AC115" i="31" s="1"/>
  <c r="AY115" i="31" s="1"/>
  <c r="BU115" i="31" s="1"/>
  <c r="AC61" i="31"/>
  <c r="Q146" i="31"/>
  <c r="D90" i="31"/>
  <c r="D117" i="31" s="1"/>
  <c r="AA117" i="31" s="1"/>
  <c r="AW117" i="31" s="1"/>
  <c r="BS117" i="31" s="1"/>
  <c r="AA63" i="31"/>
  <c r="U148" i="31"/>
  <c r="H92" i="31"/>
  <c r="H119" i="31" s="1"/>
  <c r="AG119" i="31" s="1"/>
  <c r="BC119" i="31" s="1"/>
  <c r="BY119" i="31" s="1"/>
  <c r="AG65" i="31"/>
  <c r="Q150" i="31"/>
  <c r="D94" i="31"/>
  <c r="D121" i="31" s="1"/>
  <c r="AE121" i="31" s="1"/>
  <c r="BA121" i="31" s="1"/>
  <c r="BW121" i="31" s="1"/>
  <c r="AE67" i="31"/>
  <c r="U152" i="31"/>
  <c r="H96" i="31"/>
  <c r="H123" i="31" s="1"/>
  <c r="Q154" i="31"/>
  <c r="D98" i="31"/>
  <c r="D125" i="31" s="1"/>
  <c r="B152" i="31"/>
  <c r="B153" i="31"/>
  <c r="J150" i="31"/>
  <c r="J154" i="31"/>
  <c r="J151" i="31"/>
  <c r="S144" i="31"/>
  <c r="F88" i="31"/>
  <c r="F115" i="31" s="1"/>
  <c r="AA115" i="31" s="1"/>
  <c r="AW115" i="31" s="1"/>
  <c r="BS115" i="31" s="1"/>
  <c r="AA61" i="31"/>
  <c r="W150" i="31"/>
  <c r="J94" i="31"/>
  <c r="J121" i="31" s="1"/>
  <c r="X135" i="31"/>
  <c r="K79" i="31"/>
  <c r="K106" i="31" s="1"/>
  <c r="W106" i="31" s="1"/>
  <c r="AS106" i="31" s="1"/>
  <c r="BO106" i="31" s="1"/>
  <c r="W52" i="31"/>
  <c r="P139" i="31"/>
  <c r="S56" i="31"/>
  <c r="C83" i="31"/>
  <c r="C110" i="31" s="1"/>
  <c r="S110" i="31" s="1"/>
  <c r="AO110" i="31" s="1"/>
  <c r="BK110" i="31" s="1"/>
  <c r="X139" i="31"/>
  <c r="AA56" i="31"/>
  <c r="K83" i="31"/>
  <c r="K110" i="31" s="1"/>
  <c r="AA110" i="31" s="1"/>
  <c r="AW110" i="31" s="1"/>
  <c r="BS110" i="31" s="1"/>
  <c r="V140" i="31"/>
  <c r="Z57" i="31"/>
  <c r="I84" i="31"/>
  <c r="I111" i="31" s="1"/>
  <c r="Z111" i="31" s="1"/>
  <c r="AV111" i="31" s="1"/>
  <c r="BR111" i="31" s="1"/>
  <c r="G85" i="31"/>
  <c r="G112" i="31" s="1"/>
  <c r="Y112" i="31" s="1"/>
  <c r="AU112" i="31" s="1"/>
  <c r="BQ112" i="31" s="1"/>
  <c r="T141" i="31"/>
  <c r="Y58" i="31"/>
  <c r="R142" i="31"/>
  <c r="E86" i="31"/>
  <c r="E113" i="31" s="1"/>
  <c r="X113" i="31" s="1"/>
  <c r="AT113" i="31" s="1"/>
  <c r="BP113" i="31" s="1"/>
  <c r="X59" i="31"/>
  <c r="P143" i="31"/>
  <c r="C87" i="31"/>
  <c r="C114" i="31" s="1"/>
  <c r="W114" i="31" s="1"/>
  <c r="AS114" i="31" s="1"/>
  <c r="BO114" i="31" s="1"/>
  <c r="W60" i="31"/>
  <c r="X143" i="31"/>
  <c r="AE60" i="31"/>
  <c r="K87" i="31"/>
  <c r="K114" i="31" s="1"/>
  <c r="AE114" i="31" s="1"/>
  <c r="BA114" i="31" s="1"/>
  <c r="BW114" i="31" s="1"/>
  <c r="V144" i="31"/>
  <c r="I88" i="31"/>
  <c r="I115" i="31" s="1"/>
  <c r="AD115" i="31" s="1"/>
  <c r="AZ115" i="31" s="1"/>
  <c r="BV115" i="31" s="1"/>
  <c r="AD61" i="31"/>
  <c r="T145" i="31"/>
  <c r="G89" i="31"/>
  <c r="G116" i="31" s="1"/>
  <c r="AC116" i="31" s="1"/>
  <c r="AY116" i="31" s="1"/>
  <c r="BU116" i="31" s="1"/>
  <c r="AC62" i="31"/>
  <c r="R146" i="31"/>
  <c r="E90" i="31"/>
  <c r="E117" i="31" s="1"/>
  <c r="AB117" i="31" s="1"/>
  <c r="AX117" i="31" s="1"/>
  <c r="BT117" i="31" s="1"/>
  <c r="AB63" i="31"/>
  <c r="P147" i="31"/>
  <c r="AA64" i="31"/>
  <c r="C91" i="31"/>
  <c r="C118" i="31" s="1"/>
  <c r="AA118" i="31" s="1"/>
  <c r="AW118" i="31" s="1"/>
  <c r="BS118" i="31" s="1"/>
  <c r="X147" i="31"/>
  <c r="K91" i="31"/>
  <c r="K118" i="31" s="1"/>
  <c r="V148" i="31"/>
  <c r="I92" i="31"/>
  <c r="I119" i="31" s="1"/>
  <c r="T149" i="31"/>
  <c r="G93" i="31"/>
  <c r="G120" i="31" s="1"/>
  <c r="AG120" i="31" s="1"/>
  <c r="BC120" i="31" s="1"/>
  <c r="BY120" i="31" s="1"/>
  <c r="AG66" i="31"/>
  <c r="R150" i="31"/>
  <c r="AF67" i="31"/>
  <c r="E94" i="31"/>
  <c r="E121" i="31" s="1"/>
  <c r="AF121" i="31" s="1"/>
  <c r="BB121" i="31" s="1"/>
  <c r="BX121" i="31" s="1"/>
  <c r="P151" i="31"/>
  <c r="AE68" i="31"/>
  <c r="C95" i="31"/>
  <c r="C122" i="31" s="1"/>
  <c r="AE122" i="31" s="1"/>
  <c r="BA122" i="31" s="1"/>
  <c r="BW122" i="31" s="1"/>
  <c r="X151" i="31"/>
  <c r="K95" i="31"/>
  <c r="K122" i="31" s="1"/>
  <c r="V152" i="31"/>
  <c r="I96" i="31"/>
  <c r="I123" i="31" s="1"/>
  <c r="T153" i="31"/>
  <c r="G97" i="31"/>
  <c r="G124" i="31" s="1"/>
  <c r="R154" i="31"/>
  <c r="E98" i="31"/>
  <c r="E125" i="31" s="1"/>
  <c r="U147" i="31"/>
  <c r="H91" i="31"/>
  <c r="H118" i="31" s="1"/>
  <c r="AF118" i="31" s="1"/>
  <c r="BB118" i="31" s="1"/>
  <c r="BX118" i="31" s="1"/>
  <c r="AF64" i="31"/>
  <c r="S152" i="31"/>
  <c r="F96" i="31"/>
  <c r="F123" i="31" s="1"/>
  <c r="V136" i="31"/>
  <c r="I80" i="31"/>
  <c r="I107" i="31" s="1"/>
  <c r="V107" i="31" s="1"/>
  <c r="AR107" i="31" s="1"/>
  <c r="BN107" i="31" s="1"/>
  <c r="V53" i="31"/>
  <c r="Q135" i="31"/>
  <c r="P52" i="31"/>
  <c r="D79" i="31"/>
  <c r="D106" i="31" s="1"/>
  <c r="P106" i="31" s="1"/>
  <c r="AL106" i="31" s="1"/>
  <c r="BH106" i="31" s="1"/>
  <c r="O136" i="31"/>
  <c r="B80" i="31"/>
  <c r="B107" i="31" s="1"/>
  <c r="O107" i="31" s="1"/>
  <c r="AK107" i="31" s="1"/>
  <c r="BG107" i="31" s="1"/>
  <c r="O53" i="31"/>
  <c r="W136" i="31"/>
  <c r="J80" i="31"/>
  <c r="J107" i="31" s="1"/>
  <c r="W107" i="31" s="1"/>
  <c r="AS107" i="31" s="1"/>
  <c r="BO107" i="31" s="1"/>
  <c r="W53" i="31"/>
  <c r="U137" i="31"/>
  <c r="V54" i="31"/>
  <c r="H81" i="31"/>
  <c r="H108" i="31" s="1"/>
  <c r="V108" i="31" s="1"/>
  <c r="AR108" i="31" s="1"/>
  <c r="BN108" i="31" s="1"/>
  <c r="S138" i="31"/>
  <c r="F82" i="31"/>
  <c r="F109" i="31" s="1"/>
  <c r="U109" i="31" s="1"/>
  <c r="AQ109" i="31" s="1"/>
  <c r="BM109" i="31" s="1"/>
  <c r="U55" i="31"/>
  <c r="Q139" i="31"/>
  <c r="D83" i="31"/>
  <c r="D110" i="31" s="1"/>
  <c r="T110" i="31" s="1"/>
  <c r="AP110" i="31" s="1"/>
  <c r="BL110" i="31" s="1"/>
  <c r="T56" i="31"/>
  <c r="O140" i="31"/>
  <c r="S57" i="31"/>
  <c r="B84" i="31"/>
  <c r="B111" i="31" s="1"/>
  <c r="S111" i="31" s="1"/>
  <c r="AO111" i="31" s="1"/>
  <c r="BK111" i="31" s="1"/>
  <c r="W140" i="31"/>
  <c r="AA57" i="31"/>
  <c r="J84" i="31"/>
  <c r="J111" i="31" s="1"/>
  <c r="AA111" i="31" s="1"/>
  <c r="AW111" i="31" s="1"/>
  <c r="BS111" i="31" s="1"/>
  <c r="U141" i="31"/>
  <c r="H85" i="31"/>
  <c r="H112" i="31" s="1"/>
  <c r="Z112" i="31" s="1"/>
  <c r="AV112" i="31" s="1"/>
  <c r="BR112" i="31" s="1"/>
  <c r="Z58" i="31"/>
  <c r="S142" i="31"/>
  <c r="F86" i="31"/>
  <c r="F113" i="31" s="1"/>
  <c r="Y113" i="31" s="1"/>
  <c r="AU113" i="31" s="1"/>
  <c r="BQ113" i="31" s="1"/>
  <c r="Y59" i="31"/>
  <c r="Q143" i="31"/>
  <c r="D87" i="31"/>
  <c r="D114" i="31" s="1"/>
  <c r="X114" i="31" s="1"/>
  <c r="AT114" i="31" s="1"/>
  <c r="BP114" i="31" s="1"/>
  <c r="X60" i="31"/>
  <c r="O144" i="31"/>
  <c r="B88" i="31"/>
  <c r="B115" i="31" s="1"/>
  <c r="W115" i="31" s="1"/>
  <c r="AS115" i="31" s="1"/>
  <c r="BO115" i="31" s="1"/>
  <c r="W61" i="31"/>
  <c r="W144" i="31"/>
  <c r="J88" i="31"/>
  <c r="J115" i="31" s="1"/>
  <c r="AE115" i="31" s="1"/>
  <c r="BA115" i="31" s="1"/>
  <c r="BW115" i="31" s="1"/>
  <c r="AE61" i="31"/>
  <c r="U145" i="31"/>
  <c r="H89" i="31"/>
  <c r="H116" i="31" s="1"/>
  <c r="AD116" i="31" s="1"/>
  <c r="AZ116" i="31" s="1"/>
  <c r="BV116" i="31" s="1"/>
  <c r="AD62" i="31"/>
  <c r="S146" i="31"/>
  <c r="F90" i="31"/>
  <c r="F117" i="31" s="1"/>
  <c r="AC117" i="31" s="1"/>
  <c r="AY117" i="31" s="1"/>
  <c r="BU117" i="31" s="1"/>
  <c r="AC63" i="31"/>
  <c r="Q147" i="31"/>
  <c r="AB64" i="31"/>
  <c r="D91" i="31"/>
  <c r="D118" i="31" s="1"/>
  <c r="AB118" i="31" s="1"/>
  <c r="AX118" i="31" s="1"/>
  <c r="BT118" i="31" s="1"/>
  <c r="O148" i="31"/>
  <c r="B92" i="31"/>
  <c r="B119" i="31" s="1"/>
  <c r="AA119" i="31" s="1"/>
  <c r="AW119" i="31" s="1"/>
  <c r="BS119" i="31" s="1"/>
  <c r="AA65" i="31"/>
  <c r="W148" i="31"/>
  <c r="J92" i="31"/>
  <c r="J119" i="31" s="1"/>
  <c r="U149" i="31"/>
  <c r="H93" i="31"/>
  <c r="H120" i="31" s="1"/>
  <c r="S150" i="31"/>
  <c r="AG67" i="31"/>
  <c r="F94" i="31"/>
  <c r="F121" i="31" s="1"/>
  <c r="AG121" i="31" s="1"/>
  <c r="BC121" i="31" s="1"/>
  <c r="BY121" i="31" s="1"/>
  <c r="Q151" i="31"/>
  <c r="AF68" i="31"/>
  <c r="D95" i="31"/>
  <c r="D122" i="31" s="1"/>
  <c r="AF122" i="31" s="1"/>
  <c r="BB122" i="31" s="1"/>
  <c r="BX122" i="31" s="1"/>
  <c r="O152" i="31"/>
  <c r="B96" i="31"/>
  <c r="B123" i="31" s="1"/>
  <c r="AE123" i="31" s="1"/>
  <c r="BA123" i="31" s="1"/>
  <c r="BW123" i="31" s="1"/>
  <c r="AE69" i="31"/>
  <c r="W152" i="31"/>
  <c r="J96" i="31"/>
  <c r="J123" i="31" s="1"/>
  <c r="U153" i="31"/>
  <c r="H97" i="31"/>
  <c r="H124" i="31" s="1"/>
  <c r="S154" i="31"/>
  <c r="F98" i="31"/>
  <c r="F125" i="31" s="1"/>
  <c r="D146" i="31"/>
  <c r="D142" i="31"/>
  <c r="D138" i="31"/>
  <c r="D148" i="31"/>
  <c r="D144" i="31"/>
  <c r="D140" i="31"/>
  <c r="D136" i="31"/>
  <c r="O146" i="31"/>
  <c r="B90" i="31"/>
  <c r="B117" i="31" s="1"/>
  <c r="Y117" i="31" s="1"/>
  <c r="AU117" i="31" s="1"/>
  <c r="BQ117" i="31" s="1"/>
  <c r="Y63" i="31"/>
  <c r="H145" i="31"/>
  <c r="H141" i="31"/>
  <c r="H137" i="31"/>
  <c r="H147" i="31"/>
  <c r="H143" i="31"/>
  <c r="H139" i="31"/>
  <c r="H135" i="31"/>
  <c r="T137" i="31"/>
  <c r="U54" i="31"/>
  <c r="G81" i="31"/>
  <c r="G108" i="31" s="1"/>
  <c r="U108" i="31" s="1"/>
  <c r="AQ108" i="31" s="1"/>
  <c r="BM108" i="31" s="1"/>
  <c r="R135" i="31"/>
  <c r="Q52" i="31"/>
  <c r="E79" i="31"/>
  <c r="E106" i="31" s="1"/>
  <c r="Q106" i="31" s="1"/>
  <c r="AM106" i="31" s="1"/>
  <c r="BI106" i="31" s="1"/>
  <c r="V137" i="31"/>
  <c r="W54" i="31"/>
  <c r="I81" i="31"/>
  <c r="I108" i="31" s="1"/>
  <c r="W108" i="31" s="1"/>
  <c r="AS108" i="31" s="1"/>
  <c r="BO108" i="31" s="1"/>
  <c r="R139" i="31"/>
  <c r="E83" i="31"/>
  <c r="E110" i="31" s="1"/>
  <c r="U110" i="31" s="1"/>
  <c r="AQ110" i="31" s="1"/>
  <c r="BM110" i="31" s="1"/>
  <c r="U56" i="31"/>
  <c r="V141" i="31"/>
  <c r="AA58" i="31"/>
  <c r="I85" i="31"/>
  <c r="I112" i="31" s="1"/>
  <c r="AA112" i="31" s="1"/>
  <c r="AW112" i="31" s="1"/>
  <c r="BS112" i="31" s="1"/>
  <c r="T142" i="31"/>
  <c r="G86" i="31"/>
  <c r="G113" i="31" s="1"/>
  <c r="Z113" i="31" s="1"/>
  <c r="AV113" i="31" s="1"/>
  <c r="BR113" i="31" s="1"/>
  <c r="Z59" i="31"/>
  <c r="R143" i="31"/>
  <c r="E87" i="31"/>
  <c r="E114" i="31" s="1"/>
  <c r="Y114" i="31" s="1"/>
  <c r="AU114" i="31" s="1"/>
  <c r="BQ114" i="31" s="1"/>
  <c r="Y60" i="31"/>
  <c r="P144" i="31"/>
  <c r="C88" i="31"/>
  <c r="C115" i="31" s="1"/>
  <c r="X115" i="31" s="1"/>
  <c r="AT115" i="31" s="1"/>
  <c r="BP115" i="31" s="1"/>
  <c r="X61" i="31"/>
  <c r="X144" i="31"/>
  <c r="K88" i="31"/>
  <c r="K115" i="31" s="1"/>
  <c r="AF115" i="31" s="1"/>
  <c r="BB115" i="31" s="1"/>
  <c r="BX115" i="31" s="1"/>
  <c r="AF61" i="31"/>
  <c r="V145" i="31"/>
  <c r="AE62" i="31"/>
  <c r="I89" i="31"/>
  <c r="I116" i="31" s="1"/>
  <c r="AE116" i="31" s="1"/>
  <c r="BA116" i="31" s="1"/>
  <c r="BW116" i="31" s="1"/>
  <c r="T146" i="31"/>
  <c r="G90" i="31"/>
  <c r="G117" i="31" s="1"/>
  <c r="AD117" i="31" s="1"/>
  <c r="AZ117" i="31" s="1"/>
  <c r="BV117" i="31" s="1"/>
  <c r="AD63" i="31"/>
  <c r="R147" i="31"/>
  <c r="E91" i="31"/>
  <c r="E118" i="31" s="1"/>
  <c r="AC118" i="31" s="1"/>
  <c r="AY118" i="31" s="1"/>
  <c r="BU118" i="31" s="1"/>
  <c r="AC64" i="31"/>
  <c r="P148" i="31"/>
  <c r="C92" i="31"/>
  <c r="C119" i="31" s="1"/>
  <c r="AB119" i="31" s="1"/>
  <c r="AX119" i="31" s="1"/>
  <c r="BT119" i="31" s="1"/>
  <c r="AB65" i="31"/>
  <c r="X148" i="31"/>
  <c r="K92" i="31"/>
  <c r="K119" i="31" s="1"/>
  <c r="V149" i="31"/>
  <c r="I93" i="31"/>
  <c r="I120" i="31" s="1"/>
  <c r="T150" i="31"/>
  <c r="G94" i="31"/>
  <c r="G121" i="31" s="1"/>
  <c r="R151" i="31"/>
  <c r="AG68" i="31"/>
  <c r="E95" i="31"/>
  <c r="E122" i="31" s="1"/>
  <c r="AG122" i="31" s="1"/>
  <c r="BC122" i="31" s="1"/>
  <c r="BY122" i="31" s="1"/>
  <c r="P152" i="31"/>
  <c r="C96" i="31"/>
  <c r="C123" i="31" s="1"/>
  <c r="AF123" i="31" s="1"/>
  <c r="BB123" i="31" s="1"/>
  <c r="BX123" i="31" s="1"/>
  <c r="AF69" i="31"/>
  <c r="X152" i="31"/>
  <c r="K96" i="31"/>
  <c r="K123" i="31" s="1"/>
  <c r="V153" i="31"/>
  <c r="I97" i="31"/>
  <c r="I124" i="31" s="1"/>
  <c r="T154" i="31"/>
  <c r="G98" i="31"/>
  <c r="G125" i="31" s="1"/>
  <c r="E140" i="31"/>
  <c r="E144" i="31"/>
  <c r="E136" i="31"/>
  <c r="Q141" i="31"/>
  <c r="V58" i="31"/>
  <c r="D85" i="31"/>
  <c r="D112" i="31" s="1"/>
  <c r="V112" i="31" s="1"/>
  <c r="AR112" i="31" s="1"/>
  <c r="BN112" i="31" s="1"/>
  <c r="Q149" i="31"/>
  <c r="D93" i="31"/>
  <c r="D120" i="31" s="1"/>
  <c r="AD120" i="31" s="1"/>
  <c r="AZ120" i="31" s="1"/>
  <c r="BV120" i="31" s="1"/>
  <c r="AD66" i="31"/>
  <c r="R138" i="31"/>
  <c r="E82" i="31"/>
  <c r="E109" i="31" s="1"/>
  <c r="T109" i="31" s="1"/>
  <c r="AP109" i="31" s="1"/>
  <c r="BL109" i="31" s="1"/>
  <c r="T55" i="31"/>
  <c r="S135" i="31"/>
  <c r="R52" i="31"/>
  <c r="F79" i="31"/>
  <c r="F106" i="31" s="1"/>
  <c r="R106" i="31" s="1"/>
  <c r="AN106" i="31" s="1"/>
  <c r="BJ106" i="31" s="1"/>
  <c r="O137" i="31"/>
  <c r="P54" i="31"/>
  <c r="B81" i="31"/>
  <c r="B108" i="31" s="1"/>
  <c r="P108" i="31" s="1"/>
  <c r="AL108" i="31" s="1"/>
  <c r="BH108" i="31" s="1"/>
  <c r="W137" i="31"/>
  <c r="J81" i="31"/>
  <c r="J108" i="31" s="1"/>
  <c r="X108" i="31" s="1"/>
  <c r="AT108" i="31" s="1"/>
  <c r="BP108" i="31" s="1"/>
  <c r="X54" i="31"/>
  <c r="S139" i="31"/>
  <c r="F83" i="31"/>
  <c r="F110" i="31" s="1"/>
  <c r="V110" i="31" s="1"/>
  <c r="AR110" i="31" s="1"/>
  <c r="BN110" i="31" s="1"/>
  <c r="V56" i="31"/>
  <c r="O141" i="31"/>
  <c r="T58" i="31"/>
  <c r="B85" i="31"/>
  <c r="B112" i="31" s="1"/>
  <c r="T112" i="31" s="1"/>
  <c r="AP112" i="31" s="1"/>
  <c r="BL112" i="31" s="1"/>
  <c r="W141" i="31"/>
  <c r="AB58" i="31"/>
  <c r="J85" i="31"/>
  <c r="J112" i="31" s="1"/>
  <c r="AB112" i="31" s="1"/>
  <c r="AX112" i="31" s="1"/>
  <c r="BT112" i="31" s="1"/>
  <c r="S143" i="31"/>
  <c r="F87" i="31"/>
  <c r="F114" i="31" s="1"/>
  <c r="Z114" i="31" s="1"/>
  <c r="AV114" i="31" s="1"/>
  <c r="BR114" i="31" s="1"/>
  <c r="Z60" i="31"/>
  <c r="O145" i="31"/>
  <c r="B89" i="31"/>
  <c r="B116" i="31" s="1"/>
  <c r="X116" i="31" s="1"/>
  <c r="AT116" i="31" s="1"/>
  <c r="BP116" i="31" s="1"/>
  <c r="X62" i="31"/>
  <c r="W145" i="31"/>
  <c r="J89" i="31"/>
  <c r="J116" i="31" s="1"/>
  <c r="AF116" i="31" s="1"/>
  <c r="BB116" i="31" s="1"/>
  <c r="BX116" i="31" s="1"/>
  <c r="AF62" i="31"/>
  <c r="S147" i="31"/>
  <c r="F91" i="31"/>
  <c r="F118" i="31" s="1"/>
  <c r="AD118" i="31" s="1"/>
  <c r="AZ118" i="31" s="1"/>
  <c r="BV118" i="31" s="1"/>
  <c r="AD64" i="31"/>
  <c r="O149" i="31"/>
  <c r="B93" i="31"/>
  <c r="B120" i="31" s="1"/>
  <c r="AB120" i="31" s="1"/>
  <c r="AX120" i="31" s="1"/>
  <c r="BT120" i="31" s="1"/>
  <c r="AB66" i="31"/>
  <c r="W149" i="31"/>
  <c r="J93" i="31"/>
  <c r="J120" i="31" s="1"/>
  <c r="S151" i="31"/>
  <c r="F95" i="31"/>
  <c r="F122" i="31" s="1"/>
  <c r="O153" i="31"/>
  <c r="B97" i="31"/>
  <c r="B124" i="31" s="1"/>
  <c r="AF124" i="31" s="1"/>
  <c r="BB124" i="31" s="1"/>
  <c r="BX124" i="31" s="1"/>
  <c r="AF70" i="31"/>
  <c r="W153" i="31"/>
  <c r="J97" i="31"/>
  <c r="J124" i="31" s="1"/>
  <c r="U154" i="31"/>
  <c r="H98" i="31"/>
  <c r="H125" i="31" s="1"/>
  <c r="F151" i="31"/>
  <c r="F148" i="31"/>
  <c r="S153" i="31"/>
  <c r="F97" i="31"/>
  <c r="F124" i="31" s="1"/>
  <c r="AC60" i="31"/>
  <c r="D80" i="31"/>
  <c r="D107" i="31" s="1"/>
  <c r="Q107" i="31" s="1"/>
  <c r="AM107" i="31" s="1"/>
  <c r="BI107" i="31" s="1"/>
  <c r="B82" i="31"/>
  <c r="B109" i="31" s="1"/>
  <c r="Q109" i="31" s="1"/>
  <c r="AM109" i="31" s="1"/>
  <c r="BI109" i="31" s="1"/>
  <c r="I86" i="31"/>
  <c r="I113" i="31" s="1"/>
  <c r="AB113" i="31" s="1"/>
  <c r="AX113" i="31" s="1"/>
  <c r="BT113" i="31" s="1"/>
  <c r="I87" i="31"/>
  <c r="I114" i="31" s="1"/>
  <c r="AC114" i="31" s="1"/>
  <c r="AY114" i="31" s="1"/>
  <c r="BU114" i="31" s="1"/>
  <c r="S137" i="31"/>
  <c r="F81" i="31"/>
  <c r="F108" i="31" s="1"/>
  <c r="T108" i="31" s="1"/>
  <c r="AP108" i="31" s="1"/>
  <c r="BL108" i="31" s="1"/>
  <c r="S141" i="31"/>
  <c r="F85" i="31"/>
  <c r="F112" i="31" s="1"/>
  <c r="X112" i="31" s="1"/>
  <c r="AT112" i="31" s="1"/>
  <c r="BP112" i="31" s="1"/>
  <c r="S145" i="31"/>
  <c r="F89" i="31"/>
  <c r="F116" i="31" s="1"/>
  <c r="AB116" i="31" s="1"/>
  <c r="AX116" i="31" s="1"/>
  <c r="BT116" i="31" s="1"/>
  <c r="U146" i="31"/>
  <c r="H90" i="31"/>
  <c r="H117" i="31" s="1"/>
  <c r="AE117" i="31" s="1"/>
  <c r="BA117" i="31" s="1"/>
  <c r="BW117" i="31" s="1"/>
  <c r="O147" i="31"/>
  <c r="B91" i="31"/>
  <c r="B118" i="31" s="1"/>
  <c r="Z118" i="31" s="1"/>
  <c r="AV118" i="31" s="1"/>
  <c r="BR118" i="31" s="1"/>
  <c r="Q148" i="31"/>
  <c r="D92" i="31"/>
  <c r="D119" i="31" s="1"/>
  <c r="AC119" i="31" s="1"/>
  <c r="AY119" i="31" s="1"/>
  <c r="BU119" i="31" s="1"/>
  <c r="S149" i="31"/>
  <c r="F93" i="31"/>
  <c r="F120" i="31" s="1"/>
  <c r="AF120" i="31" s="1"/>
  <c r="BB120" i="31" s="1"/>
  <c r="BX120" i="31" s="1"/>
  <c r="U150" i="31"/>
  <c r="H94" i="31"/>
  <c r="H121" i="31" s="1"/>
  <c r="U52" i="31"/>
  <c r="X53" i="31"/>
  <c r="AB59" i="31"/>
  <c r="E80" i="31"/>
  <c r="E107" i="31" s="1"/>
  <c r="R107" i="31" s="1"/>
  <c r="AN107" i="31" s="1"/>
  <c r="BJ107" i="31" s="1"/>
  <c r="K84" i="31"/>
  <c r="K111" i="31" s="1"/>
  <c r="AB111" i="31" s="1"/>
  <c r="AX111" i="31" s="1"/>
  <c r="BT111" i="31" s="1"/>
  <c r="J86" i="31"/>
  <c r="J113" i="31" s="1"/>
  <c r="AC113" i="31" s="1"/>
  <c r="AY113" i="31" s="1"/>
  <c r="BU113" i="31" s="1"/>
  <c r="O135" i="31"/>
  <c r="B79" i="31"/>
  <c r="B106" i="31" s="1"/>
  <c r="N106" i="31" s="1"/>
  <c r="AJ106" i="31" s="1"/>
  <c r="BF106" i="31" s="1"/>
  <c r="W143" i="31"/>
  <c r="J87" i="31"/>
  <c r="J114" i="31" s="1"/>
  <c r="AD114" i="31" s="1"/>
  <c r="AZ114" i="31" s="1"/>
  <c r="BV114" i="31" s="1"/>
  <c r="W151" i="31"/>
  <c r="J95" i="31"/>
  <c r="J122" i="31" s="1"/>
  <c r="Q152" i="31"/>
  <c r="D96" i="31"/>
  <c r="D123" i="31" s="1"/>
  <c r="AG123" i="31" s="1"/>
  <c r="BC123" i="31" s="1"/>
  <c r="BY123" i="31" s="1"/>
  <c r="I98" i="31"/>
  <c r="I125" i="31" s="1"/>
  <c r="Q53" i="31"/>
  <c r="S54" i="31"/>
  <c r="U59" i="31"/>
  <c r="AC59" i="31"/>
  <c r="AA62" i="31"/>
  <c r="AG69" i="31"/>
  <c r="F80" i="31"/>
  <c r="F107" i="31" s="1"/>
  <c r="S107" i="31" s="1"/>
  <c r="AO107" i="31" s="1"/>
  <c r="BK107" i="31" s="1"/>
  <c r="E81" i="31"/>
  <c r="E108" i="31" s="1"/>
  <c r="S108" i="31" s="1"/>
  <c r="AO108" i="31" s="1"/>
  <c r="BK108" i="31" s="1"/>
  <c r="C84" i="31"/>
  <c r="C111" i="31" s="1"/>
  <c r="T111" i="31" s="1"/>
  <c r="AP111" i="31" s="1"/>
  <c r="BL111" i="31" s="1"/>
  <c r="O139" i="31"/>
  <c r="B83" i="31"/>
  <c r="B110" i="31" s="1"/>
  <c r="R110" i="31" s="1"/>
  <c r="AN110" i="31" s="1"/>
  <c r="BJ110" i="31" s="1"/>
  <c r="U142" i="31"/>
  <c r="H86" i="31"/>
  <c r="H113" i="31" s="1"/>
  <c r="AA113" i="31" s="1"/>
  <c r="AW113" i="31" s="1"/>
  <c r="BS113" i="31" s="1"/>
  <c r="C107" i="31"/>
  <c r="P107" i="31" s="1"/>
  <c r="AL107" i="31" s="1"/>
  <c r="BH107" i="31" s="1"/>
  <c r="O154" i="31"/>
  <c r="B98" i="31"/>
  <c r="B125" i="31" s="1"/>
  <c r="AG125" i="31" s="1"/>
  <c r="BC125" i="31" s="1"/>
  <c r="BY125" i="31" s="1"/>
  <c r="W154" i="31"/>
  <c r="J98" i="31"/>
  <c r="J125" i="31" s="1"/>
  <c r="R53" i="31"/>
  <c r="T54" i="31"/>
  <c r="V55" i="31"/>
  <c r="Z61" i="31"/>
  <c r="AB62" i="31"/>
  <c r="D84" i="31"/>
  <c r="D111" i="31" s="1"/>
  <c r="U111" i="31" s="1"/>
  <c r="AQ111" i="31" s="1"/>
  <c r="BM111" i="31" s="1"/>
  <c r="B86" i="31"/>
  <c r="B113" i="31" s="1"/>
  <c r="U113" i="31" s="1"/>
  <c r="AQ113" i="31" s="1"/>
  <c r="BM113" i="31" s="1"/>
  <c r="I91" i="31"/>
  <c r="I118" i="31" s="1"/>
  <c r="AG118" i="31" s="1"/>
  <c r="BC118" i="31" s="1"/>
  <c r="BY118" i="31" s="1"/>
  <c r="W147" i="31"/>
  <c r="J91" i="31"/>
  <c r="J118" i="31" s="1"/>
  <c r="O151" i="31"/>
  <c r="B95" i="31"/>
  <c r="B122" i="31" s="1"/>
  <c r="AD122" i="31" s="1"/>
  <c r="AZ122" i="31" s="1"/>
  <c r="BV122" i="31" s="1"/>
  <c r="I110" i="31"/>
  <c r="Y110" i="31" s="1"/>
  <c r="AU110" i="31" s="1"/>
  <c r="BQ110" i="31" s="1"/>
  <c r="P53" i="31"/>
  <c r="S53" i="31"/>
  <c r="W55" i="31"/>
  <c r="Y56" i="31"/>
  <c r="AE63" i="31"/>
  <c r="AG64" i="31"/>
  <c r="AG71" i="31"/>
  <c r="I79" i="31"/>
  <c r="I106" i="31" s="1"/>
  <c r="U106" i="31" s="1"/>
  <c r="AQ106" i="31" s="1"/>
  <c r="BM106" i="31" s="1"/>
  <c r="G82" i="31"/>
  <c r="G109" i="31" s="1"/>
  <c r="V109" i="31" s="1"/>
  <c r="AR109" i="31" s="1"/>
  <c r="BN109" i="31" s="1"/>
  <c r="E84" i="31"/>
  <c r="E111" i="31" s="1"/>
  <c r="V111" i="31" s="1"/>
  <c r="AR111" i="31" s="1"/>
  <c r="BN111" i="31" s="1"/>
  <c r="E88" i="31"/>
  <c r="E115" i="31" s="1"/>
  <c r="Z115" i="31" s="1"/>
  <c r="AV115" i="31" s="1"/>
  <c r="BR115" i="31" s="1"/>
  <c r="E89" i="31"/>
  <c r="E116" i="31" s="1"/>
  <c r="AA116" i="31" s="1"/>
  <c r="AW116" i="31" s="1"/>
  <c r="BS116" i="31" s="1"/>
  <c r="W139" i="31"/>
  <c r="J83" i="31"/>
  <c r="J110" i="31" s="1"/>
  <c r="Z110" i="31" s="1"/>
  <c r="AV110" i="31" s="1"/>
  <c r="BR110" i="31" s="1"/>
  <c r="X58" i="31"/>
  <c r="O143" i="31"/>
  <c r="B87" i="31"/>
  <c r="B114" i="31" s="1"/>
  <c r="V114" i="31" s="1"/>
  <c r="AR114" i="31" s="1"/>
  <c r="BN114" i="31" s="1"/>
  <c r="Q144" i="31"/>
  <c r="D88" i="31"/>
  <c r="D115" i="31" s="1"/>
  <c r="Y115" i="31" s="1"/>
  <c r="AU115" i="31" s="1"/>
  <c r="BQ115" i="31" s="1"/>
  <c r="J109" i="31"/>
  <c r="Y109" i="31" s="1"/>
  <c r="AU109" i="31" s="1"/>
  <c r="BQ109" i="31" s="1"/>
  <c r="X55" i="31"/>
  <c r="R56" i="31"/>
  <c r="Z56" i="31"/>
  <c r="T57" i="31"/>
  <c r="AB57" i="31"/>
  <c r="Z64" i="31"/>
  <c r="H82" i="31"/>
  <c r="H109" i="31" s="1"/>
  <c r="W109" i="31" s="1"/>
  <c r="AS109" i="31" s="1"/>
  <c r="BO109" i="31" s="1"/>
  <c r="F84" i="31"/>
  <c r="F111" i="31" s="1"/>
  <c r="W111" i="31" s="1"/>
  <c r="AS111" i="31" s="1"/>
  <c r="BO111" i="31" s="1"/>
  <c r="E85" i="31"/>
  <c r="E112" i="31" s="1"/>
  <c r="W112" i="31" s="1"/>
  <c r="AS112" i="31" s="1"/>
  <c r="BO112" i="31" s="1"/>
  <c r="W135" i="31"/>
  <c r="J79" i="31"/>
  <c r="J106" i="31" s="1"/>
  <c r="V106" i="31" s="1"/>
  <c r="AR106" i="31" s="1"/>
  <c r="BN106" i="31" s="1"/>
  <c r="U57" i="31"/>
  <c r="W58" i="31"/>
  <c r="AC65" i="31"/>
  <c r="K80" i="31"/>
  <c r="K107" i="31" s="1"/>
  <c r="X107" i="31" s="1"/>
  <c r="AT107" i="31" s="1"/>
  <c r="BP107" i="31" s="1"/>
  <c r="I82" i="31"/>
  <c r="I109" i="31" s="1"/>
  <c r="X109" i="31" s="1"/>
  <c r="AT109" i="31" s="1"/>
  <c r="BP109" i="31" s="1"/>
  <c r="E153" i="31"/>
  <c r="K135" i="31"/>
  <c r="G136" i="31"/>
  <c r="C137" i="31"/>
  <c r="K139" i="31"/>
  <c r="G140" i="31"/>
  <c r="C141" i="31"/>
  <c r="K143" i="31"/>
  <c r="G144" i="31"/>
  <c r="C145" i="31"/>
  <c r="K147" i="31"/>
  <c r="I148" i="31"/>
  <c r="E154" i="31"/>
  <c r="I153" i="31"/>
  <c r="E152" i="31"/>
  <c r="I151" i="31"/>
  <c r="E150" i="31"/>
  <c r="I149" i="31"/>
  <c r="E148" i="31"/>
  <c r="D154" i="31"/>
  <c r="H153" i="31"/>
  <c r="D152" i="31"/>
  <c r="H151" i="31"/>
  <c r="D150" i="31"/>
  <c r="H149" i="31"/>
  <c r="K154" i="31"/>
  <c r="C154" i="31"/>
  <c r="G153" i="31"/>
  <c r="K152" i="31"/>
  <c r="C152" i="31"/>
  <c r="G151" i="31"/>
  <c r="K150" i="31"/>
  <c r="C150" i="31"/>
  <c r="G149" i="31"/>
  <c r="K148" i="31"/>
  <c r="H154" i="31"/>
  <c r="D153" i="31"/>
  <c r="H152" i="31"/>
  <c r="D151" i="31"/>
  <c r="H150" i="31"/>
  <c r="D149" i="31"/>
  <c r="H148" i="31"/>
  <c r="G154" i="31"/>
  <c r="K153" i="31"/>
  <c r="C151" i="31"/>
  <c r="G150" i="31"/>
  <c r="K149" i="31"/>
  <c r="B148" i="31"/>
  <c r="F147" i="31"/>
  <c r="J146" i="31"/>
  <c r="B146" i="31"/>
  <c r="F145" i="31"/>
  <c r="J144" i="31"/>
  <c r="B144" i="31"/>
  <c r="F143" i="31"/>
  <c r="J142" i="31"/>
  <c r="B142" i="31"/>
  <c r="F141" i="31"/>
  <c r="J140" i="31"/>
  <c r="B140" i="31"/>
  <c r="F139" i="31"/>
  <c r="J138" i="31"/>
  <c r="B138" i="31"/>
  <c r="F137" i="31"/>
  <c r="J136" i="31"/>
  <c r="B136" i="31"/>
  <c r="F135" i="31"/>
  <c r="F154" i="31"/>
  <c r="J153" i="31"/>
  <c r="B151" i="31"/>
  <c r="F150" i="31"/>
  <c r="J149" i="31"/>
  <c r="E147" i="31"/>
  <c r="I146" i="31"/>
  <c r="E145" i="31"/>
  <c r="I144" i="31"/>
  <c r="E143" i="31"/>
  <c r="I142" i="31"/>
  <c r="E141" i="31"/>
  <c r="I140" i="31"/>
  <c r="E139" i="31"/>
  <c r="I138" i="31"/>
  <c r="E137" i="31"/>
  <c r="I136" i="31"/>
  <c r="E135" i="31"/>
  <c r="B154" i="31"/>
  <c r="F153" i="31"/>
  <c r="J152" i="31"/>
  <c r="B150" i="31"/>
  <c r="F149" i="31"/>
  <c r="J148" i="31"/>
  <c r="D147" i="31"/>
  <c r="H146" i="31"/>
  <c r="D145" i="31"/>
  <c r="H144" i="31"/>
  <c r="D143" i="31"/>
  <c r="H142" i="31"/>
  <c r="D141" i="31"/>
  <c r="H140" i="31"/>
  <c r="D139" i="31"/>
  <c r="H138" i="31"/>
  <c r="D137" i="31"/>
  <c r="H136" i="31"/>
  <c r="D135" i="31"/>
  <c r="C153" i="31"/>
  <c r="G152" i="31"/>
  <c r="K151" i="31"/>
  <c r="C149" i="31"/>
  <c r="G148" i="31"/>
  <c r="J147" i="31"/>
  <c r="B147" i="31"/>
  <c r="F146" i="31"/>
  <c r="J145" i="31"/>
  <c r="B145" i="31"/>
  <c r="F144" i="31"/>
  <c r="J143" i="31"/>
  <c r="B143" i="31"/>
  <c r="F142" i="31"/>
  <c r="J141" i="31"/>
  <c r="B141" i="31"/>
  <c r="F140" i="31"/>
  <c r="J139" i="31"/>
  <c r="B139" i="31"/>
  <c r="F138" i="31"/>
  <c r="J137" i="31"/>
  <c r="B137" i="31"/>
  <c r="F136" i="31"/>
  <c r="J135" i="31"/>
  <c r="B135" i="31"/>
  <c r="K136" i="31"/>
  <c r="G137" i="31"/>
  <c r="C138" i="31"/>
  <c r="K140" i="31"/>
  <c r="G141" i="31"/>
  <c r="C142" i="31"/>
  <c r="K144" i="31"/>
  <c r="G145" i="31"/>
  <c r="C146" i="31"/>
  <c r="I150" i="31"/>
  <c r="C159" i="31"/>
  <c r="H201" i="31"/>
  <c r="G201" i="31"/>
  <c r="F201" i="31"/>
  <c r="K201" i="31"/>
  <c r="C201" i="31"/>
  <c r="B212" i="31"/>
  <c r="J201" i="31"/>
  <c r="I201" i="31"/>
  <c r="D201" i="31"/>
  <c r="I137" i="31"/>
  <c r="E138" i="31"/>
  <c r="I141" i="31"/>
  <c r="E142" i="31"/>
  <c r="I145" i="31"/>
  <c r="E146" i="31"/>
  <c r="B149" i="31"/>
  <c r="F152" i="31"/>
  <c r="B201" i="31"/>
  <c r="C135" i="31"/>
  <c r="K137" i="31"/>
  <c r="G138" i="31"/>
  <c r="C139" i="31"/>
  <c r="K141" i="31"/>
  <c r="G142" i="31"/>
  <c r="C143" i="31"/>
  <c r="K145" i="31"/>
  <c r="G146" i="31"/>
  <c r="C147" i="31"/>
  <c r="E149" i="31"/>
  <c r="I152" i="31"/>
  <c r="E201" i="31"/>
  <c r="G135" i="31"/>
  <c r="C136" i="31"/>
  <c r="K138" i="31"/>
  <c r="G139" i="31"/>
  <c r="C140" i="31"/>
  <c r="K142" i="31"/>
  <c r="G143" i="31"/>
  <c r="C144" i="31"/>
  <c r="K146" i="31"/>
  <c r="G147" i="31"/>
  <c r="C148" i="31"/>
  <c r="E151" i="31"/>
  <c r="I154" i="31"/>
  <c r="H188" i="31"/>
  <c r="N388" i="28"/>
  <c r="N389" i="28"/>
  <c r="J396" i="28"/>
  <c r="J388" i="28"/>
  <c r="J389" i="28"/>
  <c r="J413" i="28"/>
  <c r="J406" i="28"/>
  <c r="J398" i="28"/>
  <c r="J390" i="28"/>
  <c r="J415" i="28"/>
  <c r="H405" i="28"/>
  <c r="J405" i="28" s="1"/>
  <c r="H397" i="28"/>
  <c r="J397" i="28" s="1"/>
  <c r="J391" i="28"/>
  <c r="H389" i="28"/>
  <c r="H414" i="28"/>
  <c r="J414" i="28" s="1"/>
  <c r="H406" i="28"/>
  <c r="J400" i="28"/>
  <c r="H398" i="28"/>
  <c r="J392" i="28"/>
  <c r="H390" i="28"/>
  <c r="H415" i="28"/>
  <c r="H407" i="28"/>
  <c r="J407" i="28" s="1"/>
  <c r="H399" i="28"/>
  <c r="J399" i="28" s="1"/>
  <c r="H391" i="28"/>
  <c r="K132" i="20"/>
  <c r="G40" i="34" l="1"/>
  <c r="G41" i="34"/>
  <c r="B203" i="33"/>
  <c r="B352" i="33" s="1"/>
  <c r="B202" i="33"/>
  <c r="B333" i="33" s="1"/>
  <c r="B204" i="33"/>
  <c r="B371" i="33" s="1"/>
  <c r="C203" i="33"/>
  <c r="C352" i="33" s="1"/>
  <c r="C202" i="33"/>
  <c r="C333" i="33" s="1"/>
  <c r="C204" i="33"/>
  <c r="C371" i="33" s="1"/>
  <c r="K203" i="33"/>
  <c r="K352" i="33" s="1"/>
  <c r="K202" i="33"/>
  <c r="K333" i="33" s="1"/>
  <c r="K204" i="33"/>
  <c r="K371" i="33" s="1"/>
  <c r="J203" i="33"/>
  <c r="J352" i="33" s="1"/>
  <c r="J202" i="33"/>
  <c r="J333" i="33" s="1"/>
  <c r="J204" i="33"/>
  <c r="J371" i="33" s="1"/>
  <c r="D202" i="33"/>
  <c r="D333" i="33" s="1"/>
  <c r="D204" i="33"/>
  <c r="D371" i="33" s="1"/>
  <c r="D203" i="33"/>
  <c r="D352" i="33" s="1"/>
  <c r="H204" i="33"/>
  <c r="H371" i="33" s="1"/>
  <c r="H203" i="33"/>
  <c r="H352" i="33" s="1"/>
  <c r="H202" i="33"/>
  <c r="H333" i="33" s="1"/>
  <c r="E202" i="33"/>
  <c r="E333" i="33" s="1"/>
  <c r="E204" i="33"/>
  <c r="E371" i="33" s="1"/>
  <c r="E203" i="33"/>
  <c r="E352" i="33" s="1"/>
  <c r="I204" i="33"/>
  <c r="I371" i="33" s="1"/>
  <c r="I203" i="33"/>
  <c r="I352" i="33" s="1"/>
  <c r="I202" i="33"/>
  <c r="I333" i="33" s="1"/>
  <c r="F204" i="33"/>
  <c r="F371" i="33" s="1"/>
  <c r="F203" i="33"/>
  <c r="F352" i="33" s="1"/>
  <c r="F202" i="33"/>
  <c r="F333" i="33" s="1"/>
  <c r="G204" i="33"/>
  <c r="G371" i="33" s="1"/>
  <c r="G203" i="33"/>
  <c r="G352" i="33" s="1"/>
  <c r="G202" i="33"/>
  <c r="G333" i="33" s="1"/>
  <c r="B225" i="33"/>
  <c r="M1" i="32"/>
  <c r="M2" i="32"/>
  <c r="N2" i="32"/>
  <c r="N1" i="32"/>
  <c r="BG102" i="31"/>
  <c r="H103" i="31" s="1"/>
  <c r="G214" i="31"/>
  <c r="F214" i="31"/>
  <c r="E214" i="31"/>
  <c r="B225" i="31"/>
  <c r="J214" i="31"/>
  <c r="B214" i="31"/>
  <c r="C214" i="31"/>
  <c r="K214" i="31"/>
  <c r="D214" i="31"/>
  <c r="H214" i="31"/>
  <c r="I214" i="31"/>
  <c r="I188" i="30"/>
  <c r="H188" i="30"/>
  <c r="E188" i="30"/>
  <c r="D188" i="30"/>
  <c r="B186" i="30"/>
  <c r="K175" i="30"/>
  <c r="J175" i="30"/>
  <c r="I175" i="30"/>
  <c r="H175" i="30"/>
  <c r="G175" i="30"/>
  <c r="F175" i="30"/>
  <c r="E175" i="30"/>
  <c r="D175" i="30"/>
  <c r="C175" i="30"/>
  <c r="B175" i="30"/>
  <c r="K132" i="30"/>
  <c r="C161" i="30" s="1"/>
  <c r="K131" i="30"/>
  <c r="C160" i="30" s="1"/>
  <c r="K130" i="30"/>
  <c r="AF125" i="30"/>
  <c r="BB125" i="30" s="1"/>
  <c r="BX125" i="30" s="1"/>
  <c r="AE125" i="30"/>
  <c r="BA125" i="30" s="1"/>
  <c r="BW125" i="30" s="1"/>
  <c r="AD125" i="30"/>
  <c r="AZ125" i="30" s="1"/>
  <c r="BV125" i="30" s="1"/>
  <c r="AC125" i="30"/>
  <c r="AY125" i="30" s="1"/>
  <c r="BU125" i="30" s="1"/>
  <c r="AB125" i="30"/>
  <c r="AX125" i="30" s="1"/>
  <c r="BT125" i="30" s="1"/>
  <c r="AA125" i="30"/>
  <c r="AW125" i="30" s="1"/>
  <c r="BS125" i="30" s="1"/>
  <c r="Z125" i="30"/>
  <c r="AV125" i="30" s="1"/>
  <c r="BR125" i="30" s="1"/>
  <c r="Y125" i="30"/>
  <c r="AU125" i="30" s="1"/>
  <c r="BQ125" i="30" s="1"/>
  <c r="X125" i="30"/>
  <c r="AT125" i="30" s="1"/>
  <c r="BP125" i="30" s="1"/>
  <c r="W125" i="30"/>
  <c r="AS125" i="30" s="1"/>
  <c r="BO125" i="30" s="1"/>
  <c r="V125" i="30"/>
  <c r="AR125" i="30" s="1"/>
  <c r="BN125" i="30" s="1"/>
  <c r="U125" i="30"/>
  <c r="AQ125" i="30" s="1"/>
  <c r="BM125" i="30" s="1"/>
  <c r="T125" i="30"/>
  <c r="AP125" i="30" s="1"/>
  <c r="BL125" i="30" s="1"/>
  <c r="S125" i="30"/>
  <c r="AO125" i="30" s="1"/>
  <c r="BK125" i="30" s="1"/>
  <c r="R125" i="30"/>
  <c r="AN125" i="30" s="1"/>
  <c r="BJ125" i="30" s="1"/>
  <c r="Q125" i="30"/>
  <c r="AM125" i="30" s="1"/>
  <c r="BI125" i="30" s="1"/>
  <c r="P125" i="30"/>
  <c r="AL125" i="30" s="1"/>
  <c r="BH125" i="30" s="1"/>
  <c r="O125" i="30"/>
  <c r="AK125" i="30" s="1"/>
  <c r="BG125" i="30" s="1"/>
  <c r="N125" i="30"/>
  <c r="AJ125" i="30" s="1"/>
  <c r="BF125" i="30" s="1"/>
  <c r="AE124" i="30"/>
  <c r="BA124" i="30" s="1"/>
  <c r="BW124" i="30" s="1"/>
  <c r="AD124" i="30"/>
  <c r="AZ124" i="30" s="1"/>
  <c r="BV124" i="30" s="1"/>
  <c r="AC124" i="30"/>
  <c r="AY124" i="30" s="1"/>
  <c r="BU124" i="30" s="1"/>
  <c r="AB124" i="30"/>
  <c r="AX124" i="30" s="1"/>
  <c r="BT124" i="30" s="1"/>
  <c r="AA124" i="30"/>
  <c r="AW124" i="30" s="1"/>
  <c r="BS124" i="30" s="1"/>
  <c r="Z124" i="30"/>
  <c r="AV124" i="30" s="1"/>
  <c r="BR124" i="30" s="1"/>
  <c r="Y124" i="30"/>
  <c r="AU124" i="30" s="1"/>
  <c r="BQ124" i="30" s="1"/>
  <c r="X124" i="30"/>
  <c r="AT124" i="30" s="1"/>
  <c r="BP124" i="30" s="1"/>
  <c r="W124" i="30"/>
  <c r="AS124" i="30" s="1"/>
  <c r="BO124" i="30" s="1"/>
  <c r="V124" i="30"/>
  <c r="AR124" i="30" s="1"/>
  <c r="BN124" i="30" s="1"/>
  <c r="U124" i="30"/>
  <c r="AQ124" i="30" s="1"/>
  <c r="BM124" i="30" s="1"/>
  <c r="T124" i="30"/>
  <c r="AP124" i="30" s="1"/>
  <c r="BL124" i="30" s="1"/>
  <c r="S124" i="30"/>
  <c r="AO124" i="30" s="1"/>
  <c r="BK124" i="30" s="1"/>
  <c r="R124" i="30"/>
  <c r="AN124" i="30" s="1"/>
  <c r="BJ124" i="30" s="1"/>
  <c r="Q124" i="30"/>
  <c r="AM124" i="30" s="1"/>
  <c r="BI124" i="30" s="1"/>
  <c r="P124" i="30"/>
  <c r="AL124" i="30" s="1"/>
  <c r="BH124" i="30" s="1"/>
  <c r="O124" i="30"/>
  <c r="AK124" i="30" s="1"/>
  <c r="BG124" i="30" s="1"/>
  <c r="N124" i="30"/>
  <c r="AJ124" i="30" s="1"/>
  <c r="BF124" i="30" s="1"/>
  <c r="AD123" i="30"/>
  <c r="AZ123" i="30" s="1"/>
  <c r="BV123" i="30" s="1"/>
  <c r="AC123" i="30"/>
  <c r="AY123" i="30" s="1"/>
  <c r="BU123" i="30" s="1"/>
  <c r="AB123" i="30"/>
  <c r="AX123" i="30" s="1"/>
  <c r="BT123" i="30" s="1"/>
  <c r="AA123" i="30"/>
  <c r="AW123" i="30" s="1"/>
  <c r="BS123" i="30" s="1"/>
  <c r="Z123" i="30"/>
  <c r="AV123" i="30" s="1"/>
  <c r="BR123" i="30" s="1"/>
  <c r="Y123" i="30"/>
  <c r="AU123" i="30" s="1"/>
  <c r="BQ123" i="30" s="1"/>
  <c r="X123" i="30"/>
  <c r="AT123" i="30" s="1"/>
  <c r="BP123" i="30" s="1"/>
  <c r="W123" i="30"/>
  <c r="AS123" i="30" s="1"/>
  <c r="BO123" i="30" s="1"/>
  <c r="V123" i="30"/>
  <c r="AR123" i="30" s="1"/>
  <c r="BN123" i="30" s="1"/>
  <c r="U123" i="30"/>
  <c r="AQ123" i="30" s="1"/>
  <c r="BM123" i="30" s="1"/>
  <c r="T123" i="30"/>
  <c r="AP123" i="30" s="1"/>
  <c r="BL123" i="30" s="1"/>
  <c r="S123" i="30"/>
  <c r="AO123" i="30" s="1"/>
  <c r="BK123" i="30" s="1"/>
  <c r="R123" i="30"/>
  <c r="AN123" i="30" s="1"/>
  <c r="BJ123" i="30" s="1"/>
  <c r="Q123" i="30"/>
  <c r="AM123" i="30" s="1"/>
  <c r="BI123" i="30" s="1"/>
  <c r="P123" i="30"/>
  <c r="AL123" i="30" s="1"/>
  <c r="BH123" i="30" s="1"/>
  <c r="O123" i="30"/>
  <c r="AK123" i="30" s="1"/>
  <c r="BG123" i="30" s="1"/>
  <c r="N123" i="30"/>
  <c r="AJ123" i="30" s="1"/>
  <c r="BF123" i="30" s="1"/>
  <c r="AC122" i="30"/>
  <c r="AY122" i="30" s="1"/>
  <c r="BU122" i="30" s="1"/>
  <c r="AB122" i="30"/>
  <c r="AX122" i="30" s="1"/>
  <c r="BT122" i="30" s="1"/>
  <c r="AA122" i="30"/>
  <c r="AW122" i="30" s="1"/>
  <c r="BS122" i="30" s="1"/>
  <c r="Z122" i="30"/>
  <c r="AV122" i="30" s="1"/>
  <c r="BR122" i="30" s="1"/>
  <c r="Y122" i="30"/>
  <c r="AU122" i="30" s="1"/>
  <c r="BQ122" i="30" s="1"/>
  <c r="X122" i="30"/>
  <c r="AT122" i="30" s="1"/>
  <c r="BP122" i="30" s="1"/>
  <c r="W122" i="30"/>
  <c r="AS122" i="30" s="1"/>
  <c r="BO122" i="30" s="1"/>
  <c r="V122" i="30"/>
  <c r="AR122" i="30" s="1"/>
  <c r="BN122" i="30" s="1"/>
  <c r="U122" i="30"/>
  <c r="AQ122" i="30" s="1"/>
  <c r="BM122" i="30" s="1"/>
  <c r="T122" i="30"/>
  <c r="AP122" i="30" s="1"/>
  <c r="BL122" i="30" s="1"/>
  <c r="S122" i="30"/>
  <c r="AO122" i="30" s="1"/>
  <c r="BK122" i="30" s="1"/>
  <c r="R122" i="30"/>
  <c r="AN122" i="30" s="1"/>
  <c r="BJ122" i="30" s="1"/>
  <c r="Q122" i="30"/>
  <c r="AM122" i="30" s="1"/>
  <c r="BI122" i="30" s="1"/>
  <c r="P122" i="30"/>
  <c r="AL122" i="30" s="1"/>
  <c r="BH122" i="30" s="1"/>
  <c r="O122" i="30"/>
  <c r="AK122" i="30" s="1"/>
  <c r="BG122" i="30" s="1"/>
  <c r="N122" i="30"/>
  <c r="AJ122" i="30" s="1"/>
  <c r="BF122" i="30" s="1"/>
  <c r="AB121" i="30"/>
  <c r="AX121" i="30" s="1"/>
  <c r="BT121" i="30" s="1"/>
  <c r="AA121" i="30"/>
  <c r="AW121" i="30" s="1"/>
  <c r="BS121" i="30" s="1"/>
  <c r="Z121" i="30"/>
  <c r="AV121" i="30" s="1"/>
  <c r="BR121" i="30" s="1"/>
  <c r="Y121" i="30"/>
  <c r="AU121" i="30" s="1"/>
  <c r="BQ121" i="30" s="1"/>
  <c r="X121" i="30"/>
  <c r="AT121" i="30" s="1"/>
  <c r="BP121" i="30" s="1"/>
  <c r="W121" i="30"/>
  <c r="AS121" i="30" s="1"/>
  <c r="BO121" i="30" s="1"/>
  <c r="V121" i="30"/>
  <c r="AR121" i="30" s="1"/>
  <c r="BN121" i="30" s="1"/>
  <c r="U121" i="30"/>
  <c r="AQ121" i="30" s="1"/>
  <c r="BM121" i="30" s="1"/>
  <c r="T121" i="30"/>
  <c r="AP121" i="30" s="1"/>
  <c r="BL121" i="30" s="1"/>
  <c r="S121" i="30"/>
  <c r="AO121" i="30" s="1"/>
  <c r="BK121" i="30" s="1"/>
  <c r="R121" i="30"/>
  <c r="AN121" i="30" s="1"/>
  <c r="BJ121" i="30" s="1"/>
  <c r="Q121" i="30"/>
  <c r="AM121" i="30" s="1"/>
  <c r="BI121" i="30" s="1"/>
  <c r="P121" i="30"/>
  <c r="AL121" i="30" s="1"/>
  <c r="BH121" i="30" s="1"/>
  <c r="O121" i="30"/>
  <c r="AK121" i="30" s="1"/>
  <c r="BG121" i="30" s="1"/>
  <c r="N121" i="30"/>
  <c r="AJ121" i="30" s="1"/>
  <c r="BF121" i="30" s="1"/>
  <c r="AA120" i="30"/>
  <c r="AW120" i="30" s="1"/>
  <c r="BS120" i="30" s="1"/>
  <c r="Z120" i="30"/>
  <c r="AV120" i="30" s="1"/>
  <c r="BR120" i="30" s="1"/>
  <c r="Y120" i="30"/>
  <c r="AU120" i="30" s="1"/>
  <c r="BQ120" i="30" s="1"/>
  <c r="X120" i="30"/>
  <c r="AT120" i="30" s="1"/>
  <c r="BP120" i="30" s="1"/>
  <c r="W120" i="30"/>
  <c r="AS120" i="30" s="1"/>
  <c r="BO120" i="30" s="1"/>
  <c r="V120" i="30"/>
  <c r="AR120" i="30" s="1"/>
  <c r="BN120" i="30" s="1"/>
  <c r="U120" i="30"/>
  <c r="AQ120" i="30" s="1"/>
  <c r="BM120" i="30" s="1"/>
  <c r="T120" i="30"/>
  <c r="AP120" i="30" s="1"/>
  <c r="BL120" i="30" s="1"/>
  <c r="S120" i="30"/>
  <c r="AO120" i="30" s="1"/>
  <c r="BK120" i="30" s="1"/>
  <c r="R120" i="30"/>
  <c r="AN120" i="30" s="1"/>
  <c r="BJ120" i="30" s="1"/>
  <c r="Q120" i="30"/>
  <c r="AM120" i="30" s="1"/>
  <c r="BI120" i="30" s="1"/>
  <c r="P120" i="30"/>
  <c r="AL120" i="30" s="1"/>
  <c r="BH120" i="30" s="1"/>
  <c r="O120" i="30"/>
  <c r="AK120" i="30" s="1"/>
  <c r="BG120" i="30" s="1"/>
  <c r="N120" i="30"/>
  <c r="AJ120" i="30" s="1"/>
  <c r="BF120" i="30" s="1"/>
  <c r="Z119" i="30"/>
  <c r="AV119" i="30" s="1"/>
  <c r="BR119" i="30" s="1"/>
  <c r="Y119" i="30"/>
  <c r="AU119" i="30" s="1"/>
  <c r="BQ119" i="30" s="1"/>
  <c r="X119" i="30"/>
  <c r="AT119" i="30" s="1"/>
  <c r="BP119" i="30" s="1"/>
  <c r="W119" i="30"/>
  <c r="AS119" i="30" s="1"/>
  <c r="BO119" i="30" s="1"/>
  <c r="V119" i="30"/>
  <c r="AR119" i="30" s="1"/>
  <c r="BN119" i="30" s="1"/>
  <c r="U119" i="30"/>
  <c r="AQ119" i="30" s="1"/>
  <c r="BM119" i="30" s="1"/>
  <c r="T119" i="30"/>
  <c r="AP119" i="30" s="1"/>
  <c r="BL119" i="30" s="1"/>
  <c r="S119" i="30"/>
  <c r="AO119" i="30" s="1"/>
  <c r="BK119" i="30" s="1"/>
  <c r="R119" i="30"/>
  <c r="AN119" i="30" s="1"/>
  <c r="BJ119" i="30" s="1"/>
  <c r="Q119" i="30"/>
  <c r="AM119" i="30" s="1"/>
  <c r="BI119" i="30" s="1"/>
  <c r="P119" i="30"/>
  <c r="AL119" i="30" s="1"/>
  <c r="BH119" i="30" s="1"/>
  <c r="O119" i="30"/>
  <c r="AK119" i="30" s="1"/>
  <c r="BG119" i="30" s="1"/>
  <c r="N119" i="30"/>
  <c r="AJ119" i="30" s="1"/>
  <c r="BF119" i="30" s="1"/>
  <c r="Y118" i="30"/>
  <c r="AU118" i="30" s="1"/>
  <c r="BQ118" i="30" s="1"/>
  <c r="X118" i="30"/>
  <c r="AT118" i="30" s="1"/>
  <c r="BP118" i="30" s="1"/>
  <c r="W118" i="30"/>
  <c r="AS118" i="30" s="1"/>
  <c r="BO118" i="30" s="1"/>
  <c r="V118" i="30"/>
  <c r="AR118" i="30" s="1"/>
  <c r="BN118" i="30" s="1"/>
  <c r="U118" i="30"/>
  <c r="AQ118" i="30" s="1"/>
  <c r="BM118" i="30" s="1"/>
  <c r="T118" i="30"/>
  <c r="AP118" i="30" s="1"/>
  <c r="BL118" i="30" s="1"/>
  <c r="S118" i="30"/>
  <c r="AO118" i="30" s="1"/>
  <c r="BK118" i="30" s="1"/>
  <c r="R118" i="30"/>
  <c r="AN118" i="30" s="1"/>
  <c r="BJ118" i="30" s="1"/>
  <c r="Q118" i="30"/>
  <c r="AM118" i="30" s="1"/>
  <c r="BI118" i="30" s="1"/>
  <c r="P118" i="30"/>
  <c r="AL118" i="30" s="1"/>
  <c r="BH118" i="30" s="1"/>
  <c r="O118" i="30"/>
  <c r="AK118" i="30" s="1"/>
  <c r="BG118" i="30" s="1"/>
  <c r="N118" i="30"/>
  <c r="AJ118" i="30" s="1"/>
  <c r="BF118" i="30" s="1"/>
  <c r="X117" i="30"/>
  <c r="AT117" i="30" s="1"/>
  <c r="BP117" i="30" s="1"/>
  <c r="W117" i="30"/>
  <c r="AS117" i="30" s="1"/>
  <c r="BO117" i="30" s="1"/>
  <c r="V117" i="30"/>
  <c r="AR117" i="30" s="1"/>
  <c r="BN117" i="30" s="1"/>
  <c r="U117" i="30"/>
  <c r="AQ117" i="30" s="1"/>
  <c r="BM117" i="30" s="1"/>
  <c r="T117" i="30"/>
  <c r="AP117" i="30" s="1"/>
  <c r="BL117" i="30" s="1"/>
  <c r="S117" i="30"/>
  <c r="AO117" i="30" s="1"/>
  <c r="BK117" i="30" s="1"/>
  <c r="R117" i="30"/>
  <c r="AN117" i="30" s="1"/>
  <c r="BJ117" i="30" s="1"/>
  <c r="Q117" i="30"/>
  <c r="AM117" i="30" s="1"/>
  <c r="BI117" i="30" s="1"/>
  <c r="P117" i="30"/>
  <c r="AL117" i="30" s="1"/>
  <c r="BH117" i="30" s="1"/>
  <c r="O117" i="30"/>
  <c r="AK117" i="30" s="1"/>
  <c r="BG117" i="30" s="1"/>
  <c r="N117" i="30"/>
  <c r="AJ117" i="30" s="1"/>
  <c r="BF117" i="30" s="1"/>
  <c r="W116" i="30"/>
  <c r="AS116" i="30" s="1"/>
  <c r="BO116" i="30" s="1"/>
  <c r="V116" i="30"/>
  <c r="AR116" i="30" s="1"/>
  <c r="BN116" i="30" s="1"/>
  <c r="U116" i="30"/>
  <c r="AQ116" i="30" s="1"/>
  <c r="BM116" i="30" s="1"/>
  <c r="T116" i="30"/>
  <c r="AP116" i="30" s="1"/>
  <c r="BL116" i="30" s="1"/>
  <c r="S116" i="30"/>
  <c r="AO116" i="30" s="1"/>
  <c r="BK116" i="30" s="1"/>
  <c r="R116" i="30"/>
  <c r="AN116" i="30" s="1"/>
  <c r="BJ116" i="30" s="1"/>
  <c r="Q116" i="30"/>
  <c r="AM116" i="30" s="1"/>
  <c r="BI116" i="30" s="1"/>
  <c r="P116" i="30"/>
  <c r="AL116" i="30" s="1"/>
  <c r="BH116" i="30" s="1"/>
  <c r="O116" i="30"/>
  <c r="AK116" i="30" s="1"/>
  <c r="BG116" i="30" s="1"/>
  <c r="N116" i="30"/>
  <c r="AJ116" i="30" s="1"/>
  <c r="BF116" i="30" s="1"/>
  <c r="AG115" i="30"/>
  <c r="BC115" i="30" s="1"/>
  <c r="BY115" i="30" s="1"/>
  <c r="V115" i="30"/>
  <c r="AR115" i="30" s="1"/>
  <c r="BN115" i="30" s="1"/>
  <c r="U115" i="30"/>
  <c r="AQ115" i="30" s="1"/>
  <c r="BM115" i="30" s="1"/>
  <c r="T115" i="30"/>
  <c r="AP115" i="30" s="1"/>
  <c r="BL115" i="30" s="1"/>
  <c r="S115" i="30"/>
  <c r="AO115" i="30" s="1"/>
  <c r="BK115" i="30" s="1"/>
  <c r="R115" i="30"/>
  <c r="AN115" i="30" s="1"/>
  <c r="BJ115" i="30" s="1"/>
  <c r="Q115" i="30"/>
  <c r="AM115" i="30" s="1"/>
  <c r="BI115" i="30" s="1"/>
  <c r="P115" i="30"/>
  <c r="AL115" i="30" s="1"/>
  <c r="BH115" i="30" s="1"/>
  <c r="O115" i="30"/>
  <c r="AK115" i="30" s="1"/>
  <c r="BG115" i="30" s="1"/>
  <c r="N115" i="30"/>
  <c r="AJ115" i="30" s="1"/>
  <c r="BF115" i="30" s="1"/>
  <c r="AG114" i="30"/>
  <c r="BC114" i="30" s="1"/>
  <c r="BY114" i="30" s="1"/>
  <c r="AF114" i="30"/>
  <c r="BB114" i="30" s="1"/>
  <c r="BX114" i="30" s="1"/>
  <c r="U114" i="30"/>
  <c r="AQ114" i="30" s="1"/>
  <c r="BM114" i="30" s="1"/>
  <c r="T114" i="30"/>
  <c r="AP114" i="30" s="1"/>
  <c r="BL114" i="30" s="1"/>
  <c r="S114" i="30"/>
  <c r="AO114" i="30" s="1"/>
  <c r="BK114" i="30" s="1"/>
  <c r="R114" i="30"/>
  <c r="AN114" i="30" s="1"/>
  <c r="BJ114" i="30" s="1"/>
  <c r="Q114" i="30"/>
  <c r="AM114" i="30" s="1"/>
  <c r="BI114" i="30" s="1"/>
  <c r="P114" i="30"/>
  <c r="AL114" i="30" s="1"/>
  <c r="BH114" i="30" s="1"/>
  <c r="O114" i="30"/>
  <c r="AK114" i="30" s="1"/>
  <c r="BG114" i="30" s="1"/>
  <c r="N114" i="30"/>
  <c r="AJ114" i="30" s="1"/>
  <c r="BF114" i="30" s="1"/>
  <c r="AG113" i="30"/>
  <c r="BC113" i="30" s="1"/>
  <c r="BY113" i="30" s="1"/>
  <c r="AF113" i="30"/>
  <c r="BB113" i="30" s="1"/>
  <c r="BX113" i="30" s="1"/>
  <c r="AE113" i="30"/>
  <c r="BA113" i="30" s="1"/>
  <c r="BW113" i="30" s="1"/>
  <c r="T113" i="30"/>
  <c r="AP113" i="30" s="1"/>
  <c r="BL113" i="30" s="1"/>
  <c r="S113" i="30"/>
  <c r="AO113" i="30" s="1"/>
  <c r="BK113" i="30" s="1"/>
  <c r="R113" i="30"/>
  <c r="AN113" i="30" s="1"/>
  <c r="BJ113" i="30" s="1"/>
  <c r="Q113" i="30"/>
  <c r="AM113" i="30" s="1"/>
  <c r="BI113" i="30" s="1"/>
  <c r="P113" i="30"/>
  <c r="AL113" i="30" s="1"/>
  <c r="BH113" i="30" s="1"/>
  <c r="O113" i="30"/>
  <c r="AK113" i="30" s="1"/>
  <c r="BG113" i="30" s="1"/>
  <c r="N113" i="30"/>
  <c r="AJ113" i="30" s="1"/>
  <c r="BF113" i="30" s="1"/>
  <c r="AG112" i="30"/>
  <c r="BC112" i="30" s="1"/>
  <c r="BY112" i="30" s="1"/>
  <c r="AF112" i="30"/>
  <c r="BB112" i="30" s="1"/>
  <c r="BX112" i="30" s="1"/>
  <c r="AE112" i="30"/>
  <c r="BA112" i="30" s="1"/>
  <c r="BW112" i="30" s="1"/>
  <c r="AD112" i="30"/>
  <c r="AZ112" i="30" s="1"/>
  <c r="BV112" i="30" s="1"/>
  <c r="S112" i="30"/>
  <c r="AO112" i="30" s="1"/>
  <c r="BK112" i="30" s="1"/>
  <c r="R112" i="30"/>
  <c r="AN112" i="30" s="1"/>
  <c r="BJ112" i="30" s="1"/>
  <c r="Q112" i="30"/>
  <c r="AM112" i="30" s="1"/>
  <c r="BI112" i="30" s="1"/>
  <c r="P112" i="30"/>
  <c r="AL112" i="30" s="1"/>
  <c r="BH112" i="30" s="1"/>
  <c r="O112" i="30"/>
  <c r="AK112" i="30" s="1"/>
  <c r="BG112" i="30" s="1"/>
  <c r="N112" i="30"/>
  <c r="AJ112" i="30" s="1"/>
  <c r="BF112" i="30" s="1"/>
  <c r="AG111" i="30"/>
  <c r="BC111" i="30" s="1"/>
  <c r="BY111" i="30" s="1"/>
  <c r="AF111" i="30"/>
  <c r="BB111" i="30" s="1"/>
  <c r="BX111" i="30" s="1"/>
  <c r="AE111" i="30"/>
  <c r="BA111" i="30" s="1"/>
  <c r="BW111" i="30" s="1"/>
  <c r="AD111" i="30"/>
  <c r="AZ111" i="30" s="1"/>
  <c r="BV111" i="30" s="1"/>
  <c r="AC111" i="30"/>
  <c r="AY111" i="30" s="1"/>
  <c r="BU111" i="30" s="1"/>
  <c r="R111" i="30"/>
  <c r="AN111" i="30" s="1"/>
  <c r="BJ111" i="30" s="1"/>
  <c r="Q111" i="30"/>
  <c r="AM111" i="30" s="1"/>
  <c r="BI111" i="30" s="1"/>
  <c r="P111" i="30"/>
  <c r="AL111" i="30" s="1"/>
  <c r="BH111" i="30" s="1"/>
  <c r="O111" i="30"/>
  <c r="AK111" i="30" s="1"/>
  <c r="BG111" i="30" s="1"/>
  <c r="N111" i="30"/>
  <c r="AJ111" i="30" s="1"/>
  <c r="BF111" i="30" s="1"/>
  <c r="AG110" i="30"/>
  <c r="BC110" i="30" s="1"/>
  <c r="BY110" i="30" s="1"/>
  <c r="AF110" i="30"/>
  <c r="BB110" i="30" s="1"/>
  <c r="BX110" i="30" s="1"/>
  <c r="AE110" i="30"/>
  <c r="BA110" i="30" s="1"/>
  <c r="BW110" i="30" s="1"/>
  <c r="AD110" i="30"/>
  <c r="AZ110" i="30" s="1"/>
  <c r="BV110" i="30" s="1"/>
  <c r="AC110" i="30"/>
  <c r="AY110" i="30" s="1"/>
  <c r="BU110" i="30" s="1"/>
  <c r="AB110" i="30"/>
  <c r="AX110" i="30" s="1"/>
  <c r="BT110" i="30" s="1"/>
  <c r="Q110" i="30"/>
  <c r="AM110" i="30" s="1"/>
  <c r="BI110" i="30" s="1"/>
  <c r="P110" i="30"/>
  <c r="AL110" i="30" s="1"/>
  <c r="BH110" i="30" s="1"/>
  <c r="O110" i="30"/>
  <c r="AK110" i="30" s="1"/>
  <c r="BG110" i="30" s="1"/>
  <c r="N110" i="30"/>
  <c r="AJ110" i="30" s="1"/>
  <c r="BF110" i="30" s="1"/>
  <c r="AG109" i="30"/>
  <c r="BC109" i="30" s="1"/>
  <c r="BY109" i="30" s="1"/>
  <c r="AF109" i="30"/>
  <c r="BB109" i="30" s="1"/>
  <c r="BX109" i="30" s="1"/>
  <c r="AE109" i="30"/>
  <c r="BA109" i="30" s="1"/>
  <c r="BW109" i="30" s="1"/>
  <c r="AD109" i="30"/>
  <c r="AZ109" i="30" s="1"/>
  <c r="BV109" i="30" s="1"/>
  <c r="AC109" i="30"/>
  <c r="AY109" i="30" s="1"/>
  <c r="BU109" i="30" s="1"/>
  <c r="AB109" i="30"/>
  <c r="AX109" i="30" s="1"/>
  <c r="BT109" i="30" s="1"/>
  <c r="AA109" i="30"/>
  <c r="AW109" i="30" s="1"/>
  <c r="BS109" i="30" s="1"/>
  <c r="P109" i="30"/>
  <c r="AL109" i="30" s="1"/>
  <c r="BH109" i="30" s="1"/>
  <c r="O109" i="30"/>
  <c r="AK109" i="30" s="1"/>
  <c r="BG109" i="30" s="1"/>
  <c r="N109" i="30"/>
  <c r="AJ109" i="30" s="1"/>
  <c r="BF109" i="30" s="1"/>
  <c r="AG108" i="30"/>
  <c r="BC108" i="30" s="1"/>
  <c r="BY108" i="30" s="1"/>
  <c r="AF108" i="30"/>
  <c r="BB108" i="30" s="1"/>
  <c r="BX108" i="30" s="1"/>
  <c r="AE108" i="30"/>
  <c r="BA108" i="30" s="1"/>
  <c r="BW108" i="30" s="1"/>
  <c r="AD108" i="30"/>
  <c r="AZ108" i="30" s="1"/>
  <c r="BV108" i="30" s="1"/>
  <c r="AC108" i="30"/>
  <c r="AY108" i="30" s="1"/>
  <c r="BU108" i="30" s="1"/>
  <c r="AB108" i="30"/>
  <c r="AX108" i="30" s="1"/>
  <c r="BT108" i="30" s="1"/>
  <c r="AA108" i="30"/>
  <c r="AW108" i="30" s="1"/>
  <c r="BS108" i="30" s="1"/>
  <c r="Z108" i="30"/>
  <c r="AV108" i="30" s="1"/>
  <c r="BR108" i="30" s="1"/>
  <c r="O108" i="30"/>
  <c r="AK108" i="30" s="1"/>
  <c r="BG108" i="30" s="1"/>
  <c r="N108" i="30"/>
  <c r="AJ108" i="30" s="1"/>
  <c r="BF108" i="30" s="1"/>
  <c r="AG107" i="30"/>
  <c r="BC107" i="30" s="1"/>
  <c r="BY107" i="30" s="1"/>
  <c r="AF107" i="30"/>
  <c r="BB107" i="30" s="1"/>
  <c r="BX107" i="30" s="1"/>
  <c r="AE107" i="30"/>
  <c r="BA107" i="30" s="1"/>
  <c r="BW107" i="30" s="1"/>
  <c r="AD107" i="30"/>
  <c r="AZ107" i="30" s="1"/>
  <c r="BV107" i="30" s="1"/>
  <c r="AC107" i="30"/>
  <c r="AY107" i="30" s="1"/>
  <c r="BU107" i="30" s="1"/>
  <c r="AB107" i="30"/>
  <c r="AX107" i="30" s="1"/>
  <c r="BT107" i="30" s="1"/>
  <c r="AA107" i="30"/>
  <c r="AW107" i="30" s="1"/>
  <c r="BS107" i="30" s="1"/>
  <c r="Z107" i="30"/>
  <c r="AV107" i="30" s="1"/>
  <c r="BR107" i="30" s="1"/>
  <c r="Y107" i="30"/>
  <c r="AU107" i="30" s="1"/>
  <c r="BQ107" i="30" s="1"/>
  <c r="N107" i="30"/>
  <c r="AJ107" i="30" s="1"/>
  <c r="BF107" i="30" s="1"/>
  <c r="D107" i="30"/>
  <c r="Q107" i="30" s="1"/>
  <c r="AM107" i="30" s="1"/>
  <c r="BI107" i="30" s="1"/>
  <c r="AG106" i="30"/>
  <c r="BC106" i="30" s="1"/>
  <c r="BY106" i="30" s="1"/>
  <c r="AF106" i="30"/>
  <c r="BB106" i="30" s="1"/>
  <c r="BX106" i="30" s="1"/>
  <c r="AE106" i="30"/>
  <c r="BA106" i="30" s="1"/>
  <c r="BW106" i="30" s="1"/>
  <c r="AD106" i="30"/>
  <c r="AZ106" i="30" s="1"/>
  <c r="BV106" i="30" s="1"/>
  <c r="AC106" i="30"/>
  <c r="AY106" i="30" s="1"/>
  <c r="BU106" i="30" s="1"/>
  <c r="AB106" i="30"/>
  <c r="AX106" i="30" s="1"/>
  <c r="BT106" i="30" s="1"/>
  <c r="AA106" i="30"/>
  <c r="AW106" i="30" s="1"/>
  <c r="BS106" i="30" s="1"/>
  <c r="Z106" i="30"/>
  <c r="AV106" i="30" s="1"/>
  <c r="BR106" i="30" s="1"/>
  <c r="Y106" i="30"/>
  <c r="AU106" i="30" s="1"/>
  <c r="BQ106" i="30" s="1"/>
  <c r="X106" i="30"/>
  <c r="AT106" i="30" s="1"/>
  <c r="BP106" i="30" s="1"/>
  <c r="H98" i="30"/>
  <c r="H125" i="30" s="1"/>
  <c r="J97" i="30"/>
  <c r="J124" i="30" s="1"/>
  <c r="D96" i="30"/>
  <c r="H94" i="30"/>
  <c r="H121" i="30" s="1"/>
  <c r="J93" i="30"/>
  <c r="J120" i="30" s="1"/>
  <c r="D92" i="30"/>
  <c r="D119" i="30" s="1"/>
  <c r="AC119" i="30" s="1"/>
  <c r="AY119" i="30" s="1"/>
  <c r="BU119" i="30" s="1"/>
  <c r="F91" i="30"/>
  <c r="H90" i="30"/>
  <c r="J89" i="30"/>
  <c r="D88" i="30"/>
  <c r="F87" i="30"/>
  <c r="H86" i="30"/>
  <c r="H113" i="30" s="1"/>
  <c r="AA113" i="30" s="1"/>
  <c r="AW113" i="30" s="1"/>
  <c r="BS113" i="30" s="1"/>
  <c r="J85" i="30"/>
  <c r="B85" i="30"/>
  <c r="B112" i="30" s="1"/>
  <c r="T112" i="30" s="1"/>
  <c r="AP112" i="30" s="1"/>
  <c r="BL112" i="30" s="1"/>
  <c r="D84" i="30"/>
  <c r="F83" i="30"/>
  <c r="H82" i="30"/>
  <c r="H109" i="30" s="1"/>
  <c r="W109" i="30" s="1"/>
  <c r="AS109" i="30" s="1"/>
  <c r="BO109" i="30" s="1"/>
  <c r="B81" i="30"/>
  <c r="D80" i="30"/>
  <c r="F79" i="30"/>
  <c r="I72" i="30"/>
  <c r="I99" i="30" s="1"/>
  <c r="H72" i="30"/>
  <c r="H99" i="30" s="1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G71" i="30"/>
  <c r="T154" i="30" s="1"/>
  <c r="F71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E70" i="30"/>
  <c r="R153" i="30" s="1"/>
  <c r="D70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K69" i="30"/>
  <c r="K96" i="30" s="1"/>
  <c r="K123" i="30" s="1"/>
  <c r="J69" i="30"/>
  <c r="D69" i="30"/>
  <c r="Q152" i="30" s="1"/>
  <c r="C69" i="30"/>
  <c r="P152" i="30" s="1"/>
  <c r="B69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I68" i="30"/>
  <c r="V151" i="30" s="1"/>
  <c r="H68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H67" i="30"/>
  <c r="U150" i="30" s="1"/>
  <c r="G67" i="30"/>
  <c r="T150" i="30" s="1"/>
  <c r="F67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E66" i="30"/>
  <c r="R149" i="30" s="1"/>
  <c r="D66" i="30"/>
  <c r="AC65" i="30"/>
  <c r="AB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K65" i="30"/>
  <c r="X148" i="30" s="1"/>
  <c r="J65" i="30"/>
  <c r="D65" i="30"/>
  <c r="Q148" i="30" s="1"/>
  <c r="C65" i="30"/>
  <c r="P148" i="30" s="1"/>
  <c r="B65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I64" i="30"/>
  <c r="V147" i="30" s="1"/>
  <c r="H64" i="30"/>
  <c r="X63" i="30"/>
  <c r="W63" i="30"/>
  <c r="V63" i="30"/>
  <c r="U63" i="30"/>
  <c r="T63" i="30"/>
  <c r="S63" i="30"/>
  <c r="R63" i="30"/>
  <c r="Q63" i="30"/>
  <c r="P63" i="30"/>
  <c r="O63" i="30"/>
  <c r="N63" i="30"/>
  <c r="H63" i="30"/>
  <c r="U146" i="30" s="1"/>
  <c r="G63" i="30"/>
  <c r="T146" i="30" s="1"/>
  <c r="F63" i="30"/>
  <c r="W62" i="30"/>
  <c r="V62" i="30"/>
  <c r="U62" i="30"/>
  <c r="T62" i="30"/>
  <c r="S62" i="30"/>
  <c r="R62" i="30"/>
  <c r="Q62" i="30"/>
  <c r="P62" i="30"/>
  <c r="O62" i="30"/>
  <c r="N62" i="30"/>
  <c r="E62" i="30"/>
  <c r="R145" i="30" s="1"/>
  <c r="D62" i="30"/>
  <c r="AG61" i="30"/>
  <c r="V61" i="30"/>
  <c r="U61" i="30"/>
  <c r="T61" i="30"/>
  <c r="S61" i="30"/>
  <c r="R61" i="30"/>
  <c r="Q61" i="30"/>
  <c r="P61" i="30"/>
  <c r="O61" i="30"/>
  <c r="N61" i="30"/>
  <c r="K61" i="30"/>
  <c r="X144" i="30" s="1"/>
  <c r="J61" i="30"/>
  <c r="D61" i="30"/>
  <c r="Q144" i="30" s="1"/>
  <c r="C61" i="30"/>
  <c r="P144" i="30" s="1"/>
  <c r="B61" i="30"/>
  <c r="AG60" i="30"/>
  <c r="AF60" i="30"/>
  <c r="Z60" i="30"/>
  <c r="U60" i="30"/>
  <c r="T60" i="30"/>
  <c r="S60" i="30"/>
  <c r="R60" i="30"/>
  <c r="Q60" i="30"/>
  <c r="P60" i="30"/>
  <c r="O60" i="30"/>
  <c r="N60" i="30"/>
  <c r="I60" i="30"/>
  <c r="V143" i="30" s="1"/>
  <c r="H60" i="30"/>
  <c r="AG59" i="30"/>
  <c r="AF59" i="30"/>
  <c r="AE59" i="30"/>
  <c r="T59" i="30"/>
  <c r="S59" i="30"/>
  <c r="R59" i="30"/>
  <c r="Q59" i="30"/>
  <c r="P59" i="30"/>
  <c r="O59" i="30"/>
  <c r="N59" i="30"/>
  <c r="H59" i="30"/>
  <c r="U142" i="30" s="1"/>
  <c r="G59" i="30"/>
  <c r="T142" i="30" s="1"/>
  <c r="F59" i="30"/>
  <c r="AG58" i="30"/>
  <c r="AF58" i="30"/>
  <c r="AE58" i="30"/>
  <c r="AD58" i="30"/>
  <c r="V58" i="30"/>
  <c r="S58" i="30"/>
  <c r="R58" i="30"/>
  <c r="Q58" i="30"/>
  <c r="P58" i="30"/>
  <c r="O58" i="30"/>
  <c r="N58" i="30"/>
  <c r="E58" i="30"/>
  <c r="R141" i="30" s="1"/>
  <c r="D58" i="30"/>
  <c r="AG57" i="30"/>
  <c r="AF57" i="30"/>
  <c r="AE57" i="30"/>
  <c r="AD57" i="30"/>
  <c r="AC57" i="30"/>
  <c r="AB57" i="30"/>
  <c r="U57" i="30"/>
  <c r="T57" i="30"/>
  <c r="R57" i="30"/>
  <c r="Q57" i="30"/>
  <c r="P57" i="30"/>
  <c r="O57" i="30"/>
  <c r="N57" i="30"/>
  <c r="K57" i="30"/>
  <c r="X140" i="30" s="1"/>
  <c r="J57" i="30"/>
  <c r="D57" i="30"/>
  <c r="Q140" i="30" s="1"/>
  <c r="C57" i="30"/>
  <c r="P140" i="30" s="1"/>
  <c r="B57" i="30"/>
  <c r="AG56" i="30"/>
  <c r="AF56" i="30"/>
  <c r="AE56" i="30"/>
  <c r="AD56" i="30"/>
  <c r="AC56" i="30"/>
  <c r="AB56" i="30"/>
  <c r="Q56" i="30"/>
  <c r="P56" i="30"/>
  <c r="O56" i="30"/>
  <c r="N56" i="30"/>
  <c r="I56" i="30"/>
  <c r="Y56" i="30" s="1"/>
  <c r="H56" i="30"/>
  <c r="AG55" i="30"/>
  <c r="AF55" i="30"/>
  <c r="AE55" i="30"/>
  <c r="AD55" i="30"/>
  <c r="AC55" i="30"/>
  <c r="AB55" i="30"/>
  <c r="AA55" i="30"/>
  <c r="P55" i="30"/>
  <c r="O55" i="30"/>
  <c r="N55" i="30"/>
  <c r="H55" i="30"/>
  <c r="U138" i="30" s="1"/>
  <c r="G55" i="30"/>
  <c r="T138" i="30" s="1"/>
  <c r="F55" i="30"/>
  <c r="AG54" i="30"/>
  <c r="AF54" i="30"/>
  <c r="AE54" i="30"/>
  <c r="AD54" i="30"/>
  <c r="AC54" i="30"/>
  <c r="AB54" i="30"/>
  <c r="AA54" i="30"/>
  <c r="Z54" i="30"/>
  <c r="O54" i="30"/>
  <c r="N54" i="30"/>
  <c r="E54" i="30"/>
  <c r="R137" i="30" s="1"/>
  <c r="D54" i="30"/>
  <c r="AG53" i="30"/>
  <c r="AF53" i="30"/>
  <c r="AE53" i="30"/>
  <c r="AD53" i="30"/>
  <c r="AC53" i="30"/>
  <c r="AB53" i="30"/>
  <c r="AA53" i="30"/>
  <c r="Z53" i="30"/>
  <c r="Y53" i="30"/>
  <c r="N53" i="30"/>
  <c r="K53" i="30"/>
  <c r="X136" i="30" s="1"/>
  <c r="J53" i="30"/>
  <c r="D53" i="30"/>
  <c r="Q136" i="30" s="1"/>
  <c r="C53" i="30"/>
  <c r="P136" i="30" s="1"/>
  <c r="B53" i="30"/>
  <c r="AG52" i="30"/>
  <c r="AF52" i="30"/>
  <c r="AE52" i="30"/>
  <c r="AD52" i="30"/>
  <c r="AC52" i="30"/>
  <c r="AB52" i="30"/>
  <c r="AA52" i="30"/>
  <c r="Z52" i="30"/>
  <c r="Y52" i="30"/>
  <c r="X52" i="30"/>
  <c r="I52" i="30"/>
  <c r="V135" i="30" s="1"/>
  <c r="H52" i="30"/>
  <c r="K48" i="30"/>
  <c r="K72" i="30" s="1"/>
  <c r="K99" i="30" s="1"/>
  <c r="J48" i="30"/>
  <c r="J72" i="30" s="1"/>
  <c r="J99" i="30" s="1"/>
  <c r="I48" i="30"/>
  <c r="H48" i="30"/>
  <c r="G48" i="30"/>
  <c r="G72" i="30" s="1"/>
  <c r="G99" i="30" s="1"/>
  <c r="F48" i="30"/>
  <c r="F72" i="30" s="1"/>
  <c r="F99" i="30" s="1"/>
  <c r="E48" i="30"/>
  <c r="E72" i="30" s="1"/>
  <c r="E99" i="30" s="1"/>
  <c r="D48" i="30"/>
  <c r="D72" i="30" s="1"/>
  <c r="D99" i="30" s="1"/>
  <c r="C48" i="30"/>
  <c r="C72" i="30" s="1"/>
  <c r="C99" i="30" s="1"/>
  <c r="B48" i="30"/>
  <c r="B72" i="30" s="1"/>
  <c r="B99" i="30" s="1"/>
  <c r="K47" i="30"/>
  <c r="K71" i="30" s="1"/>
  <c r="J47" i="30"/>
  <c r="J71" i="30" s="1"/>
  <c r="I47" i="30"/>
  <c r="I71" i="30" s="1"/>
  <c r="H47" i="30"/>
  <c r="H71" i="30" s="1"/>
  <c r="U154" i="30" s="1"/>
  <c r="G47" i="30"/>
  <c r="F47" i="30"/>
  <c r="E47" i="30"/>
  <c r="E71" i="30" s="1"/>
  <c r="D47" i="30"/>
  <c r="D71" i="30" s="1"/>
  <c r="C47" i="30"/>
  <c r="C71" i="30" s="1"/>
  <c r="B47" i="30"/>
  <c r="B71" i="30" s="1"/>
  <c r="K46" i="30"/>
  <c r="K70" i="30" s="1"/>
  <c r="J46" i="30"/>
  <c r="J70" i="30" s="1"/>
  <c r="W153" i="30" s="1"/>
  <c r="I46" i="30"/>
  <c r="I70" i="30" s="1"/>
  <c r="H46" i="30"/>
  <c r="H70" i="30" s="1"/>
  <c r="G46" i="30"/>
  <c r="G70" i="30" s="1"/>
  <c r="F46" i="30"/>
  <c r="F70" i="30" s="1"/>
  <c r="E46" i="30"/>
  <c r="D46" i="30"/>
  <c r="C46" i="30"/>
  <c r="C70" i="30" s="1"/>
  <c r="B46" i="30"/>
  <c r="B70" i="30" s="1"/>
  <c r="B97" i="30" s="1"/>
  <c r="B124" i="30" s="1"/>
  <c r="AF124" i="30" s="1"/>
  <c r="BB124" i="30" s="1"/>
  <c r="BX124" i="30" s="1"/>
  <c r="K45" i="30"/>
  <c r="J45" i="30"/>
  <c r="I45" i="30"/>
  <c r="I69" i="30" s="1"/>
  <c r="H45" i="30"/>
  <c r="H69" i="30" s="1"/>
  <c r="G45" i="30"/>
  <c r="G69" i="30" s="1"/>
  <c r="F45" i="30"/>
  <c r="F69" i="30" s="1"/>
  <c r="E45" i="30"/>
  <c r="E69" i="30" s="1"/>
  <c r="D45" i="30"/>
  <c r="C45" i="30"/>
  <c r="B45" i="30"/>
  <c r="K44" i="30"/>
  <c r="K68" i="30" s="1"/>
  <c r="J44" i="30"/>
  <c r="J68" i="30" s="1"/>
  <c r="I44" i="30"/>
  <c r="H44" i="30"/>
  <c r="G44" i="30"/>
  <c r="G68" i="30" s="1"/>
  <c r="F44" i="30"/>
  <c r="F68" i="30" s="1"/>
  <c r="S151" i="30" s="1"/>
  <c r="E44" i="30"/>
  <c r="E68" i="30" s="1"/>
  <c r="D44" i="30"/>
  <c r="D68" i="30" s="1"/>
  <c r="C44" i="30"/>
  <c r="C68" i="30" s="1"/>
  <c r="B44" i="30"/>
  <c r="B68" i="30" s="1"/>
  <c r="K43" i="30"/>
  <c r="K67" i="30" s="1"/>
  <c r="J43" i="30"/>
  <c r="J67" i="30" s="1"/>
  <c r="I43" i="30"/>
  <c r="I67" i="30" s="1"/>
  <c r="H43" i="30"/>
  <c r="G43" i="30"/>
  <c r="F43" i="30"/>
  <c r="E43" i="30"/>
  <c r="E67" i="30" s="1"/>
  <c r="D43" i="30"/>
  <c r="D67" i="30" s="1"/>
  <c r="C43" i="30"/>
  <c r="C67" i="30" s="1"/>
  <c r="B43" i="30"/>
  <c r="B67" i="30" s="1"/>
  <c r="K42" i="30"/>
  <c r="K66" i="30" s="1"/>
  <c r="J42" i="30"/>
  <c r="J66" i="30" s="1"/>
  <c r="W149" i="30" s="1"/>
  <c r="I42" i="30"/>
  <c r="I66" i="30" s="1"/>
  <c r="H42" i="30"/>
  <c r="H66" i="30" s="1"/>
  <c r="G42" i="30"/>
  <c r="G66" i="30" s="1"/>
  <c r="F42" i="30"/>
  <c r="F66" i="30" s="1"/>
  <c r="E42" i="30"/>
  <c r="D42" i="30"/>
  <c r="C42" i="30"/>
  <c r="C66" i="30" s="1"/>
  <c r="B42" i="30"/>
  <c r="B66" i="30" s="1"/>
  <c r="B93" i="30" s="1"/>
  <c r="B120" i="30" s="1"/>
  <c r="AB120" i="30" s="1"/>
  <c r="AX120" i="30" s="1"/>
  <c r="BT120" i="30" s="1"/>
  <c r="K41" i="30"/>
  <c r="J41" i="30"/>
  <c r="I41" i="30"/>
  <c r="I65" i="30" s="1"/>
  <c r="H41" i="30"/>
  <c r="H65" i="30" s="1"/>
  <c r="G41" i="30"/>
  <c r="G65" i="30" s="1"/>
  <c r="F41" i="30"/>
  <c r="F65" i="30" s="1"/>
  <c r="E41" i="30"/>
  <c r="E65" i="30" s="1"/>
  <c r="D41" i="30"/>
  <c r="C41" i="30"/>
  <c r="B41" i="30"/>
  <c r="K40" i="30"/>
  <c r="K64" i="30" s="1"/>
  <c r="J40" i="30"/>
  <c r="J64" i="30" s="1"/>
  <c r="I40" i="30"/>
  <c r="H40" i="30"/>
  <c r="G40" i="30"/>
  <c r="G64" i="30" s="1"/>
  <c r="F40" i="30"/>
  <c r="F64" i="30" s="1"/>
  <c r="E40" i="30"/>
  <c r="E64" i="30" s="1"/>
  <c r="D40" i="30"/>
  <c r="D64" i="30" s="1"/>
  <c r="C40" i="30"/>
  <c r="C64" i="30" s="1"/>
  <c r="B40" i="30"/>
  <c r="B64" i="30" s="1"/>
  <c r="K39" i="30"/>
  <c r="K63" i="30" s="1"/>
  <c r="J39" i="30"/>
  <c r="J63" i="30" s="1"/>
  <c r="I39" i="30"/>
  <c r="I63" i="30" s="1"/>
  <c r="H39" i="30"/>
  <c r="G39" i="30"/>
  <c r="F39" i="30"/>
  <c r="E39" i="30"/>
  <c r="E63" i="30" s="1"/>
  <c r="D39" i="30"/>
  <c r="D63" i="30" s="1"/>
  <c r="C39" i="30"/>
  <c r="C63" i="30" s="1"/>
  <c r="B39" i="30"/>
  <c r="B63" i="30" s="1"/>
  <c r="K38" i="30"/>
  <c r="K62" i="30" s="1"/>
  <c r="J38" i="30"/>
  <c r="J62" i="30" s="1"/>
  <c r="I38" i="30"/>
  <c r="I62" i="30" s="1"/>
  <c r="H38" i="30"/>
  <c r="H62" i="30" s="1"/>
  <c r="AD62" i="30" s="1"/>
  <c r="G38" i="30"/>
  <c r="G62" i="30" s="1"/>
  <c r="F38" i="30"/>
  <c r="F62" i="30" s="1"/>
  <c r="E38" i="30"/>
  <c r="D38" i="30"/>
  <c r="C38" i="30"/>
  <c r="C62" i="30" s="1"/>
  <c r="B38" i="30"/>
  <c r="B62" i="30" s="1"/>
  <c r="K37" i="30"/>
  <c r="J37" i="30"/>
  <c r="I37" i="30"/>
  <c r="I61" i="30" s="1"/>
  <c r="H37" i="30"/>
  <c r="H61" i="30" s="1"/>
  <c r="G37" i="30"/>
  <c r="G61" i="30" s="1"/>
  <c r="F37" i="30"/>
  <c r="F61" i="30" s="1"/>
  <c r="E37" i="30"/>
  <c r="E61" i="30" s="1"/>
  <c r="D37" i="30"/>
  <c r="C37" i="30"/>
  <c r="B37" i="30"/>
  <c r="K36" i="30"/>
  <c r="K60" i="30" s="1"/>
  <c r="J36" i="30"/>
  <c r="J60" i="30" s="1"/>
  <c r="I36" i="30"/>
  <c r="H36" i="30"/>
  <c r="G36" i="30"/>
  <c r="G60" i="30" s="1"/>
  <c r="F36" i="30"/>
  <c r="F60" i="30" s="1"/>
  <c r="S143" i="30" s="1"/>
  <c r="E36" i="30"/>
  <c r="E60" i="30" s="1"/>
  <c r="D36" i="30"/>
  <c r="D60" i="30" s="1"/>
  <c r="C36" i="30"/>
  <c r="C60" i="30" s="1"/>
  <c r="B36" i="30"/>
  <c r="B60" i="30" s="1"/>
  <c r="K35" i="30"/>
  <c r="K59" i="30" s="1"/>
  <c r="J35" i="30"/>
  <c r="J59" i="30" s="1"/>
  <c r="I35" i="30"/>
  <c r="I59" i="30" s="1"/>
  <c r="H35" i="30"/>
  <c r="G35" i="30"/>
  <c r="F35" i="30"/>
  <c r="E35" i="30"/>
  <c r="E59" i="30" s="1"/>
  <c r="D35" i="30"/>
  <c r="D59" i="30" s="1"/>
  <c r="C35" i="30"/>
  <c r="C59" i="30" s="1"/>
  <c r="B35" i="30"/>
  <c r="B59" i="30" s="1"/>
  <c r="K34" i="30"/>
  <c r="K58" i="30" s="1"/>
  <c r="J34" i="30"/>
  <c r="J58" i="30" s="1"/>
  <c r="I34" i="30"/>
  <c r="I58" i="30" s="1"/>
  <c r="H34" i="30"/>
  <c r="H58" i="30" s="1"/>
  <c r="G34" i="30"/>
  <c r="G58" i="30" s="1"/>
  <c r="F34" i="30"/>
  <c r="F58" i="30" s="1"/>
  <c r="E34" i="30"/>
  <c r="D34" i="30"/>
  <c r="C34" i="30"/>
  <c r="C58" i="30" s="1"/>
  <c r="B34" i="30"/>
  <c r="B58" i="30" s="1"/>
  <c r="K33" i="30"/>
  <c r="J33" i="30"/>
  <c r="I33" i="30"/>
  <c r="I57" i="30" s="1"/>
  <c r="H33" i="30"/>
  <c r="H57" i="30" s="1"/>
  <c r="G33" i="30"/>
  <c r="G57" i="30" s="1"/>
  <c r="F33" i="30"/>
  <c r="F57" i="30" s="1"/>
  <c r="E33" i="30"/>
  <c r="E57" i="30" s="1"/>
  <c r="D33" i="30"/>
  <c r="C33" i="30"/>
  <c r="B33" i="30"/>
  <c r="K32" i="30"/>
  <c r="K56" i="30" s="1"/>
  <c r="J32" i="30"/>
  <c r="J56" i="30" s="1"/>
  <c r="Z56" i="30" s="1"/>
  <c r="I32" i="30"/>
  <c r="H32" i="30"/>
  <c r="G32" i="30"/>
  <c r="G56" i="30" s="1"/>
  <c r="F32" i="30"/>
  <c r="F56" i="30" s="1"/>
  <c r="E32" i="30"/>
  <c r="E56" i="30" s="1"/>
  <c r="D32" i="30"/>
  <c r="D56" i="30" s="1"/>
  <c r="C32" i="30"/>
  <c r="C56" i="30" s="1"/>
  <c r="B32" i="30"/>
  <c r="B56" i="30" s="1"/>
  <c r="K31" i="30"/>
  <c r="K55" i="30" s="1"/>
  <c r="J31" i="30"/>
  <c r="J55" i="30" s="1"/>
  <c r="I31" i="30"/>
  <c r="I55" i="30" s="1"/>
  <c r="H31" i="30"/>
  <c r="G31" i="30"/>
  <c r="F31" i="30"/>
  <c r="E31" i="30"/>
  <c r="E55" i="30" s="1"/>
  <c r="D31" i="30"/>
  <c r="D55" i="30" s="1"/>
  <c r="C31" i="30"/>
  <c r="C55" i="30" s="1"/>
  <c r="B31" i="30"/>
  <c r="B55" i="30" s="1"/>
  <c r="K30" i="30"/>
  <c r="K54" i="30" s="1"/>
  <c r="J30" i="30"/>
  <c r="J54" i="30" s="1"/>
  <c r="J81" i="30" s="1"/>
  <c r="J108" i="30" s="1"/>
  <c r="X108" i="30" s="1"/>
  <c r="AT108" i="30" s="1"/>
  <c r="BP108" i="30" s="1"/>
  <c r="I30" i="30"/>
  <c r="I54" i="30" s="1"/>
  <c r="H30" i="30"/>
  <c r="H54" i="30" s="1"/>
  <c r="V54" i="30" s="1"/>
  <c r="G30" i="30"/>
  <c r="G54" i="30" s="1"/>
  <c r="F30" i="30"/>
  <c r="F54" i="30" s="1"/>
  <c r="E30" i="30"/>
  <c r="D30" i="30"/>
  <c r="C30" i="30"/>
  <c r="C54" i="30" s="1"/>
  <c r="B30" i="30"/>
  <c r="B54" i="30" s="1"/>
  <c r="K29" i="30"/>
  <c r="J29" i="30"/>
  <c r="I29" i="30"/>
  <c r="I53" i="30" s="1"/>
  <c r="H29" i="30"/>
  <c r="H53" i="30" s="1"/>
  <c r="G29" i="30"/>
  <c r="G53" i="30" s="1"/>
  <c r="F29" i="30"/>
  <c r="F53" i="30" s="1"/>
  <c r="E29" i="30"/>
  <c r="E53" i="30" s="1"/>
  <c r="D29" i="30"/>
  <c r="C29" i="30"/>
  <c r="B29" i="30"/>
  <c r="K28" i="30"/>
  <c r="K52" i="30" s="1"/>
  <c r="J28" i="30"/>
  <c r="J52" i="30" s="1"/>
  <c r="I28" i="30"/>
  <c r="H28" i="30"/>
  <c r="G28" i="30"/>
  <c r="G52" i="30" s="1"/>
  <c r="F28" i="30"/>
  <c r="F52" i="30" s="1"/>
  <c r="S135" i="30" s="1"/>
  <c r="E28" i="30"/>
  <c r="E52" i="30" s="1"/>
  <c r="D28" i="30"/>
  <c r="D52" i="30" s="1"/>
  <c r="C28" i="30"/>
  <c r="C52" i="30" s="1"/>
  <c r="B28" i="30"/>
  <c r="B52" i="30" s="1"/>
  <c r="J201" i="29"/>
  <c r="I201" i="29"/>
  <c r="B201" i="29"/>
  <c r="B199" i="29"/>
  <c r="K188" i="29"/>
  <c r="J188" i="29"/>
  <c r="H188" i="29"/>
  <c r="G188" i="29"/>
  <c r="F188" i="29"/>
  <c r="D188" i="29"/>
  <c r="C188" i="29"/>
  <c r="B188" i="29"/>
  <c r="B186" i="29"/>
  <c r="E188" i="29" s="1"/>
  <c r="K175" i="29"/>
  <c r="J175" i="29"/>
  <c r="I175" i="29"/>
  <c r="H175" i="29"/>
  <c r="G175" i="29"/>
  <c r="F175" i="29"/>
  <c r="E175" i="29"/>
  <c r="D175" i="29"/>
  <c r="C175" i="29"/>
  <c r="B175" i="29"/>
  <c r="W146" i="29"/>
  <c r="S136" i="29"/>
  <c r="K132" i="29"/>
  <c r="C161" i="29" s="1"/>
  <c r="K131" i="29"/>
  <c r="C160" i="29" s="1"/>
  <c r="K130" i="29"/>
  <c r="AF125" i="29"/>
  <c r="BB125" i="29" s="1"/>
  <c r="BX125" i="29" s="1"/>
  <c r="AE125" i="29"/>
  <c r="BA125" i="29" s="1"/>
  <c r="BW125" i="29" s="1"/>
  <c r="AD125" i="29"/>
  <c r="AZ125" i="29" s="1"/>
  <c r="BV125" i="29" s="1"/>
  <c r="AC125" i="29"/>
  <c r="AY125" i="29" s="1"/>
  <c r="BU125" i="29" s="1"/>
  <c r="AB125" i="29"/>
  <c r="AX125" i="29" s="1"/>
  <c r="BT125" i="29" s="1"/>
  <c r="AA125" i="29"/>
  <c r="AW125" i="29" s="1"/>
  <c r="BS125" i="29" s="1"/>
  <c r="Z125" i="29"/>
  <c r="AV125" i="29" s="1"/>
  <c r="BR125" i="29" s="1"/>
  <c r="Y125" i="29"/>
  <c r="AU125" i="29" s="1"/>
  <c r="BQ125" i="29" s="1"/>
  <c r="X125" i="29"/>
  <c r="AT125" i="29" s="1"/>
  <c r="BP125" i="29" s="1"/>
  <c r="W125" i="29"/>
  <c r="AS125" i="29" s="1"/>
  <c r="BO125" i="29" s="1"/>
  <c r="V125" i="29"/>
  <c r="AR125" i="29" s="1"/>
  <c r="BN125" i="29" s="1"/>
  <c r="U125" i="29"/>
  <c r="AQ125" i="29" s="1"/>
  <c r="BM125" i="29" s="1"/>
  <c r="T125" i="29"/>
  <c r="AP125" i="29" s="1"/>
  <c r="BL125" i="29" s="1"/>
  <c r="S125" i="29"/>
  <c r="AO125" i="29" s="1"/>
  <c r="BK125" i="29" s="1"/>
  <c r="R125" i="29"/>
  <c r="AN125" i="29" s="1"/>
  <c r="BJ125" i="29" s="1"/>
  <c r="Q125" i="29"/>
  <c r="AM125" i="29" s="1"/>
  <c r="BI125" i="29" s="1"/>
  <c r="P125" i="29"/>
  <c r="AL125" i="29" s="1"/>
  <c r="BH125" i="29" s="1"/>
  <c r="O125" i="29"/>
  <c r="AK125" i="29" s="1"/>
  <c r="BG125" i="29" s="1"/>
  <c r="N125" i="29"/>
  <c r="AJ125" i="29" s="1"/>
  <c r="BF125" i="29" s="1"/>
  <c r="AE124" i="29"/>
  <c r="BA124" i="29" s="1"/>
  <c r="BW124" i="29" s="1"/>
  <c r="AD124" i="29"/>
  <c r="AZ124" i="29" s="1"/>
  <c r="BV124" i="29" s="1"/>
  <c r="AC124" i="29"/>
  <c r="AY124" i="29" s="1"/>
  <c r="BU124" i="29" s="1"/>
  <c r="AB124" i="29"/>
  <c r="AX124" i="29" s="1"/>
  <c r="BT124" i="29" s="1"/>
  <c r="AA124" i="29"/>
  <c r="AW124" i="29" s="1"/>
  <c r="BS124" i="29" s="1"/>
  <c r="Z124" i="29"/>
  <c r="AV124" i="29" s="1"/>
  <c r="BR124" i="29" s="1"/>
  <c r="Y124" i="29"/>
  <c r="AU124" i="29" s="1"/>
  <c r="BQ124" i="29" s="1"/>
  <c r="X124" i="29"/>
  <c r="AT124" i="29" s="1"/>
  <c r="BP124" i="29" s="1"/>
  <c r="W124" i="29"/>
  <c r="AS124" i="29" s="1"/>
  <c r="BO124" i="29" s="1"/>
  <c r="V124" i="29"/>
  <c r="AR124" i="29" s="1"/>
  <c r="BN124" i="29" s="1"/>
  <c r="U124" i="29"/>
  <c r="AQ124" i="29" s="1"/>
  <c r="BM124" i="29" s="1"/>
  <c r="T124" i="29"/>
  <c r="AP124" i="29" s="1"/>
  <c r="BL124" i="29" s="1"/>
  <c r="S124" i="29"/>
  <c r="AO124" i="29" s="1"/>
  <c r="BK124" i="29" s="1"/>
  <c r="R124" i="29"/>
  <c r="AN124" i="29" s="1"/>
  <c r="BJ124" i="29" s="1"/>
  <c r="Q124" i="29"/>
  <c r="AM124" i="29" s="1"/>
  <c r="BI124" i="29" s="1"/>
  <c r="P124" i="29"/>
  <c r="AL124" i="29" s="1"/>
  <c r="BH124" i="29" s="1"/>
  <c r="O124" i="29"/>
  <c r="AK124" i="29" s="1"/>
  <c r="BG124" i="29" s="1"/>
  <c r="N124" i="29"/>
  <c r="AJ124" i="29" s="1"/>
  <c r="BF124" i="29" s="1"/>
  <c r="AD123" i="29"/>
  <c r="AZ123" i="29" s="1"/>
  <c r="BV123" i="29" s="1"/>
  <c r="AC123" i="29"/>
  <c r="AY123" i="29" s="1"/>
  <c r="BU123" i="29" s="1"/>
  <c r="AB123" i="29"/>
  <c r="AX123" i="29" s="1"/>
  <c r="BT123" i="29" s="1"/>
  <c r="AA123" i="29"/>
  <c r="AW123" i="29" s="1"/>
  <c r="BS123" i="29" s="1"/>
  <c r="Z123" i="29"/>
  <c r="AV123" i="29" s="1"/>
  <c r="BR123" i="29" s="1"/>
  <c r="Y123" i="29"/>
  <c r="AU123" i="29" s="1"/>
  <c r="BQ123" i="29" s="1"/>
  <c r="X123" i="29"/>
  <c r="AT123" i="29" s="1"/>
  <c r="BP123" i="29" s="1"/>
  <c r="W123" i="29"/>
  <c r="AS123" i="29" s="1"/>
  <c r="BO123" i="29" s="1"/>
  <c r="V123" i="29"/>
  <c r="AR123" i="29" s="1"/>
  <c r="BN123" i="29" s="1"/>
  <c r="U123" i="29"/>
  <c r="AQ123" i="29" s="1"/>
  <c r="BM123" i="29" s="1"/>
  <c r="T123" i="29"/>
  <c r="AP123" i="29" s="1"/>
  <c r="BL123" i="29" s="1"/>
  <c r="S123" i="29"/>
  <c r="AO123" i="29" s="1"/>
  <c r="BK123" i="29" s="1"/>
  <c r="R123" i="29"/>
  <c r="AN123" i="29" s="1"/>
  <c r="BJ123" i="29" s="1"/>
  <c r="Q123" i="29"/>
  <c r="AM123" i="29" s="1"/>
  <c r="BI123" i="29" s="1"/>
  <c r="P123" i="29"/>
  <c r="AL123" i="29" s="1"/>
  <c r="BH123" i="29" s="1"/>
  <c r="O123" i="29"/>
  <c r="AK123" i="29" s="1"/>
  <c r="BG123" i="29" s="1"/>
  <c r="N123" i="29"/>
  <c r="AJ123" i="29" s="1"/>
  <c r="BF123" i="29" s="1"/>
  <c r="AC122" i="29"/>
  <c r="AY122" i="29" s="1"/>
  <c r="BU122" i="29" s="1"/>
  <c r="AB122" i="29"/>
  <c r="AX122" i="29" s="1"/>
  <c r="BT122" i="29" s="1"/>
  <c r="AA122" i="29"/>
  <c r="AW122" i="29" s="1"/>
  <c r="BS122" i="29" s="1"/>
  <c r="Z122" i="29"/>
  <c r="AV122" i="29" s="1"/>
  <c r="BR122" i="29" s="1"/>
  <c r="Y122" i="29"/>
  <c r="AU122" i="29" s="1"/>
  <c r="BQ122" i="29" s="1"/>
  <c r="X122" i="29"/>
  <c r="AT122" i="29" s="1"/>
  <c r="BP122" i="29" s="1"/>
  <c r="W122" i="29"/>
  <c r="AS122" i="29" s="1"/>
  <c r="BO122" i="29" s="1"/>
  <c r="V122" i="29"/>
  <c r="AR122" i="29" s="1"/>
  <c r="BN122" i="29" s="1"/>
  <c r="U122" i="29"/>
  <c r="AQ122" i="29" s="1"/>
  <c r="BM122" i="29" s="1"/>
  <c r="T122" i="29"/>
  <c r="AP122" i="29" s="1"/>
  <c r="BL122" i="29" s="1"/>
  <c r="S122" i="29"/>
  <c r="AO122" i="29" s="1"/>
  <c r="BK122" i="29" s="1"/>
  <c r="R122" i="29"/>
  <c r="AN122" i="29" s="1"/>
  <c r="BJ122" i="29" s="1"/>
  <c r="Q122" i="29"/>
  <c r="AM122" i="29" s="1"/>
  <c r="BI122" i="29" s="1"/>
  <c r="P122" i="29"/>
  <c r="AL122" i="29" s="1"/>
  <c r="BH122" i="29" s="1"/>
  <c r="O122" i="29"/>
  <c r="AK122" i="29" s="1"/>
  <c r="BG122" i="29" s="1"/>
  <c r="N122" i="29"/>
  <c r="AJ122" i="29" s="1"/>
  <c r="BF122" i="29" s="1"/>
  <c r="AB121" i="29"/>
  <c r="AX121" i="29" s="1"/>
  <c r="BT121" i="29" s="1"/>
  <c r="AA121" i="29"/>
  <c r="AW121" i="29" s="1"/>
  <c r="BS121" i="29" s="1"/>
  <c r="Z121" i="29"/>
  <c r="AV121" i="29" s="1"/>
  <c r="BR121" i="29" s="1"/>
  <c r="Y121" i="29"/>
  <c r="AU121" i="29" s="1"/>
  <c r="BQ121" i="29" s="1"/>
  <c r="X121" i="29"/>
  <c r="AT121" i="29" s="1"/>
  <c r="BP121" i="29" s="1"/>
  <c r="W121" i="29"/>
  <c r="AS121" i="29" s="1"/>
  <c r="BO121" i="29" s="1"/>
  <c r="V121" i="29"/>
  <c r="AR121" i="29" s="1"/>
  <c r="BN121" i="29" s="1"/>
  <c r="U121" i="29"/>
  <c r="AQ121" i="29" s="1"/>
  <c r="BM121" i="29" s="1"/>
  <c r="T121" i="29"/>
  <c r="AP121" i="29" s="1"/>
  <c r="BL121" i="29" s="1"/>
  <c r="S121" i="29"/>
  <c r="AO121" i="29" s="1"/>
  <c r="BK121" i="29" s="1"/>
  <c r="R121" i="29"/>
  <c r="AN121" i="29" s="1"/>
  <c r="BJ121" i="29" s="1"/>
  <c r="Q121" i="29"/>
  <c r="AM121" i="29" s="1"/>
  <c r="BI121" i="29" s="1"/>
  <c r="P121" i="29"/>
  <c r="AL121" i="29" s="1"/>
  <c r="BH121" i="29" s="1"/>
  <c r="O121" i="29"/>
  <c r="AK121" i="29" s="1"/>
  <c r="BG121" i="29" s="1"/>
  <c r="N121" i="29"/>
  <c r="AJ121" i="29" s="1"/>
  <c r="BF121" i="29" s="1"/>
  <c r="AA120" i="29"/>
  <c r="AW120" i="29" s="1"/>
  <c r="BS120" i="29" s="1"/>
  <c r="Z120" i="29"/>
  <c r="AV120" i="29" s="1"/>
  <c r="BR120" i="29" s="1"/>
  <c r="Y120" i="29"/>
  <c r="AU120" i="29" s="1"/>
  <c r="BQ120" i="29" s="1"/>
  <c r="X120" i="29"/>
  <c r="AT120" i="29" s="1"/>
  <c r="BP120" i="29" s="1"/>
  <c r="W120" i="29"/>
  <c r="AS120" i="29" s="1"/>
  <c r="BO120" i="29" s="1"/>
  <c r="V120" i="29"/>
  <c r="AR120" i="29" s="1"/>
  <c r="BN120" i="29" s="1"/>
  <c r="U120" i="29"/>
  <c r="AQ120" i="29" s="1"/>
  <c r="BM120" i="29" s="1"/>
  <c r="T120" i="29"/>
  <c r="AP120" i="29" s="1"/>
  <c r="BL120" i="29" s="1"/>
  <c r="S120" i="29"/>
  <c r="AO120" i="29" s="1"/>
  <c r="BK120" i="29" s="1"/>
  <c r="R120" i="29"/>
  <c r="AN120" i="29" s="1"/>
  <c r="BJ120" i="29" s="1"/>
  <c r="Q120" i="29"/>
  <c r="AM120" i="29" s="1"/>
  <c r="BI120" i="29" s="1"/>
  <c r="P120" i="29"/>
  <c r="AL120" i="29" s="1"/>
  <c r="BH120" i="29" s="1"/>
  <c r="O120" i="29"/>
  <c r="AK120" i="29" s="1"/>
  <c r="BG120" i="29" s="1"/>
  <c r="N120" i="29"/>
  <c r="AJ120" i="29" s="1"/>
  <c r="BF120" i="29" s="1"/>
  <c r="Z119" i="29"/>
  <c r="AV119" i="29" s="1"/>
  <c r="BR119" i="29" s="1"/>
  <c r="Y119" i="29"/>
  <c r="AU119" i="29" s="1"/>
  <c r="BQ119" i="29" s="1"/>
  <c r="X119" i="29"/>
  <c r="AT119" i="29" s="1"/>
  <c r="BP119" i="29" s="1"/>
  <c r="W119" i="29"/>
  <c r="AS119" i="29" s="1"/>
  <c r="BO119" i="29" s="1"/>
  <c r="V119" i="29"/>
  <c r="AR119" i="29" s="1"/>
  <c r="BN119" i="29" s="1"/>
  <c r="U119" i="29"/>
  <c r="AQ119" i="29" s="1"/>
  <c r="BM119" i="29" s="1"/>
  <c r="T119" i="29"/>
  <c r="AP119" i="29" s="1"/>
  <c r="BL119" i="29" s="1"/>
  <c r="S119" i="29"/>
  <c r="AO119" i="29" s="1"/>
  <c r="BK119" i="29" s="1"/>
  <c r="R119" i="29"/>
  <c r="AN119" i="29" s="1"/>
  <c r="BJ119" i="29" s="1"/>
  <c r="Q119" i="29"/>
  <c r="AM119" i="29" s="1"/>
  <c r="BI119" i="29" s="1"/>
  <c r="P119" i="29"/>
  <c r="AL119" i="29" s="1"/>
  <c r="BH119" i="29" s="1"/>
  <c r="O119" i="29"/>
  <c r="AK119" i="29" s="1"/>
  <c r="BG119" i="29" s="1"/>
  <c r="N119" i="29"/>
  <c r="AJ119" i="29" s="1"/>
  <c r="BF119" i="29" s="1"/>
  <c r="Y118" i="29"/>
  <c r="AU118" i="29" s="1"/>
  <c r="BQ118" i="29" s="1"/>
  <c r="X118" i="29"/>
  <c r="AT118" i="29" s="1"/>
  <c r="BP118" i="29" s="1"/>
  <c r="W118" i="29"/>
  <c r="AS118" i="29" s="1"/>
  <c r="BO118" i="29" s="1"/>
  <c r="V118" i="29"/>
  <c r="AR118" i="29" s="1"/>
  <c r="BN118" i="29" s="1"/>
  <c r="U118" i="29"/>
  <c r="AQ118" i="29" s="1"/>
  <c r="BM118" i="29" s="1"/>
  <c r="T118" i="29"/>
  <c r="AP118" i="29" s="1"/>
  <c r="BL118" i="29" s="1"/>
  <c r="S118" i="29"/>
  <c r="AO118" i="29" s="1"/>
  <c r="BK118" i="29" s="1"/>
  <c r="R118" i="29"/>
  <c r="AN118" i="29" s="1"/>
  <c r="BJ118" i="29" s="1"/>
  <c r="Q118" i="29"/>
  <c r="AM118" i="29" s="1"/>
  <c r="BI118" i="29" s="1"/>
  <c r="P118" i="29"/>
  <c r="AL118" i="29" s="1"/>
  <c r="BH118" i="29" s="1"/>
  <c r="O118" i="29"/>
  <c r="AK118" i="29" s="1"/>
  <c r="BG118" i="29" s="1"/>
  <c r="N118" i="29"/>
  <c r="AJ118" i="29" s="1"/>
  <c r="BF118" i="29" s="1"/>
  <c r="X117" i="29"/>
  <c r="AT117" i="29" s="1"/>
  <c r="BP117" i="29" s="1"/>
  <c r="W117" i="29"/>
  <c r="AS117" i="29" s="1"/>
  <c r="BO117" i="29" s="1"/>
  <c r="V117" i="29"/>
  <c r="AR117" i="29" s="1"/>
  <c r="BN117" i="29" s="1"/>
  <c r="U117" i="29"/>
  <c r="AQ117" i="29" s="1"/>
  <c r="BM117" i="29" s="1"/>
  <c r="T117" i="29"/>
  <c r="AP117" i="29" s="1"/>
  <c r="BL117" i="29" s="1"/>
  <c r="S117" i="29"/>
  <c r="AO117" i="29" s="1"/>
  <c r="BK117" i="29" s="1"/>
  <c r="R117" i="29"/>
  <c r="AN117" i="29" s="1"/>
  <c r="BJ117" i="29" s="1"/>
  <c r="Q117" i="29"/>
  <c r="AM117" i="29" s="1"/>
  <c r="BI117" i="29" s="1"/>
  <c r="P117" i="29"/>
  <c r="AL117" i="29" s="1"/>
  <c r="BH117" i="29" s="1"/>
  <c r="O117" i="29"/>
  <c r="AK117" i="29" s="1"/>
  <c r="BG117" i="29" s="1"/>
  <c r="N117" i="29"/>
  <c r="AJ117" i="29" s="1"/>
  <c r="BF117" i="29" s="1"/>
  <c r="W116" i="29"/>
  <c r="AS116" i="29" s="1"/>
  <c r="BO116" i="29" s="1"/>
  <c r="V116" i="29"/>
  <c r="AR116" i="29" s="1"/>
  <c r="BN116" i="29" s="1"/>
  <c r="U116" i="29"/>
  <c r="AQ116" i="29" s="1"/>
  <c r="BM116" i="29" s="1"/>
  <c r="T116" i="29"/>
  <c r="AP116" i="29" s="1"/>
  <c r="BL116" i="29" s="1"/>
  <c r="S116" i="29"/>
  <c r="AO116" i="29" s="1"/>
  <c r="BK116" i="29" s="1"/>
  <c r="R116" i="29"/>
  <c r="AN116" i="29" s="1"/>
  <c r="BJ116" i="29" s="1"/>
  <c r="Q116" i="29"/>
  <c r="AM116" i="29" s="1"/>
  <c r="BI116" i="29" s="1"/>
  <c r="P116" i="29"/>
  <c r="AL116" i="29" s="1"/>
  <c r="BH116" i="29" s="1"/>
  <c r="O116" i="29"/>
  <c r="AK116" i="29" s="1"/>
  <c r="BG116" i="29" s="1"/>
  <c r="N116" i="29"/>
  <c r="AJ116" i="29" s="1"/>
  <c r="BF116" i="29" s="1"/>
  <c r="AG115" i="29"/>
  <c r="BC115" i="29" s="1"/>
  <c r="BY115" i="29" s="1"/>
  <c r="V115" i="29"/>
  <c r="AR115" i="29" s="1"/>
  <c r="BN115" i="29" s="1"/>
  <c r="U115" i="29"/>
  <c r="AQ115" i="29" s="1"/>
  <c r="BM115" i="29" s="1"/>
  <c r="T115" i="29"/>
  <c r="AP115" i="29" s="1"/>
  <c r="BL115" i="29" s="1"/>
  <c r="S115" i="29"/>
  <c r="AO115" i="29" s="1"/>
  <c r="BK115" i="29" s="1"/>
  <c r="R115" i="29"/>
  <c r="AN115" i="29" s="1"/>
  <c r="BJ115" i="29" s="1"/>
  <c r="Q115" i="29"/>
  <c r="AM115" i="29" s="1"/>
  <c r="BI115" i="29" s="1"/>
  <c r="P115" i="29"/>
  <c r="AL115" i="29" s="1"/>
  <c r="BH115" i="29" s="1"/>
  <c r="O115" i="29"/>
  <c r="AK115" i="29" s="1"/>
  <c r="BG115" i="29" s="1"/>
  <c r="N115" i="29"/>
  <c r="AJ115" i="29" s="1"/>
  <c r="BF115" i="29" s="1"/>
  <c r="AG114" i="29"/>
  <c r="BC114" i="29" s="1"/>
  <c r="BY114" i="29" s="1"/>
  <c r="AF114" i="29"/>
  <c r="BB114" i="29" s="1"/>
  <c r="BX114" i="29" s="1"/>
  <c r="U114" i="29"/>
  <c r="AQ114" i="29" s="1"/>
  <c r="BM114" i="29" s="1"/>
  <c r="T114" i="29"/>
  <c r="AP114" i="29" s="1"/>
  <c r="BL114" i="29" s="1"/>
  <c r="S114" i="29"/>
  <c r="AO114" i="29" s="1"/>
  <c r="BK114" i="29" s="1"/>
  <c r="R114" i="29"/>
  <c r="AN114" i="29" s="1"/>
  <c r="BJ114" i="29" s="1"/>
  <c r="Q114" i="29"/>
  <c r="AM114" i="29" s="1"/>
  <c r="BI114" i="29" s="1"/>
  <c r="P114" i="29"/>
  <c r="AL114" i="29" s="1"/>
  <c r="BH114" i="29" s="1"/>
  <c r="O114" i="29"/>
  <c r="AK114" i="29" s="1"/>
  <c r="BG114" i="29" s="1"/>
  <c r="N114" i="29"/>
  <c r="AJ114" i="29" s="1"/>
  <c r="BF114" i="29" s="1"/>
  <c r="AG113" i="29"/>
  <c r="BC113" i="29" s="1"/>
  <c r="BY113" i="29" s="1"/>
  <c r="AF113" i="29"/>
  <c r="BB113" i="29" s="1"/>
  <c r="BX113" i="29" s="1"/>
  <c r="AE113" i="29"/>
  <c r="BA113" i="29" s="1"/>
  <c r="BW113" i="29" s="1"/>
  <c r="T113" i="29"/>
  <c r="AP113" i="29" s="1"/>
  <c r="BL113" i="29" s="1"/>
  <c r="S113" i="29"/>
  <c r="AO113" i="29" s="1"/>
  <c r="BK113" i="29" s="1"/>
  <c r="R113" i="29"/>
  <c r="AN113" i="29" s="1"/>
  <c r="BJ113" i="29" s="1"/>
  <c r="Q113" i="29"/>
  <c r="AM113" i="29" s="1"/>
  <c r="BI113" i="29" s="1"/>
  <c r="P113" i="29"/>
  <c r="AL113" i="29" s="1"/>
  <c r="BH113" i="29" s="1"/>
  <c r="O113" i="29"/>
  <c r="AK113" i="29" s="1"/>
  <c r="BG113" i="29" s="1"/>
  <c r="N113" i="29"/>
  <c r="AJ113" i="29" s="1"/>
  <c r="BF113" i="29" s="1"/>
  <c r="AG112" i="29"/>
  <c r="BC112" i="29" s="1"/>
  <c r="BY112" i="29" s="1"/>
  <c r="AF112" i="29"/>
  <c r="BB112" i="29" s="1"/>
  <c r="BX112" i="29" s="1"/>
  <c r="AE112" i="29"/>
  <c r="BA112" i="29" s="1"/>
  <c r="BW112" i="29" s="1"/>
  <c r="AD112" i="29"/>
  <c r="AZ112" i="29" s="1"/>
  <c r="BV112" i="29" s="1"/>
  <c r="S112" i="29"/>
  <c r="AO112" i="29" s="1"/>
  <c r="BK112" i="29" s="1"/>
  <c r="R112" i="29"/>
  <c r="AN112" i="29" s="1"/>
  <c r="BJ112" i="29" s="1"/>
  <c r="Q112" i="29"/>
  <c r="AM112" i="29" s="1"/>
  <c r="BI112" i="29" s="1"/>
  <c r="P112" i="29"/>
  <c r="AL112" i="29" s="1"/>
  <c r="BH112" i="29" s="1"/>
  <c r="O112" i="29"/>
  <c r="AK112" i="29" s="1"/>
  <c r="BG112" i="29" s="1"/>
  <c r="N112" i="29"/>
  <c r="AJ112" i="29" s="1"/>
  <c r="BF112" i="29" s="1"/>
  <c r="AG111" i="29"/>
  <c r="BC111" i="29" s="1"/>
  <c r="BY111" i="29" s="1"/>
  <c r="AF111" i="29"/>
  <c r="BB111" i="29" s="1"/>
  <c r="BX111" i="29" s="1"/>
  <c r="AE111" i="29"/>
  <c r="BA111" i="29" s="1"/>
  <c r="BW111" i="29" s="1"/>
  <c r="AD111" i="29"/>
  <c r="AZ111" i="29" s="1"/>
  <c r="BV111" i="29" s="1"/>
  <c r="AC111" i="29"/>
  <c r="AY111" i="29" s="1"/>
  <c r="BU111" i="29" s="1"/>
  <c r="R111" i="29"/>
  <c r="AN111" i="29" s="1"/>
  <c r="BJ111" i="29" s="1"/>
  <c r="Q111" i="29"/>
  <c r="AM111" i="29" s="1"/>
  <c r="BI111" i="29" s="1"/>
  <c r="P111" i="29"/>
  <c r="AL111" i="29" s="1"/>
  <c r="BH111" i="29" s="1"/>
  <c r="O111" i="29"/>
  <c r="AK111" i="29" s="1"/>
  <c r="BG111" i="29" s="1"/>
  <c r="N111" i="29"/>
  <c r="AJ111" i="29" s="1"/>
  <c r="BF111" i="29" s="1"/>
  <c r="AG110" i="29"/>
  <c r="BC110" i="29" s="1"/>
  <c r="BY110" i="29" s="1"/>
  <c r="AF110" i="29"/>
  <c r="BB110" i="29" s="1"/>
  <c r="BX110" i="29" s="1"/>
  <c r="AE110" i="29"/>
  <c r="BA110" i="29" s="1"/>
  <c r="BW110" i="29" s="1"/>
  <c r="AD110" i="29"/>
  <c r="AZ110" i="29" s="1"/>
  <c r="BV110" i="29" s="1"/>
  <c r="AC110" i="29"/>
  <c r="AY110" i="29" s="1"/>
  <c r="BU110" i="29" s="1"/>
  <c r="AB110" i="29"/>
  <c r="AX110" i="29" s="1"/>
  <c r="BT110" i="29" s="1"/>
  <c r="Q110" i="29"/>
  <c r="AM110" i="29" s="1"/>
  <c r="BI110" i="29" s="1"/>
  <c r="P110" i="29"/>
  <c r="AL110" i="29" s="1"/>
  <c r="BH110" i="29" s="1"/>
  <c r="O110" i="29"/>
  <c r="AK110" i="29" s="1"/>
  <c r="BG110" i="29" s="1"/>
  <c r="N110" i="29"/>
  <c r="AJ110" i="29" s="1"/>
  <c r="BF110" i="29" s="1"/>
  <c r="AG109" i="29"/>
  <c r="BC109" i="29" s="1"/>
  <c r="BY109" i="29" s="1"/>
  <c r="AF109" i="29"/>
  <c r="BB109" i="29" s="1"/>
  <c r="BX109" i="29" s="1"/>
  <c r="AE109" i="29"/>
  <c r="BA109" i="29" s="1"/>
  <c r="BW109" i="29" s="1"/>
  <c r="AD109" i="29"/>
  <c r="AZ109" i="29" s="1"/>
  <c r="BV109" i="29" s="1"/>
  <c r="AC109" i="29"/>
  <c r="AY109" i="29" s="1"/>
  <c r="BU109" i="29" s="1"/>
  <c r="AB109" i="29"/>
  <c r="AX109" i="29" s="1"/>
  <c r="BT109" i="29" s="1"/>
  <c r="AA109" i="29"/>
  <c r="AW109" i="29" s="1"/>
  <c r="BS109" i="29" s="1"/>
  <c r="P109" i="29"/>
  <c r="AL109" i="29" s="1"/>
  <c r="BH109" i="29" s="1"/>
  <c r="O109" i="29"/>
  <c r="AK109" i="29" s="1"/>
  <c r="BG109" i="29" s="1"/>
  <c r="N109" i="29"/>
  <c r="AJ109" i="29" s="1"/>
  <c r="BF109" i="29" s="1"/>
  <c r="AG108" i="29"/>
  <c r="BC108" i="29" s="1"/>
  <c r="BY108" i="29" s="1"/>
  <c r="AF108" i="29"/>
  <c r="BB108" i="29" s="1"/>
  <c r="BX108" i="29" s="1"/>
  <c r="AE108" i="29"/>
  <c r="BA108" i="29" s="1"/>
  <c r="BW108" i="29" s="1"/>
  <c r="AD108" i="29"/>
  <c r="AZ108" i="29" s="1"/>
  <c r="BV108" i="29" s="1"/>
  <c r="AC108" i="29"/>
  <c r="AY108" i="29" s="1"/>
  <c r="BU108" i="29" s="1"/>
  <c r="AB108" i="29"/>
  <c r="AX108" i="29" s="1"/>
  <c r="BT108" i="29" s="1"/>
  <c r="AA108" i="29"/>
  <c r="AW108" i="29" s="1"/>
  <c r="BS108" i="29" s="1"/>
  <c r="Z108" i="29"/>
  <c r="AV108" i="29" s="1"/>
  <c r="BR108" i="29" s="1"/>
  <c r="O108" i="29"/>
  <c r="AK108" i="29" s="1"/>
  <c r="BG108" i="29" s="1"/>
  <c r="N108" i="29"/>
  <c r="AJ108" i="29" s="1"/>
  <c r="BF108" i="29" s="1"/>
  <c r="AG107" i="29"/>
  <c r="BC107" i="29" s="1"/>
  <c r="BY107" i="29" s="1"/>
  <c r="AF107" i="29"/>
  <c r="BB107" i="29" s="1"/>
  <c r="BX107" i="29" s="1"/>
  <c r="AE107" i="29"/>
  <c r="BA107" i="29" s="1"/>
  <c r="BW107" i="29" s="1"/>
  <c r="AD107" i="29"/>
  <c r="AZ107" i="29" s="1"/>
  <c r="BV107" i="29" s="1"/>
  <c r="AC107" i="29"/>
  <c r="AY107" i="29" s="1"/>
  <c r="BU107" i="29" s="1"/>
  <c r="AB107" i="29"/>
  <c r="AX107" i="29" s="1"/>
  <c r="BT107" i="29" s="1"/>
  <c r="AA107" i="29"/>
  <c r="AW107" i="29" s="1"/>
  <c r="BS107" i="29" s="1"/>
  <c r="Z107" i="29"/>
  <c r="AV107" i="29" s="1"/>
  <c r="BR107" i="29" s="1"/>
  <c r="Y107" i="29"/>
  <c r="AU107" i="29" s="1"/>
  <c r="BQ107" i="29" s="1"/>
  <c r="N107" i="29"/>
  <c r="AJ107" i="29" s="1"/>
  <c r="BF107" i="29" s="1"/>
  <c r="AG106" i="29"/>
  <c r="BC106" i="29" s="1"/>
  <c r="BY106" i="29" s="1"/>
  <c r="AF106" i="29"/>
  <c r="BB106" i="29" s="1"/>
  <c r="BX106" i="29" s="1"/>
  <c r="AE106" i="29"/>
  <c r="BA106" i="29" s="1"/>
  <c r="BW106" i="29" s="1"/>
  <c r="AD106" i="29"/>
  <c r="AZ106" i="29" s="1"/>
  <c r="BV106" i="29" s="1"/>
  <c r="AC106" i="29"/>
  <c r="AY106" i="29" s="1"/>
  <c r="BU106" i="29" s="1"/>
  <c r="AB106" i="29"/>
  <c r="AX106" i="29" s="1"/>
  <c r="BT106" i="29" s="1"/>
  <c r="AA106" i="29"/>
  <c r="AW106" i="29" s="1"/>
  <c r="BS106" i="29" s="1"/>
  <c r="Z106" i="29"/>
  <c r="AV106" i="29" s="1"/>
  <c r="BR106" i="29" s="1"/>
  <c r="Y106" i="29"/>
  <c r="AU106" i="29" s="1"/>
  <c r="BQ106" i="29" s="1"/>
  <c r="X106" i="29"/>
  <c r="AT106" i="29" s="1"/>
  <c r="BP106" i="29" s="1"/>
  <c r="J98" i="29"/>
  <c r="J125" i="29" s="1"/>
  <c r="F92" i="29"/>
  <c r="F88" i="29"/>
  <c r="H72" i="29"/>
  <c r="H99" i="29" s="1"/>
  <c r="G72" i="29"/>
  <c r="G99" i="29" s="1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J71" i="29"/>
  <c r="W154" i="29" s="1"/>
  <c r="G71" i="29"/>
  <c r="F71" i="29"/>
  <c r="B71" i="29"/>
  <c r="O154" i="29" s="1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K70" i="29"/>
  <c r="X153" i="29" s="1"/>
  <c r="D70" i="29"/>
  <c r="Q153" i="29" s="1"/>
  <c r="C70" i="29"/>
  <c r="P153" i="29" s="1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K69" i="29"/>
  <c r="J69" i="29"/>
  <c r="I69" i="29"/>
  <c r="V152" i="29" s="1"/>
  <c r="F69" i="29"/>
  <c r="S152" i="29" s="1"/>
  <c r="C69" i="29"/>
  <c r="B69" i="29"/>
  <c r="AE69" i="29" s="1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H68" i="29"/>
  <c r="U151" i="29" s="1"/>
  <c r="G68" i="29"/>
  <c r="T151" i="29" s="1"/>
  <c r="AF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J67" i="29"/>
  <c r="W150" i="29" s="1"/>
  <c r="G67" i="29"/>
  <c r="F67" i="29"/>
  <c r="AG67" i="29" s="1"/>
  <c r="E67" i="29"/>
  <c r="R150" i="29" s="1"/>
  <c r="B67" i="29"/>
  <c r="O150" i="29" s="1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K66" i="29"/>
  <c r="X149" i="29" s="1"/>
  <c r="D66" i="29"/>
  <c r="Q149" i="29" s="1"/>
  <c r="C66" i="29"/>
  <c r="P149" i="29" s="1"/>
  <c r="AB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K65" i="29"/>
  <c r="J65" i="29"/>
  <c r="I65" i="29"/>
  <c r="V148" i="29" s="1"/>
  <c r="F65" i="29"/>
  <c r="S148" i="29" s="1"/>
  <c r="C65" i="29"/>
  <c r="B65" i="29"/>
  <c r="AA65" i="29" s="1"/>
  <c r="Y64" i="29"/>
  <c r="X64" i="29"/>
  <c r="W64" i="29"/>
  <c r="V64" i="29"/>
  <c r="U64" i="29"/>
  <c r="T64" i="29"/>
  <c r="S64" i="29"/>
  <c r="R64" i="29"/>
  <c r="Q64" i="29"/>
  <c r="P64" i="29"/>
  <c r="O64" i="29"/>
  <c r="N64" i="29"/>
  <c r="H64" i="29"/>
  <c r="U147" i="29" s="1"/>
  <c r="G64" i="29"/>
  <c r="T147" i="29" s="1"/>
  <c r="AG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J63" i="29"/>
  <c r="J90" i="29" s="1"/>
  <c r="J117" i="29" s="1"/>
  <c r="AG117" i="29" s="1"/>
  <c r="BC117" i="29" s="1"/>
  <c r="BY117" i="29" s="1"/>
  <c r="G63" i="29"/>
  <c r="F63" i="29"/>
  <c r="E63" i="29"/>
  <c r="R146" i="29" s="1"/>
  <c r="B63" i="29"/>
  <c r="B90" i="29" s="1"/>
  <c r="W62" i="29"/>
  <c r="V62" i="29"/>
  <c r="U62" i="29"/>
  <c r="T62" i="29"/>
  <c r="S62" i="29"/>
  <c r="R62" i="29"/>
  <c r="Q62" i="29"/>
  <c r="P62" i="29"/>
  <c r="O62" i="29"/>
  <c r="N62" i="29"/>
  <c r="K62" i="29"/>
  <c r="X145" i="29" s="1"/>
  <c r="D62" i="29"/>
  <c r="Q145" i="29" s="1"/>
  <c r="C62" i="29"/>
  <c r="P145" i="29" s="1"/>
  <c r="AG61" i="29"/>
  <c r="AA61" i="29"/>
  <c r="V61" i="29"/>
  <c r="U61" i="29"/>
  <c r="T61" i="29"/>
  <c r="S61" i="29"/>
  <c r="R61" i="29"/>
  <c r="Q61" i="29"/>
  <c r="P61" i="29"/>
  <c r="O61" i="29"/>
  <c r="N61" i="29"/>
  <c r="K61" i="29"/>
  <c r="J61" i="29"/>
  <c r="W144" i="29" s="1"/>
  <c r="I61" i="29"/>
  <c r="I88" i="29" s="1"/>
  <c r="I115" i="29" s="1"/>
  <c r="AD115" i="29" s="1"/>
  <c r="AZ115" i="29" s="1"/>
  <c r="BV115" i="29" s="1"/>
  <c r="F61" i="29"/>
  <c r="S144" i="29" s="1"/>
  <c r="C61" i="29"/>
  <c r="B61" i="29"/>
  <c r="O144" i="29" s="1"/>
  <c r="AG60" i="29"/>
  <c r="AF60" i="29"/>
  <c r="U60" i="29"/>
  <c r="T60" i="29"/>
  <c r="S60" i="29"/>
  <c r="R60" i="29"/>
  <c r="Q60" i="29"/>
  <c r="P60" i="29"/>
  <c r="O60" i="29"/>
  <c r="N60" i="29"/>
  <c r="H60" i="29"/>
  <c r="U143" i="29" s="1"/>
  <c r="G60" i="29"/>
  <c r="T143" i="29" s="1"/>
  <c r="AG59" i="29"/>
  <c r="AF59" i="29"/>
  <c r="AE59" i="29"/>
  <c r="X59" i="29"/>
  <c r="T59" i="29"/>
  <c r="S59" i="29"/>
  <c r="R59" i="29"/>
  <c r="Q59" i="29"/>
  <c r="P59" i="29"/>
  <c r="O59" i="29"/>
  <c r="N59" i="29"/>
  <c r="J59" i="29"/>
  <c r="W142" i="29" s="1"/>
  <c r="G59" i="29"/>
  <c r="T142" i="29" s="1"/>
  <c r="F59" i="29"/>
  <c r="S142" i="29" s="1"/>
  <c r="E59" i="29"/>
  <c r="R142" i="29" s="1"/>
  <c r="B59" i="29"/>
  <c r="O142" i="29" s="1"/>
  <c r="AG58" i="29"/>
  <c r="AF58" i="29"/>
  <c r="AE58" i="29"/>
  <c r="AD58" i="29"/>
  <c r="S58" i="29"/>
  <c r="R58" i="29"/>
  <c r="Q58" i="29"/>
  <c r="P58" i="29"/>
  <c r="O58" i="29"/>
  <c r="N58" i="29"/>
  <c r="K58" i="29"/>
  <c r="X141" i="29" s="1"/>
  <c r="D58" i="29"/>
  <c r="Q141" i="29" s="1"/>
  <c r="C58" i="29"/>
  <c r="P141" i="29" s="1"/>
  <c r="AG57" i="29"/>
  <c r="AF57" i="29"/>
  <c r="AE57" i="29"/>
  <c r="AD57" i="29"/>
  <c r="AC57" i="29"/>
  <c r="AB57" i="29"/>
  <c r="AA57" i="29"/>
  <c r="T57" i="29"/>
  <c r="S57" i="29"/>
  <c r="R57" i="29"/>
  <c r="Q57" i="29"/>
  <c r="P57" i="29"/>
  <c r="O57" i="29"/>
  <c r="N57" i="29"/>
  <c r="K57" i="29"/>
  <c r="X140" i="29" s="1"/>
  <c r="J57" i="29"/>
  <c r="W140" i="29" s="1"/>
  <c r="I57" i="29"/>
  <c r="V140" i="29" s="1"/>
  <c r="F57" i="29"/>
  <c r="S140" i="29" s="1"/>
  <c r="C57" i="29"/>
  <c r="P140" i="29" s="1"/>
  <c r="B57" i="29"/>
  <c r="O140" i="29" s="1"/>
  <c r="AG56" i="29"/>
  <c r="AF56" i="29"/>
  <c r="AE56" i="29"/>
  <c r="AD56" i="29"/>
  <c r="AC56" i="29"/>
  <c r="AB56" i="29"/>
  <c r="Q56" i="29"/>
  <c r="P56" i="29"/>
  <c r="O56" i="29"/>
  <c r="N56" i="29"/>
  <c r="H56" i="29"/>
  <c r="U139" i="29" s="1"/>
  <c r="G56" i="29"/>
  <c r="T139" i="29" s="1"/>
  <c r="D56" i="29"/>
  <c r="Q139" i="29" s="1"/>
  <c r="AG55" i="29"/>
  <c r="AF55" i="29"/>
  <c r="AE55" i="29"/>
  <c r="AD55" i="29"/>
  <c r="AC55" i="29"/>
  <c r="AB55" i="29"/>
  <c r="AA55" i="29"/>
  <c r="Y55" i="29"/>
  <c r="Q55" i="29"/>
  <c r="P55" i="29"/>
  <c r="O55" i="29"/>
  <c r="N55" i="29"/>
  <c r="J55" i="29"/>
  <c r="W138" i="29" s="1"/>
  <c r="G55" i="29"/>
  <c r="T138" i="29" s="1"/>
  <c r="F55" i="29"/>
  <c r="S138" i="29" s="1"/>
  <c r="E55" i="29"/>
  <c r="R138" i="29" s="1"/>
  <c r="B55" i="29"/>
  <c r="O138" i="29" s="1"/>
  <c r="AG54" i="29"/>
  <c r="AF54" i="29"/>
  <c r="AE54" i="29"/>
  <c r="AD54" i="29"/>
  <c r="AC54" i="29"/>
  <c r="AB54" i="29"/>
  <c r="AA54" i="29"/>
  <c r="Z54" i="29"/>
  <c r="V54" i="29"/>
  <c r="O54" i="29"/>
  <c r="N54" i="29"/>
  <c r="K54" i="29"/>
  <c r="X137" i="29" s="1"/>
  <c r="H54" i="29"/>
  <c r="U137" i="29" s="1"/>
  <c r="D54" i="29"/>
  <c r="Q137" i="29" s="1"/>
  <c r="C54" i="29"/>
  <c r="P137" i="29" s="1"/>
  <c r="AG53" i="29"/>
  <c r="AF53" i="29"/>
  <c r="AE53" i="29"/>
  <c r="AD53" i="29"/>
  <c r="AC53" i="29"/>
  <c r="AB53" i="29"/>
  <c r="AA53" i="29"/>
  <c r="Z53" i="29"/>
  <c r="Y53" i="29"/>
  <c r="S53" i="29"/>
  <c r="N53" i="29"/>
  <c r="K53" i="29"/>
  <c r="X136" i="29" s="1"/>
  <c r="J53" i="29"/>
  <c r="W136" i="29" s="1"/>
  <c r="I53" i="29"/>
  <c r="V136" i="29" s="1"/>
  <c r="F53" i="29"/>
  <c r="F80" i="29" s="1"/>
  <c r="C53" i="29"/>
  <c r="P136" i="29" s="1"/>
  <c r="B53" i="29"/>
  <c r="O136" i="29" s="1"/>
  <c r="AG52" i="29"/>
  <c r="AF52" i="29"/>
  <c r="AE52" i="29"/>
  <c r="AD52" i="29"/>
  <c r="AC52" i="29"/>
  <c r="AB52" i="29"/>
  <c r="AA52" i="29"/>
  <c r="Z52" i="29"/>
  <c r="Y52" i="29"/>
  <c r="X52" i="29"/>
  <c r="H52" i="29"/>
  <c r="U135" i="29" s="1"/>
  <c r="G52" i="29"/>
  <c r="T135" i="29" s="1"/>
  <c r="D52" i="29"/>
  <c r="Q135" i="29" s="1"/>
  <c r="K48" i="29"/>
  <c r="K72" i="29" s="1"/>
  <c r="K99" i="29" s="1"/>
  <c r="J48" i="29"/>
  <c r="J72" i="29" s="1"/>
  <c r="J99" i="29" s="1"/>
  <c r="I48" i="29"/>
  <c r="I72" i="29" s="1"/>
  <c r="I99" i="29" s="1"/>
  <c r="H48" i="29"/>
  <c r="G48" i="29"/>
  <c r="F48" i="29"/>
  <c r="F72" i="29" s="1"/>
  <c r="F99" i="29" s="1"/>
  <c r="E48" i="29"/>
  <c r="E72" i="29" s="1"/>
  <c r="E99" i="29" s="1"/>
  <c r="D48" i="29"/>
  <c r="D72" i="29" s="1"/>
  <c r="D99" i="29" s="1"/>
  <c r="C48" i="29"/>
  <c r="C72" i="29" s="1"/>
  <c r="C99" i="29" s="1"/>
  <c r="B48" i="29"/>
  <c r="B72" i="29" s="1"/>
  <c r="B99" i="29" s="1"/>
  <c r="K47" i="29"/>
  <c r="K71" i="29" s="1"/>
  <c r="J47" i="29"/>
  <c r="I47" i="29"/>
  <c r="I71" i="29" s="1"/>
  <c r="H47" i="29"/>
  <c r="H71" i="29" s="1"/>
  <c r="G47" i="29"/>
  <c r="F47" i="29"/>
  <c r="E47" i="29"/>
  <c r="E71" i="29" s="1"/>
  <c r="D47" i="29"/>
  <c r="D71" i="29" s="1"/>
  <c r="C47" i="29"/>
  <c r="C71" i="29" s="1"/>
  <c r="B47" i="29"/>
  <c r="K46" i="29"/>
  <c r="J46" i="29"/>
  <c r="J70" i="29" s="1"/>
  <c r="I46" i="29"/>
  <c r="I70" i="29" s="1"/>
  <c r="H46" i="29"/>
  <c r="H70" i="29" s="1"/>
  <c r="G46" i="29"/>
  <c r="G70" i="29" s="1"/>
  <c r="F46" i="29"/>
  <c r="F70" i="29" s="1"/>
  <c r="E46" i="29"/>
  <c r="E70" i="29" s="1"/>
  <c r="D46" i="29"/>
  <c r="C46" i="29"/>
  <c r="B46" i="29"/>
  <c r="B70" i="29" s="1"/>
  <c r="K45" i="29"/>
  <c r="J45" i="29"/>
  <c r="I45" i="29"/>
  <c r="H45" i="29"/>
  <c r="H69" i="29" s="1"/>
  <c r="G45" i="29"/>
  <c r="G69" i="29" s="1"/>
  <c r="F45" i="29"/>
  <c r="E45" i="29"/>
  <c r="E69" i="29" s="1"/>
  <c r="D45" i="29"/>
  <c r="D69" i="29" s="1"/>
  <c r="C45" i="29"/>
  <c r="B45" i="29"/>
  <c r="K44" i="29"/>
  <c r="K68" i="29" s="1"/>
  <c r="J44" i="29"/>
  <c r="J68" i="29" s="1"/>
  <c r="I44" i="29"/>
  <c r="I68" i="29" s="1"/>
  <c r="H44" i="29"/>
  <c r="G44" i="29"/>
  <c r="F44" i="29"/>
  <c r="F68" i="29" s="1"/>
  <c r="E44" i="29"/>
  <c r="E68" i="29" s="1"/>
  <c r="D44" i="29"/>
  <c r="D68" i="29" s="1"/>
  <c r="C44" i="29"/>
  <c r="C68" i="29" s="1"/>
  <c r="B44" i="29"/>
  <c r="B68" i="29" s="1"/>
  <c r="K43" i="29"/>
  <c r="K67" i="29" s="1"/>
  <c r="J43" i="29"/>
  <c r="I43" i="29"/>
  <c r="I67" i="29" s="1"/>
  <c r="H43" i="29"/>
  <c r="H67" i="29" s="1"/>
  <c r="G43" i="29"/>
  <c r="F43" i="29"/>
  <c r="E43" i="29"/>
  <c r="D43" i="29"/>
  <c r="D67" i="29" s="1"/>
  <c r="C43" i="29"/>
  <c r="C67" i="29" s="1"/>
  <c r="B43" i="29"/>
  <c r="K42" i="29"/>
  <c r="J42" i="29"/>
  <c r="J66" i="29" s="1"/>
  <c r="I42" i="29"/>
  <c r="I66" i="29" s="1"/>
  <c r="H42" i="29"/>
  <c r="H66" i="29" s="1"/>
  <c r="G42" i="29"/>
  <c r="G66" i="29" s="1"/>
  <c r="F42" i="29"/>
  <c r="F66" i="29" s="1"/>
  <c r="E42" i="29"/>
  <c r="E66" i="29" s="1"/>
  <c r="D42" i="29"/>
  <c r="C42" i="29"/>
  <c r="B42" i="29"/>
  <c r="B66" i="29" s="1"/>
  <c r="K41" i="29"/>
  <c r="J41" i="29"/>
  <c r="I41" i="29"/>
  <c r="H41" i="29"/>
  <c r="H65" i="29" s="1"/>
  <c r="G41" i="29"/>
  <c r="G65" i="29" s="1"/>
  <c r="F41" i="29"/>
  <c r="E41" i="29"/>
  <c r="E65" i="29" s="1"/>
  <c r="D41" i="29"/>
  <c r="D65" i="29" s="1"/>
  <c r="C41" i="29"/>
  <c r="B41" i="29"/>
  <c r="K40" i="29"/>
  <c r="K64" i="29" s="1"/>
  <c r="J40" i="29"/>
  <c r="J64" i="29" s="1"/>
  <c r="I40" i="29"/>
  <c r="I64" i="29" s="1"/>
  <c r="H40" i="29"/>
  <c r="G40" i="29"/>
  <c r="F40" i="29"/>
  <c r="F64" i="29" s="1"/>
  <c r="E40" i="29"/>
  <c r="E64" i="29" s="1"/>
  <c r="D40" i="29"/>
  <c r="D64" i="29" s="1"/>
  <c r="C40" i="29"/>
  <c r="C64" i="29" s="1"/>
  <c r="B40" i="29"/>
  <c r="B64" i="29" s="1"/>
  <c r="K39" i="29"/>
  <c r="K63" i="29" s="1"/>
  <c r="J39" i="29"/>
  <c r="I39" i="29"/>
  <c r="I63" i="29" s="1"/>
  <c r="H39" i="29"/>
  <c r="H63" i="29" s="1"/>
  <c r="G39" i="29"/>
  <c r="F39" i="29"/>
  <c r="E39" i="29"/>
  <c r="D39" i="29"/>
  <c r="D63" i="29" s="1"/>
  <c r="C39" i="29"/>
  <c r="C63" i="29" s="1"/>
  <c r="B39" i="29"/>
  <c r="K38" i="29"/>
  <c r="J38" i="29"/>
  <c r="J62" i="29" s="1"/>
  <c r="I38" i="29"/>
  <c r="I62" i="29" s="1"/>
  <c r="H38" i="29"/>
  <c r="H62" i="29" s="1"/>
  <c r="G38" i="29"/>
  <c r="G62" i="29" s="1"/>
  <c r="F38" i="29"/>
  <c r="F62" i="29" s="1"/>
  <c r="E38" i="29"/>
  <c r="E62" i="29" s="1"/>
  <c r="D38" i="29"/>
  <c r="C38" i="29"/>
  <c r="B38" i="29"/>
  <c r="B62" i="29" s="1"/>
  <c r="K37" i="29"/>
  <c r="J37" i="29"/>
  <c r="I37" i="29"/>
  <c r="H37" i="29"/>
  <c r="H61" i="29" s="1"/>
  <c r="G37" i="29"/>
  <c r="G61" i="29" s="1"/>
  <c r="F37" i="29"/>
  <c r="E37" i="29"/>
  <c r="E61" i="29" s="1"/>
  <c r="D37" i="29"/>
  <c r="D61" i="29" s="1"/>
  <c r="C37" i="29"/>
  <c r="B37" i="29"/>
  <c r="K36" i="29"/>
  <c r="K60" i="29" s="1"/>
  <c r="J36" i="29"/>
  <c r="J60" i="29" s="1"/>
  <c r="I36" i="29"/>
  <c r="I60" i="29" s="1"/>
  <c r="H36" i="29"/>
  <c r="G36" i="29"/>
  <c r="F36" i="29"/>
  <c r="F60" i="29" s="1"/>
  <c r="E36" i="29"/>
  <c r="E60" i="29" s="1"/>
  <c r="D36" i="29"/>
  <c r="D60" i="29" s="1"/>
  <c r="C36" i="29"/>
  <c r="C60" i="29" s="1"/>
  <c r="B36" i="29"/>
  <c r="B60" i="29" s="1"/>
  <c r="K35" i="29"/>
  <c r="K59" i="29" s="1"/>
  <c r="J35" i="29"/>
  <c r="I35" i="29"/>
  <c r="I59" i="29" s="1"/>
  <c r="H35" i="29"/>
  <c r="H59" i="29" s="1"/>
  <c r="G35" i="29"/>
  <c r="F35" i="29"/>
  <c r="E35" i="29"/>
  <c r="D35" i="29"/>
  <c r="D59" i="29" s="1"/>
  <c r="C35" i="29"/>
  <c r="C59" i="29" s="1"/>
  <c r="B35" i="29"/>
  <c r="K34" i="29"/>
  <c r="J34" i="29"/>
  <c r="J58" i="29" s="1"/>
  <c r="I34" i="29"/>
  <c r="I58" i="29" s="1"/>
  <c r="H34" i="29"/>
  <c r="H58" i="29" s="1"/>
  <c r="G34" i="29"/>
  <c r="G58" i="29" s="1"/>
  <c r="F34" i="29"/>
  <c r="F58" i="29" s="1"/>
  <c r="E34" i="29"/>
  <c r="E58" i="29" s="1"/>
  <c r="D34" i="29"/>
  <c r="C34" i="29"/>
  <c r="B34" i="29"/>
  <c r="B58" i="29" s="1"/>
  <c r="K33" i="29"/>
  <c r="J33" i="29"/>
  <c r="I33" i="29"/>
  <c r="H33" i="29"/>
  <c r="H57" i="29" s="1"/>
  <c r="G33" i="29"/>
  <c r="G57" i="29" s="1"/>
  <c r="F33" i="29"/>
  <c r="E33" i="29"/>
  <c r="E57" i="29" s="1"/>
  <c r="D33" i="29"/>
  <c r="D57" i="29" s="1"/>
  <c r="C33" i="29"/>
  <c r="B33" i="29"/>
  <c r="K32" i="29"/>
  <c r="K56" i="29" s="1"/>
  <c r="J32" i="29"/>
  <c r="J56" i="29" s="1"/>
  <c r="I32" i="29"/>
  <c r="I56" i="29" s="1"/>
  <c r="H32" i="29"/>
  <c r="G32" i="29"/>
  <c r="F32" i="29"/>
  <c r="F56" i="29" s="1"/>
  <c r="E32" i="29"/>
  <c r="E56" i="29" s="1"/>
  <c r="D32" i="29"/>
  <c r="C32" i="29"/>
  <c r="C56" i="29" s="1"/>
  <c r="B32" i="29"/>
  <c r="B56" i="29" s="1"/>
  <c r="K31" i="29"/>
  <c r="K55" i="29" s="1"/>
  <c r="J31" i="29"/>
  <c r="I31" i="29"/>
  <c r="I55" i="29" s="1"/>
  <c r="H31" i="29"/>
  <c r="H55" i="29" s="1"/>
  <c r="G31" i="29"/>
  <c r="F31" i="29"/>
  <c r="E31" i="29"/>
  <c r="D31" i="29"/>
  <c r="D55" i="29" s="1"/>
  <c r="C31" i="29"/>
  <c r="C55" i="29" s="1"/>
  <c r="B31" i="29"/>
  <c r="K30" i="29"/>
  <c r="J30" i="29"/>
  <c r="J54" i="29" s="1"/>
  <c r="I30" i="29"/>
  <c r="I54" i="29" s="1"/>
  <c r="H30" i="29"/>
  <c r="G30" i="29"/>
  <c r="G54" i="29" s="1"/>
  <c r="F30" i="29"/>
  <c r="F54" i="29" s="1"/>
  <c r="E30" i="29"/>
  <c r="E54" i="29" s="1"/>
  <c r="D30" i="29"/>
  <c r="C30" i="29"/>
  <c r="B30" i="29"/>
  <c r="B54" i="29" s="1"/>
  <c r="K29" i="29"/>
  <c r="J29" i="29"/>
  <c r="I29" i="29"/>
  <c r="H29" i="29"/>
  <c r="H53" i="29" s="1"/>
  <c r="G29" i="29"/>
  <c r="G53" i="29" s="1"/>
  <c r="F29" i="29"/>
  <c r="E29" i="29"/>
  <c r="E53" i="29" s="1"/>
  <c r="D29" i="29"/>
  <c r="D53" i="29" s="1"/>
  <c r="C29" i="29"/>
  <c r="B29" i="29"/>
  <c r="K28" i="29"/>
  <c r="K52" i="29" s="1"/>
  <c r="J28" i="29"/>
  <c r="J52" i="29" s="1"/>
  <c r="I28" i="29"/>
  <c r="I52" i="29" s="1"/>
  <c r="H28" i="29"/>
  <c r="G28" i="29"/>
  <c r="F28" i="29"/>
  <c r="F52" i="29" s="1"/>
  <c r="E28" i="29"/>
  <c r="E52" i="29" s="1"/>
  <c r="D28" i="29"/>
  <c r="C28" i="29"/>
  <c r="C52" i="29" s="1"/>
  <c r="B28" i="29"/>
  <c r="B52" i="29" s="1"/>
  <c r="G42" i="34" l="1"/>
  <c r="H217" i="33"/>
  <c r="H372" i="33" s="1"/>
  <c r="H216" i="33"/>
  <c r="H353" i="33" s="1"/>
  <c r="H215" i="33"/>
  <c r="H334" i="33" s="1"/>
  <c r="E217" i="33"/>
  <c r="E372" i="33" s="1"/>
  <c r="E216" i="33"/>
  <c r="E353" i="33" s="1"/>
  <c r="E215" i="33"/>
  <c r="E334" i="33" s="1"/>
  <c r="I216" i="33"/>
  <c r="I353" i="33" s="1"/>
  <c r="I215" i="33"/>
  <c r="I334" i="33" s="1"/>
  <c r="I217" i="33"/>
  <c r="I372" i="33" s="1"/>
  <c r="F217" i="33"/>
  <c r="F372" i="33" s="1"/>
  <c r="F216" i="33"/>
  <c r="F353" i="33" s="1"/>
  <c r="F215" i="33"/>
  <c r="F334" i="33" s="1"/>
  <c r="B216" i="33"/>
  <c r="B353" i="33" s="1"/>
  <c r="B215" i="33"/>
  <c r="B334" i="33" s="1"/>
  <c r="B217" i="33"/>
  <c r="B372" i="33" s="1"/>
  <c r="J216" i="33"/>
  <c r="J353" i="33" s="1"/>
  <c r="J215" i="33"/>
  <c r="J334" i="33" s="1"/>
  <c r="J217" i="33"/>
  <c r="J372" i="33" s="1"/>
  <c r="B238" i="33"/>
  <c r="C215" i="33"/>
  <c r="C334" i="33" s="1"/>
  <c r="C217" i="33"/>
  <c r="C372" i="33" s="1"/>
  <c r="C216" i="33"/>
  <c r="C353" i="33" s="1"/>
  <c r="K215" i="33"/>
  <c r="K334" i="33" s="1"/>
  <c r="K217" i="33"/>
  <c r="K372" i="33" s="1"/>
  <c r="K216" i="33"/>
  <c r="K353" i="33" s="1"/>
  <c r="G217" i="33"/>
  <c r="G372" i="33" s="1"/>
  <c r="G216" i="33"/>
  <c r="G353" i="33" s="1"/>
  <c r="G215" i="33"/>
  <c r="G334" i="33" s="1"/>
  <c r="D215" i="33"/>
  <c r="D334" i="33" s="1"/>
  <c r="D217" i="33"/>
  <c r="D372" i="33" s="1"/>
  <c r="D216" i="33"/>
  <c r="D353" i="33" s="1"/>
  <c r="B238" i="31"/>
  <c r="J227" i="31"/>
  <c r="F227" i="31"/>
  <c r="E227" i="31"/>
  <c r="D227" i="31"/>
  <c r="I227" i="31"/>
  <c r="K227" i="31"/>
  <c r="H227" i="31"/>
  <c r="G227" i="31"/>
  <c r="B227" i="31"/>
  <c r="C227" i="31"/>
  <c r="F136" i="30"/>
  <c r="F138" i="30"/>
  <c r="T136" i="30"/>
  <c r="G80" i="30"/>
  <c r="G107" i="30" s="1"/>
  <c r="T107" i="30" s="1"/>
  <c r="AP107" i="30" s="1"/>
  <c r="BL107" i="30" s="1"/>
  <c r="X146" i="30"/>
  <c r="K90" i="30"/>
  <c r="K117" i="30" s="1"/>
  <c r="S137" i="30"/>
  <c r="T54" i="30"/>
  <c r="F81" i="30"/>
  <c r="F108" i="30" s="1"/>
  <c r="T108" i="30" s="1"/>
  <c r="AP108" i="30" s="1"/>
  <c r="BL108" i="30" s="1"/>
  <c r="S141" i="30"/>
  <c r="F85" i="30"/>
  <c r="F112" i="30" s="1"/>
  <c r="X112" i="30" s="1"/>
  <c r="AT112" i="30" s="1"/>
  <c r="BP112" i="30" s="1"/>
  <c r="X58" i="30"/>
  <c r="S145" i="30"/>
  <c r="AB62" i="30"/>
  <c r="F89" i="30"/>
  <c r="F116" i="30" s="1"/>
  <c r="AB116" i="30" s="1"/>
  <c r="AX116" i="30" s="1"/>
  <c r="BT116" i="30" s="1"/>
  <c r="S149" i="30"/>
  <c r="F93" i="30"/>
  <c r="F120" i="30" s="1"/>
  <c r="AF120" i="30" s="1"/>
  <c r="BB120" i="30" s="1"/>
  <c r="BX120" i="30" s="1"/>
  <c r="AF66" i="30"/>
  <c r="S153" i="30"/>
  <c r="F97" i="30"/>
  <c r="F124" i="30" s="1"/>
  <c r="O140" i="30"/>
  <c r="S57" i="30"/>
  <c r="B84" i="30"/>
  <c r="B111" i="30" s="1"/>
  <c r="S111" i="30" s="1"/>
  <c r="AO111" i="30" s="1"/>
  <c r="BK111" i="30" s="1"/>
  <c r="T135" i="30"/>
  <c r="S52" i="30"/>
  <c r="G79" i="30"/>
  <c r="G106" i="30" s="1"/>
  <c r="S106" i="30" s="1"/>
  <c r="AO106" i="30" s="1"/>
  <c r="BK106" i="30" s="1"/>
  <c r="P137" i="30"/>
  <c r="Q54" i="30"/>
  <c r="C81" i="30"/>
  <c r="C108" i="30" s="1"/>
  <c r="Q108" i="30" s="1"/>
  <c r="AM108" i="30" s="1"/>
  <c r="BI108" i="30" s="1"/>
  <c r="V138" i="30"/>
  <c r="I82" i="30"/>
  <c r="I109" i="30" s="1"/>
  <c r="X109" i="30" s="1"/>
  <c r="AT109" i="30" s="1"/>
  <c r="BP109" i="30" s="1"/>
  <c r="R140" i="30"/>
  <c r="V57" i="30"/>
  <c r="E84" i="30"/>
  <c r="E111" i="30" s="1"/>
  <c r="V111" i="30" s="1"/>
  <c r="AR111" i="30" s="1"/>
  <c r="BN111" i="30" s="1"/>
  <c r="X141" i="30"/>
  <c r="AC58" i="30"/>
  <c r="K85" i="30"/>
  <c r="K112" i="30" s="1"/>
  <c r="AC112" i="30" s="1"/>
  <c r="AY112" i="30" s="1"/>
  <c r="BU112" i="30" s="1"/>
  <c r="AA60" i="30"/>
  <c r="T143" i="30"/>
  <c r="G87" i="30"/>
  <c r="G114" i="30" s="1"/>
  <c r="AA114" i="30" s="1"/>
  <c r="AW114" i="30" s="1"/>
  <c r="BS114" i="30" s="1"/>
  <c r="P145" i="30"/>
  <c r="C89" i="30"/>
  <c r="C116" i="30" s="1"/>
  <c r="Y116" i="30" s="1"/>
  <c r="AU116" i="30" s="1"/>
  <c r="BQ116" i="30" s="1"/>
  <c r="Y62" i="30"/>
  <c r="V146" i="30"/>
  <c r="I90" i="30"/>
  <c r="I117" i="30" s="1"/>
  <c r="AF117" i="30" s="1"/>
  <c r="BB117" i="30" s="1"/>
  <c r="BX117" i="30" s="1"/>
  <c r="R148" i="30"/>
  <c r="E92" i="30"/>
  <c r="E119" i="30" s="1"/>
  <c r="AD119" i="30" s="1"/>
  <c r="AZ119" i="30" s="1"/>
  <c r="BV119" i="30" s="1"/>
  <c r="AD65" i="30"/>
  <c r="X149" i="30"/>
  <c r="K93" i="30"/>
  <c r="K120" i="30" s="1"/>
  <c r="T151" i="30"/>
  <c r="G95" i="30"/>
  <c r="G122" i="30" s="1"/>
  <c r="P153" i="30"/>
  <c r="C97" i="30"/>
  <c r="C124" i="30" s="1"/>
  <c r="AG124" i="30" s="1"/>
  <c r="BC124" i="30" s="1"/>
  <c r="BY124" i="30" s="1"/>
  <c r="AG70" i="30"/>
  <c r="V154" i="30"/>
  <c r="I98" i="30"/>
  <c r="I125" i="30" s="1"/>
  <c r="G140" i="30"/>
  <c r="G139" i="30"/>
  <c r="G136" i="30"/>
  <c r="G135" i="30"/>
  <c r="G138" i="30"/>
  <c r="G137" i="30"/>
  <c r="U143" i="30"/>
  <c r="AB60" i="30"/>
  <c r="H87" i="30"/>
  <c r="H114" i="30" s="1"/>
  <c r="AB114" i="30" s="1"/>
  <c r="AX114" i="30" s="1"/>
  <c r="BT114" i="30" s="1"/>
  <c r="W144" i="30"/>
  <c r="J88" i="30"/>
  <c r="J115" i="30" s="1"/>
  <c r="AE115" i="30" s="1"/>
  <c r="BA115" i="30" s="1"/>
  <c r="BW115" i="30" s="1"/>
  <c r="AE61" i="30"/>
  <c r="AF63" i="30"/>
  <c r="O148" i="30"/>
  <c r="AA65" i="30"/>
  <c r="B92" i="30"/>
  <c r="B119" i="30" s="1"/>
  <c r="AA119" i="30" s="1"/>
  <c r="AW119" i="30" s="1"/>
  <c r="BS119" i="30" s="1"/>
  <c r="Q153" i="30"/>
  <c r="D97" i="30"/>
  <c r="D124" i="30" s="1"/>
  <c r="F110" i="30"/>
  <c r="V110" i="30" s="1"/>
  <c r="AR110" i="30" s="1"/>
  <c r="BN110" i="30" s="1"/>
  <c r="J116" i="30"/>
  <c r="AF116" i="30" s="1"/>
  <c r="BB116" i="30" s="1"/>
  <c r="BX116" i="30" s="1"/>
  <c r="S136" i="30"/>
  <c r="S53" i="30"/>
  <c r="F80" i="30"/>
  <c r="F107" i="30" s="1"/>
  <c r="S107" i="30" s="1"/>
  <c r="AO107" i="30" s="1"/>
  <c r="BK107" i="30" s="1"/>
  <c r="O138" i="30"/>
  <c r="B82" i="30"/>
  <c r="B109" i="30" s="1"/>
  <c r="Q109" i="30" s="1"/>
  <c r="AM109" i="30" s="1"/>
  <c r="BI109" i="30" s="1"/>
  <c r="Q55" i="30"/>
  <c r="W138" i="30"/>
  <c r="Y55" i="30"/>
  <c r="J82" i="30"/>
  <c r="J109" i="30" s="1"/>
  <c r="Y109" i="30" s="1"/>
  <c r="AU109" i="30" s="1"/>
  <c r="BQ109" i="30" s="1"/>
  <c r="S140" i="30"/>
  <c r="W57" i="30"/>
  <c r="F84" i="30"/>
  <c r="F111" i="30" s="1"/>
  <c r="W111" i="30" s="1"/>
  <c r="AS111" i="30" s="1"/>
  <c r="BO111" i="30" s="1"/>
  <c r="O142" i="30"/>
  <c r="U59" i="30"/>
  <c r="B86" i="30"/>
  <c r="B113" i="30" s="1"/>
  <c r="U113" i="30" s="1"/>
  <c r="AQ113" i="30" s="1"/>
  <c r="BM113" i="30" s="1"/>
  <c r="W142" i="30"/>
  <c r="AC59" i="30"/>
  <c r="J86" i="30"/>
  <c r="J113" i="30" s="1"/>
  <c r="AC113" i="30" s="1"/>
  <c r="AY113" i="30" s="1"/>
  <c r="BU113" i="30" s="1"/>
  <c r="S144" i="30"/>
  <c r="AA61" i="30"/>
  <c r="F88" i="30"/>
  <c r="F115" i="30" s="1"/>
  <c r="AA115" i="30" s="1"/>
  <c r="AW115" i="30" s="1"/>
  <c r="BS115" i="30" s="1"/>
  <c r="O146" i="30"/>
  <c r="B90" i="30"/>
  <c r="B117" i="30" s="1"/>
  <c r="Y117" i="30" s="1"/>
  <c r="AU117" i="30" s="1"/>
  <c r="BQ117" i="30" s="1"/>
  <c r="Y63" i="30"/>
  <c r="W146" i="30"/>
  <c r="AG63" i="30"/>
  <c r="J90" i="30"/>
  <c r="J117" i="30" s="1"/>
  <c r="AG117" i="30" s="1"/>
  <c r="BC117" i="30" s="1"/>
  <c r="BY117" i="30" s="1"/>
  <c r="S148" i="30"/>
  <c r="AE65" i="30"/>
  <c r="F92" i="30"/>
  <c r="F119" i="30" s="1"/>
  <c r="AE119" i="30" s="1"/>
  <c r="BA119" i="30" s="1"/>
  <c r="BW119" i="30" s="1"/>
  <c r="O150" i="30"/>
  <c r="AC67" i="30"/>
  <c r="B94" i="30"/>
  <c r="B121" i="30" s="1"/>
  <c r="AC121" i="30" s="1"/>
  <c r="AY121" i="30" s="1"/>
  <c r="BU121" i="30" s="1"/>
  <c r="W150" i="30"/>
  <c r="J94" i="30"/>
  <c r="J121" i="30" s="1"/>
  <c r="S152" i="30"/>
  <c r="F96" i="30"/>
  <c r="F123" i="30" s="1"/>
  <c r="O154" i="30"/>
  <c r="AG71" i="30"/>
  <c r="B98" i="30"/>
  <c r="B125" i="30" s="1"/>
  <c r="AG125" i="30" s="1"/>
  <c r="BC125" i="30" s="1"/>
  <c r="BY125" i="30" s="1"/>
  <c r="W154" i="30"/>
  <c r="J98" i="30"/>
  <c r="J125" i="30" s="1"/>
  <c r="U147" i="30"/>
  <c r="AF64" i="30"/>
  <c r="H91" i="30"/>
  <c r="H118" i="30" s="1"/>
  <c r="AF118" i="30" s="1"/>
  <c r="BB118" i="30" s="1"/>
  <c r="BX118" i="30" s="1"/>
  <c r="H138" i="30"/>
  <c r="H137" i="30"/>
  <c r="H145" i="30"/>
  <c r="H144" i="30"/>
  <c r="H143" i="30"/>
  <c r="H152" i="30"/>
  <c r="H153" i="30"/>
  <c r="H151" i="30"/>
  <c r="H135" i="30"/>
  <c r="H139" i="30"/>
  <c r="H136" i="30"/>
  <c r="H140" i="30"/>
  <c r="D111" i="30"/>
  <c r="U111" i="30" s="1"/>
  <c r="AQ111" i="30" s="1"/>
  <c r="BM111" i="30" s="1"/>
  <c r="H117" i="30"/>
  <c r="AE117" i="30" s="1"/>
  <c r="BA117" i="30" s="1"/>
  <c r="BW117" i="30" s="1"/>
  <c r="P138" i="30"/>
  <c r="R55" i="30"/>
  <c r="C82" i="30"/>
  <c r="C109" i="30" s="1"/>
  <c r="R109" i="30" s="1"/>
  <c r="AN109" i="30" s="1"/>
  <c r="BJ109" i="30" s="1"/>
  <c r="X142" i="30"/>
  <c r="AD59" i="30"/>
  <c r="K86" i="30"/>
  <c r="K113" i="30" s="1"/>
  <c r="AD113" i="30" s="1"/>
  <c r="AZ113" i="30" s="1"/>
  <c r="BV113" i="30" s="1"/>
  <c r="X150" i="30"/>
  <c r="K94" i="30"/>
  <c r="K121" i="30" s="1"/>
  <c r="X154" i="30"/>
  <c r="K98" i="30"/>
  <c r="K125" i="30" s="1"/>
  <c r="S142" i="30"/>
  <c r="F86" i="30"/>
  <c r="F113" i="30" s="1"/>
  <c r="Y113" i="30" s="1"/>
  <c r="AU113" i="30" s="1"/>
  <c r="BQ113" i="30" s="1"/>
  <c r="Y59" i="30"/>
  <c r="F90" i="30"/>
  <c r="F117" i="30" s="1"/>
  <c r="AC117" i="30" s="1"/>
  <c r="AY117" i="30" s="1"/>
  <c r="BU117" i="30" s="1"/>
  <c r="AC63" i="30"/>
  <c r="S146" i="30"/>
  <c r="I141" i="30"/>
  <c r="I137" i="30"/>
  <c r="I143" i="30"/>
  <c r="I151" i="30"/>
  <c r="I139" i="30"/>
  <c r="I145" i="30"/>
  <c r="I153" i="30"/>
  <c r="I144" i="30"/>
  <c r="I152" i="30"/>
  <c r="Q138" i="30"/>
  <c r="D82" i="30"/>
  <c r="D109" i="30" s="1"/>
  <c r="S109" i="30" s="1"/>
  <c r="AO109" i="30" s="1"/>
  <c r="BK109" i="30" s="1"/>
  <c r="S55" i="30"/>
  <c r="Q142" i="30"/>
  <c r="W59" i="30"/>
  <c r="D86" i="30"/>
  <c r="D113" i="30" s="1"/>
  <c r="W113" i="30" s="1"/>
  <c r="AS113" i="30" s="1"/>
  <c r="BO113" i="30" s="1"/>
  <c r="Q146" i="30"/>
  <c r="D90" i="30"/>
  <c r="D117" i="30" s="1"/>
  <c r="AA117" i="30" s="1"/>
  <c r="AW117" i="30" s="1"/>
  <c r="BS117" i="30" s="1"/>
  <c r="AA63" i="30"/>
  <c r="U152" i="30"/>
  <c r="H96" i="30"/>
  <c r="H123" i="30" s="1"/>
  <c r="P135" i="30"/>
  <c r="C79" i="30"/>
  <c r="C106" i="30" s="1"/>
  <c r="O106" i="30" s="1"/>
  <c r="AK106" i="30" s="1"/>
  <c r="BG106" i="30" s="1"/>
  <c r="O52" i="30"/>
  <c r="X135" i="30"/>
  <c r="K79" i="30"/>
  <c r="K106" i="30" s="1"/>
  <c r="W106" i="30" s="1"/>
  <c r="AS106" i="30" s="1"/>
  <c r="BO106" i="30" s="1"/>
  <c r="W52" i="30"/>
  <c r="V136" i="30"/>
  <c r="I80" i="30"/>
  <c r="I107" i="30" s="1"/>
  <c r="V107" i="30" s="1"/>
  <c r="AR107" i="30" s="1"/>
  <c r="BN107" i="30" s="1"/>
  <c r="V53" i="30"/>
  <c r="T137" i="30"/>
  <c r="U54" i="30"/>
  <c r="G81" i="30"/>
  <c r="G108" i="30" s="1"/>
  <c r="U108" i="30" s="1"/>
  <c r="AQ108" i="30" s="1"/>
  <c r="BM108" i="30" s="1"/>
  <c r="R138" i="30"/>
  <c r="E82" i="30"/>
  <c r="E109" i="30" s="1"/>
  <c r="T109" i="30" s="1"/>
  <c r="AP109" i="30" s="1"/>
  <c r="BL109" i="30" s="1"/>
  <c r="T55" i="30"/>
  <c r="P139" i="30"/>
  <c r="S56" i="30"/>
  <c r="C83" i="30"/>
  <c r="C110" i="30" s="1"/>
  <c r="S110" i="30" s="1"/>
  <c r="AO110" i="30" s="1"/>
  <c r="BK110" i="30" s="1"/>
  <c r="X139" i="30"/>
  <c r="K83" i="30"/>
  <c r="K110" i="30" s="1"/>
  <c r="AA110" i="30" s="1"/>
  <c r="AW110" i="30" s="1"/>
  <c r="BS110" i="30" s="1"/>
  <c r="AA56" i="30"/>
  <c r="V140" i="30"/>
  <c r="Z57" i="30"/>
  <c r="I84" i="30"/>
  <c r="I111" i="30" s="1"/>
  <c r="Z111" i="30" s="1"/>
  <c r="AV111" i="30" s="1"/>
  <c r="BR111" i="30" s="1"/>
  <c r="T141" i="30"/>
  <c r="G85" i="30"/>
  <c r="G112" i="30" s="1"/>
  <c r="Y112" i="30" s="1"/>
  <c r="AU112" i="30" s="1"/>
  <c r="BQ112" i="30" s="1"/>
  <c r="Y58" i="30"/>
  <c r="R142" i="30"/>
  <c r="E86" i="30"/>
  <c r="E113" i="30" s="1"/>
  <c r="X113" i="30" s="1"/>
  <c r="AT113" i="30" s="1"/>
  <c r="BP113" i="30" s="1"/>
  <c r="P143" i="30"/>
  <c r="C87" i="30"/>
  <c r="C114" i="30" s="1"/>
  <c r="W114" i="30" s="1"/>
  <c r="AS114" i="30" s="1"/>
  <c r="BO114" i="30" s="1"/>
  <c r="W60" i="30"/>
  <c r="X143" i="30"/>
  <c r="K87" i="30"/>
  <c r="K114" i="30" s="1"/>
  <c r="AE114" i="30" s="1"/>
  <c r="BA114" i="30" s="1"/>
  <c r="BW114" i="30" s="1"/>
  <c r="AE60" i="30"/>
  <c r="V144" i="30"/>
  <c r="I88" i="30"/>
  <c r="I115" i="30" s="1"/>
  <c r="AD115" i="30" s="1"/>
  <c r="AZ115" i="30" s="1"/>
  <c r="BV115" i="30" s="1"/>
  <c r="AD61" i="30"/>
  <c r="T145" i="30"/>
  <c r="AC62" i="30"/>
  <c r="G89" i="30"/>
  <c r="G116" i="30" s="1"/>
  <c r="AC116" i="30" s="1"/>
  <c r="AY116" i="30" s="1"/>
  <c r="BU116" i="30" s="1"/>
  <c r="R146" i="30"/>
  <c r="E90" i="30"/>
  <c r="E117" i="30" s="1"/>
  <c r="AB117" i="30" s="1"/>
  <c r="AX117" i="30" s="1"/>
  <c r="BT117" i="30" s="1"/>
  <c r="AB63" i="30"/>
  <c r="P147" i="30"/>
  <c r="C91" i="30"/>
  <c r="C118" i="30" s="1"/>
  <c r="AA118" i="30" s="1"/>
  <c r="AW118" i="30" s="1"/>
  <c r="BS118" i="30" s="1"/>
  <c r="AA64" i="30"/>
  <c r="X147" i="30"/>
  <c r="K91" i="30"/>
  <c r="K118" i="30" s="1"/>
  <c r="V148" i="30"/>
  <c r="I92" i="30"/>
  <c r="I119" i="30" s="1"/>
  <c r="G93" i="30"/>
  <c r="G120" i="30" s="1"/>
  <c r="AG120" i="30" s="1"/>
  <c r="BC120" i="30" s="1"/>
  <c r="BY120" i="30" s="1"/>
  <c r="AG66" i="30"/>
  <c r="T149" i="30"/>
  <c r="R150" i="30"/>
  <c r="E94" i="30"/>
  <c r="E121" i="30" s="1"/>
  <c r="AF121" i="30" s="1"/>
  <c r="BB121" i="30" s="1"/>
  <c r="BX121" i="30" s="1"/>
  <c r="P151" i="30"/>
  <c r="C95" i="30"/>
  <c r="C122" i="30" s="1"/>
  <c r="AE122" i="30" s="1"/>
  <c r="BA122" i="30" s="1"/>
  <c r="BW122" i="30" s="1"/>
  <c r="AE68" i="30"/>
  <c r="X151" i="30"/>
  <c r="K95" i="30"/>
  <c r="K122" i="30" s="1"/>
  <c r="V152" i="30"/>
  <c r="I96" i="30"/>
  <c r="I123" i="30" s="1"/>
  <c r="T153" i="30"/>
  <c r="G97" i="30"/>
  <c r="G124" i="30" s="1"/>
  <c r="R154" i="30"/>
  <c r="E98" i="30"/>
  <c r="E125" i="30" s="1"/>
  <c r="C137" i="30"/>
  <c r="C136" i="30"/>
  <c r="C141" i="30"/>
  <c r="C140" i="30"/>
  <c r="C135" i="30"/>
  <c r="K135" i="30"/>
  <c r="K139" i="30"/>
  <c r="K138" i="30"/>
  <c r="K140" i="30"/>
  <c r="K141" i="30"/>
  <c r="X59" i="30"/>
  <c r="Q149" i="30"/>
  <c r="D93" i="30"/>
  <c r="D120" i="30" s="1"/>
  <c r="AD120" i="30" s="1"/>
  <c r="AZ120" i="30" s="1"/>
  <c r="BV120" i="30" s="1"/>
  <c r="AD66" i="30"/>
  <c r="S154" i="30"/>
  <c r="F98" i="30"/>
  <c r="F125" i="30" s="1"/>
  <c r="T140" i="30"/>
  <c r="X57" i="30"/>
  <c r="G84" i="30"/>
  <c r="G111" i="30" s="1"/>
  <c r="X111" i="30" s="1"/>
  <c r="AT111" i="30" s="1"/>
  <c r="BP111" i="30" s="1"/>
  <c r="T144" i="30"/>
  <c r="G88" i="30"/>
  <c r="G115" i="30" s="1"/>
  <c r="AB115" i="30" s="1"/>
  <c r="AX115" i="30" s="1"/>
  <c r="BT115" i="30" s="1"/>
  <c r="T148" i="30"/>
  <c r="AF65" i="30"/>
  <c r="G92" i="30"/>
  <c r="G119" i="30" s="1"/>
  <c r="AF119" i="30" s="1"/>
  <c r="BB119" i="30" s="1"/>
  <c r="BX119" i="30" s="1"/>
  <c r="T152" i="30"/>
  <c r="G96" i="30"/>
  <c r="G123" i="30" s="1"/>
  <c r="Q137" i="30"/>
  <c r="R54" i="30"/>
  <c r="D81" i="30"/>
  <c r="D108" i="30" s="1"/>
  <c r="R108" i="30" s="1"/>
  <c r="AN108" i="30" s="1"/>
  <c r="BJ108" i="30" s="1"/>
  <c r="O152" i="30"/>
  <c r="B96" i="30"/>
  <c r="B123" i="30" s="1"/>
  <c r="AE123" i="30" s="1"/>
  <c r="BA123" i="30" s="1"/>
  <c r="BW123" i="30" s="1"/>
  <c r="AE69" i="30"/>
  <c r="W135" i="30"/>
  <c r="J79" i="30"/>
  <c r="J106" i="30" s="1"/>
  <c r="V106" i="30" s="1"/>
  <c r="AR106" i="30" s="1"/>
  <c r="BN106" i="30" s="1"/>
  <c r="V52" i="30"/>
  <c r="O139" i="30"/>
  <c r="B83" i="30"/>
  <c r="B110" i="30" s="1"/>
  <c r="R110" i="30" s="1"/>
  <c r="AN110" i="30" s="1"/>
  <c r="BJ110" i="30" s="1"/>
  <c r="O143" i="30"/>
  <c r="B87" i="30"/>
  <c r="B114" i="30" s="1"/>
  <c r="V114" i="30" s="1"/>
  <c r="AR114" i="30" s="1"/>
  <c r="BN114" i="30" s="1"/>
  <c r="V60" i="30"/>
  <c r="W147" i="30"/>
  <c r="J91" i="30"/>
  <c r="J118" i="30" s="1"/>
  <c r="W151" i="30"/>
  <c r="J95" i="30"/>
  <c r="J122" i="30" s="1"/>
  <c r="J139" i="30"/>
  <c r="J137" i="30"/>
  <c r="J141" i="30"/>
  <c r="J112" i="30"/>
  <c r="AB112" i="30" s="1"/>
  <c r="AX112" i="30" s="1"/>
  <c r="BT112" i="30" s="1"/>
  <c r="Q139" i="30"/>
  <c r="D83" i="30"/>
  <c r="D110" i="30" s="1"/>
  <c r="T110" i="30" s="1"/>
  <c r="AP110" i="30" s="1"/>
  <c r="BL110" i="30" s="1"/>
  <c r="T56" i="30"/>
  <c r="U145" i="30"/>
  <c r="H89" i="30"/>
  <c r="H116" i="30" s="1"/>
  <c r="AD116" i="30" s="1"/>
  <c r="AZ116" i="30" s="1"/>
  <c r="BV116" i="30" s="1"/>
  <c r="Q151" i="30"/>
  <c r="D95" i="30"/>
  <c r="D122" i="30" s="1"/>
  <c r="AF122" i="30" s="1"/>
  <c r="BB122" i="30" s="1"/>
  <c r="BX122" i="30" s="1"/>
  <c r="AF68" i="30"/>
  <c r="T52" i="30"/>
  <c r="U135" i="30"/>
  <c r="H79" i="30"/>
  <c r="H106" i="30" s="1"/>
  <c r="T106" i="30" s="1"/>
  <c r="AP106" i="30" s="1"/>
  <c r="BL106" i="30" s="1"/>
  <c r="F114" i="30"/>
  <c r="Z114" i="30" s="1"/>
  <c r="AV114" i="30" s="1"/>
  <c r="BR114" i="30" s="1"/>
  <c r="P142" i="30"/>
  <c r="V59" i="30"/>
  <c r="C86" i="30"/>
  <c r="C113" i="30" s="1"/>
  <c r="V113" i="30" s="1"/>
  <c r="AR113" i="30" s="1"/>
  <c r="BN113" i="30" s="1"/>
  <c r="O135" i="30"/>
  <c r="B79" i="30"/>
  <c r="B106" i="30" s="1"/>
  <c r="N106" i="30" s="1"/>
  <c r="AJ106" i="30" s="1"/>
  <c r="BF106" i="30" s="1"/>
  <c r="N52" i="30"/>
  <c r="W139" i="30"/>
  <c r="J83" i="30"/>
  <c r="J110" i="30" s="1"/>
  <c r="Z110" i="30" s="1"/>
  <c r="AV110" i="30" s="1"/>
  <c r="BR110" i="30" s="1"/>
  <c r="U144" i="30"/>
  <c r="H88" i="30"/>
  <c r="H115" i="30" s="1"/>
  <c r="AC115" i="30" s="1"/>
  <c r="AY115" i="30" s="1"/>
  <c r="BU115" i="30" s="1"/>
  <c r="AC61" i="30"/>
  <c r="U148" i="30"/>
  <c r="AG65" i="30"/>
  <c r="H92" i="30"/>
  <c r="H119" i="30" s="1"/>
  <c r="AG119" i="30" s="1"/>
  <c r="BC119" i="30" s="1"/>
  <c r="BY119" i="30" s="1"/>
  <c r="O151" i="30"/>
  <c r="B95" i="30"/>
  <c r="B122" i="30" s="1"/>
  <c r="AD122" i="30" s="1"/>
  <c r="AZ122" i="30" s="1"/>
  <c r="BV122" i="30" s="1"/>
  <c r="AD68" i="30"/>
  <c r="Q154" i="30"/>
  <c r="D98" i="30"/>
  <c r="D125" i="30" s="1"/>
  <c r="AB61" i="30"/>
  <c r="W148" i="30"/>
  <c r="J92" i="30"/>
  <c r="J119" i="30" s="1"/>
  <c r="Q135" i="30"/>
  <c r="D79" i="30"/>
  <c r="D106" i="30" s="1"/>
  <c r="P106" i="30" s="1"/>
  <c r="AL106" i="30" s="1"/>
  <c r="BH106" i="30" s="1"/>
  <c r="P52" i="30"/>
  <c r="U141" i="30"/>
  <c r="H85" i="30"/>
  <c r="H112" i="30" s="1"/>
  <c r="Z112" i="30" s="1"/>
  <c r="AV112" i="30" s="1"/>
  <c r="BR112" i="30" s="1"/>
  <c r="Z58" i="30"/>
  <c r="Q147" i="30"/>
  <c r="D91" i="30"/>
  <c r="D118" i="30" s="1"/>
  <c r="AB118" i="30" s="1"/>
  <c r="AX118" i="30" s="1"/>
  <c r="BT118" i="30" s="1"/>
  <c r="AB64" i="30"/>
  <c r="D135" i="30"/>
  <c r="D142" i="30"/>
  <c r="D150" i="30"/>
  <c r="D148" i="30"/>
  <c r="D149" i="30"/>
  <c r="D154" i="30"/>
  <c r="D153" i="30"/>
  <c r="D136" i="30"/>
  <c r="D152" i="30"/>
  <c r="D141" i="30"/>
  <c r="D137" i="30"/>
  <c r="D140" i="30"/>
  <c r="W136" i="30"/>
  <c r="J80" i="30"/>
  <c r="J107" i="30" s="1"/>
  <c r="W107" i="30" s="1"/>
  <c r="AS107" i="30" s="1"/>
  <c r="BO107" i="30" s="1"/>
  <c r="W53" i="30"/>
  <c r="U139" i="30"/>
  <c r="X56" i="30"/>
  <c r="H83" i="30"/>
  <c r="H110" i="30" s="1"/>
  <c r="X110" i="30" s="1"/>
  <c r="AT110" i="30" s="1"/>
  <c r="BP110" i="30" s="1"/>
  <c r="Q141" i="30"/>
  <c r="D85" i="30"/>
  <c r="D112" i="30" s="1"/>
  <c r="V112" i="30" s="1"/>
  <c r="AR112" i="30" s="1"/>
  <c r="BN112" i="30" s="1"/>
  <c r="O144" i="30"/>
  <c r="B88" i="30"/>
  <c r="B115" i="30" s="1"/>
  <c r="W115" i="30" s="1"/>
  <c r="AS115" i="30" s="1"/>
  <c r="BO115" i="30" s="1"/>
  <c r="W61" i="30"/>
  <c r="S150" i="30"/>
  <c r="F94" i="30"/>
  <c r="F121" i="30" s="1"/>
  <c r="AG121" i="30" s="1"/>
  <c r="BC121" i="30" s="1"/>
  <c r="BY121" i="30" s="1"/>
  <c r="AG67" i="30"/>
  <c r="E79" i="30"/>
  <c r="E106" i="30" s="1"/>
  <c r="Q106" i="30" s="1"/>
  <c r="AM106" i="30" s="1"/>
  <c r="BI106" i="30" s="1"/>
  <c r="Q52" i="30"/>
  <c r="R135" i="30"/>
  <c r="V137" i="30"/>
  <c r="I81" i="30"/>
  <c r="I108" i="30" s="1"/>
  <c r="W108" i="30" s="1"/>
  <c r="AS108" i="30" s="1"/>
  <c r="BO108" i="30" s="1"/>
  <c r="W54" i="30"/>
  <c r="R139" i="30"/>
  <c r="E83" i="30"/>
  <c r="E110" i="30" s="1"/>
  <c r="U110" i="30" s="1"/>
  <c r="AQ110" i="30" s="1"/>
  <c r="BM110" i="30" s="1"/>
  <c r="U56" i="30"/>
  <c r="V141" i="30"/>
  <c r="I85" i="30"/>
  <c r="I112" i="30" s="1"/>
  <c r="AA112" i="30" s="1"/>
  <c r="AW112" i="30" s="1"/>
  <c r="BS112" i="30" s="1"/>
  <c r="AA58" i="30"/>
  <c r="R143" i="30"/>
  <c r="E87" i="30"/>
  <c r="E114" i="30" s="1"/>
  <c r="Y114" i="30" s="1"/>
  <c r="AU114" i="30" s="1"/>
  <c r="BQ114" i="30" s="1"/>
  <c r="Y60" i="30"/>
  <c r="V145" i="30"/>
  <c r="I89" i="30"/>
  <c r="I116" i="30" s="1"/>
  <c r="AE116" i="30" s="1"/>
  <c r="BA116" i="30" s="1"/>
  <c r="BW116" i="30" s="1"/>
  <c r="AE62" i="30"/>
  <c r="R147" i="30"/>
  <c r="E91" i="30"/>
  <c r="E118" i="30" s="1"/>
  <c r="AC118" i="30" s="1"/>
  <c r="AY118" i="30" s="1"/>
  <c r="BU118" i="30" s="1"/>
  <c r="AC64" i="30"/>
  <c r="V149" i="30"/>
  <c r="I93" i="30"/>
  <c r="I120" i="30" s="1"/>
  <c r="R151" i="30"/>
  <c r="E95" i="30"/>
  <c r="E122" i="30" s="1"/>
  <c r="AG122" i="30" s="1"/>
  <c r="BC122" i="30" s="1"/>
  <c r="BY122" i="30" s="1"/>
  <c r="AG68" i="30"/>
  <c r="V153" i="30"/>
  <c r="I97" i="30"/>
  <c r="I124" i="30" s="1"/>
  <c r="E154" i="30"/>
  <c r="E153" i="30"/>
  <c r="E152" i="30"/>
  <c r="E138" i="30"/>
  <c r="E148" i="30"/>
  <c r="E142" i="30"/>
  <c r="E136" i="30"/>
  <c r="E150" i="30"/>
  <c r="E149" i="30"/>
  <c r="W140" i="30"/>
  <c r="AA57" i="30"/>
  <c r="J84" i="30"/>
  <c r="J111" i="30" s="1"/>
  <c r="AA111" i="30" s="1"/>
  <c r="AW111" i="30" s="1"/>
  <c r="BS111" i="30" s="1"/>
  <c r="D115" i="30"/>
  <c r="Y115" i="30" s="1"/>
  <c r="AU115" i="30" s="1"/>
  <c r="BQ115" i="30" s="1"/>
  <c r="X138" i="30"/>
  <c r="K82" i="30"/>
  <c r="K109" i="30" s="1"/>
  <c r="Z109" i="30" s="1"/>
  <c r="AV109" i="30" s="1"/>
  <c r="BR109" i="30" s="1"/>
  <c r="Z55" i="30"/>
  <c r="P146" i="30"/>
  <c r="C90" i="30"/>
  <c r="C117" i="30" s="1"/>
  <c r="Z117" i="30" s="1"/>
  <c r="AV117" i="30" s="1"/>
  <c r="BR117" i="30" s="1"/>
  <c r="Z63" i="30"/>
  <c r="P150" i="30"/>
  <c r="AD67" i="30"/>
  <c r="C94" i="30"/>
  <c r="C121" i="30" s="1"/>
  <c r="AD121" i="30" s="1"/>
  <c r="AZ121" i="30" s="1"/>
  <c r="BV121" i="30" s="1"/>
  <c r="P154" i="30"/>
  <c r="C98" i="30"/>
  <c r="C125" i="30" s="1"/>
  <c r="O136" i="30"/>
  <c r="B80" i="30"/>
  <c r="B107" i="30" s="1"/>
  <c r="O107" i="30" s="1"/>
  <c r="AK107" i="30" s="1"/>
  <c r="BG107" i="30" s="1"/>
  <c r="O53" i="30"/>
  <c r="F118" i="30"/>
  <c r="AD118" i="30" s="1"/>
  <c r="AZ118" i="30" s="1"/>
  <c r="BV118" i="30" s="1"/>
  <c r="U136" i="30"/>
  <c r="H80" i="30"/>
  <c r="H107" i="30" s="1"/>
  <c r="U107" i="30" s="1"/>
  <c r="AQ107" i="30" s="1"/>
  <c r="BM107" i="30" s="1"/>
  <c r="U53" i="30"/>
  <c r="U140" i="30"/>
  <c r="Y57" i="30"/>
  <c r="H84" i="30"/>
  <c r="H111" i="30" s="1"/>
  <c r="Y111" i="30" s="1"/>
  <c r="AU111" i="30" s="1"/>
  <c r="BQ111" i="30" s="1"/>
  <c r="W143" i="30"/>
  <c r="J87" i="30"/>
  <c r="J114" i="30" s="1"/>
  <c r="AD114" i="30" s="1"/>
  <c r="AZ114" i="30" s="1"/>
  <c r="BV114" i="30" s="1"/>
  <c r="AD60" i="30"/>
  <c r="O147" i="30"/>
  <c r="B91" i="30"/>
  <c r="B118" i="30" s="1"/>
  <c r="Z118" i="30" s="1"/>
  <c r="AV118" i="30" s="1"/>
  <c r="BR118" i="30" s="1"/>
  <c r="Q150" i="30"/>
  <c r="AE67" i="30"/>
  <c r="D94" i="30"/>
  <c r="D121" i="30" s="1"/>
  <c r="AE121" i="30" s="1"/>
  <c r="BA121" i="30" s="1"/>
  <c r="BW121" i="30" s="1"/>
  <c r="B141" i="30"/>
  <c r="B135" i="30"/>
  <c r="B139" i="30"/>
  <c r="R56" i="30"/>
  <c r="F106" i="30"/>
  <c r="R106" i="30" s="1"/>
  <c r="AN106" i="30" s="1"/>
  <c r="BJ106" i="30" s="1"/>
  <c r="U137" i="30"/>
  <c r="H81" i="30"/>
  <c r="H108" i="30" s="1"/>
  <c r="V108" i="30" s="1"/>
  <c r="AR108" i="30" s="1"/>
  <c r="BN108" i="30" s="1"/>
  <c r="Q143" i="30"/>
  <c r="D87" i="30"/>
  <c r="D114" i="30" s="1"/>
  <c r="X114" i="30" s="1"/>
  <c r="AT114" i="30" s="1"/>
  <c r="BP114" i="30" s="1"/>
  <c r="X60" i="30"/>
  <c r="U149" i="30"/>
  <c r="H93" i="30"/>
  <c r="H120" i="30" s="1"/>
  <c r="U153" i="30"/>
  <c r="H97" i="30"/>
  <c r="H124" i="30" s="1"/>
  <c r="X55" i="30"/>
  <c r="Q145" i="30"/>
  <c r="Z62" i="30"/>
  <c r="D89" i="30"/>
  <c r="D116" i="30" s="1"/>
  <c r="Z116" i="30" s="1"/>
  <c r="AV116" i="30" s="1"/>
  <c r="BR116" i="30" s="1"/>
  <c r="W152" i="30"/>
  <c r="J96" i="30"/>
  <c r="J123" i="30" s="1"/>
  <c r="B108" i="30"/>
  <c r="P108" i="30" s="1"/>
  <c r="AL108" i="30" s="1"/>
  <c r="BH108" i="30" s="1"/>
  <c r="O137" i="30"/>
  <c r="P54" i="30"/>
  <c r="W137" i="30"/>
  <c r="X54" i="30"/>
  <c r="S139" i="30"/>
  <c r="V56" i="30"/>
  <c r="O141" i="30"/>
  <c r="T58" i="30"/>
  <c r="W141" i="30"/>
  <c r="AB58" i="30"/>
  <c r="O145" i="30"/>
  <c r="X62" i="30"/>
  <c r="W145" i="30"/>
  <c r="AF62" i="30"/>
  <c r="S147" i="30"/>
  <c r="AD64" i="30"/>
  <c r="O149" i="30"/>
  <c r="AB66" i="30"/>
  <c r="O153" i="30"/>
  <c r="AF70" i="30"/>
  <c r="R52" i="30"/>
  <c r="F82" i="30"/>
  <c r="F109" i="30" s="1"/>
  <c r="U109" i="30" s="1"/>
  <c r="AQ109" i="30" s="1"/>
  <c r="BM109" i="30" s="1"/>
  <c r="U55" i="30"/>
  <c r="S138" i="30"/>
  <c r="Z64" i="30"/>
  <c r="AF67" i="30"/>
  <c r="B89" i="30"/>
  <c r="B116" i="30" s="1"/>
  <c r="X116" i="30" s="1"/>
  <c r="AT116" i="30" s="1"/>
  <c r="BP116" i="30" s="1"/>
  <c r="F95" i="30"/>
  <c r="F122" i="30" s="1"/>
  <c r="R136" i="30"/>
  <c r="R53" i="30"/>
  <c r="E80" i="30"/>
  <c r="E107" i="30" s="1"/>
  <c r="R107" i="30" s="1"/>
  <c r="AN107" i="30" s="1"/>
  <c r="BJ107" i="30" s="1"/>
  <c r="X137" i="30"/>
  <c r="K81" i="30"/>
  <c r="K108" i="30" s="1"/>
  <c r="Y108" i="30" s="1"/>
  <c r="AU108" i="30" s="1"/>
  <c r="BQ108" i="30" s="1"/>
  <c r="Y54" i="30"/>
  <c r="T139" i="30"/>
  <c r="W56" i="30"/>
  <c r="G83" i="30"/>
  <c r="G110" i="30" s="1"/>
  <c r="W110" i="30" s="1"/>
  <c r="AS110" i="30" s="1"/>
  <c r="BO110" i="30" s="1"/>
  <c r="P141" i="30"/>
  <c r="U58" i="30"/>
  <c r="C85" i="30"/>
  <c r="C112" i="30" s="1"/>
  <c r="U112" i="30" s="1"/>
  <c r="AQ112" i="30" s="1"/>
  <c r="BM112" i="30" s="1"/>
  <c r="V142" i="30"/>
  <c r="I86" i="30"/>
  <c r="I113" i="30" s="1"/>
  <c r="AB113" i="30" s="1"/>
  <c r="AX113" i="30" s="1"/>
  <c r="BT113" i="30" s="1"/>
  <c r="AB59" i="30"/>
  <c r="R144" i="30"/>
  <c r="Z61" i="30"/>
  <c r="E88" i="30"/>
  <c r="E115" i="30" s="1"/>
  <c r="Z115" i="30" s="1"/>
  <c r="AV115" i="30" s="1"/>
  <c r="BR115" i="30" s="1"/>
  <c r="X145" i="30"/>
  <c r="K89" i="30"/>
  <c r="K116" i="30" s="1"/>
  <c r="AG116" i="30" s="1"/>
  <c r="BC116" i="30" s="1"/>
  <c r="BY116" i="30" s="1"/>
  <c r="AG62" i="30"/>
  <c r="T147" i="30"/>
  <c r="AE64" i="30"/>
  <c r="G91" i="30"/>
  <c r="G118" i="30" s="1"/>
  <c r="AE118" i="30" s="1"/>
  <c r="BA118" i="30" s="1"/>
  <c r="BW118" i="30" s="1"/>
  <c r="P149" i="30"/>
  <c r="AC66" i="30"/>
  <c r="C93" i="30"/>
  <c r="C120" i="30" s="1"/>
  <c r="AC120" i="30" s="1"/>
  <c r="AY120" i="30" s="1"/>
  <c r="BU120" i="30" s="1"/>
  <c r="V150" i="30"/>
  <c r="I94" i="30"/>
  <c r="I121" i="30" s="1"/>
  <c r="R152" i="30"/>
  <c r="E96" i="30"/>
  <c r="E123" i="30" s="1"/>
  <c r="X153" i="30"/>
  <c r="K97" i="30"/>
  <c r="K124" i="30" s="1"/>
  <c r="T53" i="30"/>
  <c r="U151" i="30"/>
  <c r="H95" i="30"/>
  <c r="H122" i="30" s="1"/>
  <c r="D123" i="30"/>
  <c r="AG123" i="30" s="1"/>
  <c r="BC123" i="30" s="1"/>
  <c r="BY123" i="30" s="1"/>
  <c r="Z59" i="30"/>
  <c r="V139" i="30"/>
  <c r="U52" i="30"/>
  <c r="AA59" i="30"/>
  <c r="AC60" i="30"/>
  <c r="I79" i="30"/>
  <c r="I106" i="30" s="1"/>
  <c r="U106" i="30" s="1"/>
  <c r="AQ106" i="30" s="1"/>
  <c r="BM106" i="30" s="1"/>
  <c r="E81" i="30"/>
  <c r="E108" i="30" s="1"/>
  <c r="S108" i="30" s="1"/>
  <c r="AO108" i="30" s="1"/>
  <c r="BK108" i="30" s="1"/>
  <c r="I83" i="30"/>
  <c r="I110" i="30" s="1"/>
  <c r="Y110" i="30" s="1"/>
  <c r="AU110" i="30" s="1"/>
  <c r="BQ110" i="30" s="1"/>
  <c r="E85" i="30"/>
  <c r="E112" i="30" s="1"/>
  <c r="W112" i="30" s="1"/>
  <c r="AS112" i="30" s="1"/>
  <c r="BO112" i="30" s="1"/>
  <c r="I87" i="30"/>
  <c r="I114" i="30" s="1"/>
  <c r="AC114" i="30" s="1"/>
  <c r="AY114" i="30" s="1"/>
  <c r="BU114" i="30" s="1"/>
  <c r="E89" i="30"/>
  <c r="E116" i="30" s="1"/>
  <c r="AA116" i="30" s="1"/>
  <c r="AW116" i="30" s="1"/>
  <c r="BS116" i="30" s="1"/>
  <c r="I91" i="30"/>
  <c r="I118" i="30" s="1"/>
  <c r="AG118" i="30" s="1"/>
  <c r="BC118" i="30" s="1"/>
  <c r="BY118" i="30" s="1"/>
  <c r="E93" i="30"/>
  <c r="E120" i="30" s="1"/>
  <c r="AE120" i="30" s="1"/>
  <c r="BA120" i="30" s="1"/>
  <c r="BW120" i="30" s="1"/>
  <c r="I95" i="30"/>
  <c r="I122" i="30" s="1"/>
  <c r="E97" i="30"/>
  <c r="E124" i="30" s="1"/>
  <c r="W58" i="30"/>
  <c r="AE66" i="30"/>
  <c r="P53" i="30"/>
  <c r="X53" i="30"/>
  <c r="X61" i="30"/>
  <c r="AF61" i="30"/>
  <c r="AF69" i="30"/>
  <c r="Q53" i="30"/>
  <c r="S54" i="30"/>
  <c r="Y61" i="30"/>
  <c r="AA62" i="30"/>
  <c r="AG69" i="30"/>
  <c r="X152" i="30"/>
  <c r="V55" i="30"/>
  <c r="AD63" i="30"/>
  <c r="W55" i="30"/>
  <c r="AE63" i="30"/>
  <c r="AG64" i="30"/>
  <c r="C80" i="30"/>
  <c r="C107" i="30" s="1"/>
  <c r="P107" i="30" s="1"/>
  <c r="AL107" i="30" s="1"/>
  <c r="BH107" i="30" s="1"/>
  <c r="K80" i="30"/>
  <c r="K107" i="30" s="1"/>
  <c r="X107" i="30" s="1"/>
  <c r="AT107" i="30" s="1"/>
  <c r="BP107" i="30" s="1"/>
  <c r="G82" i="30"/>
  <c r="G109" i="30" s="1"/>
  <c r="V109" i="30" s="1"/>
  <c r="AR109" i="30" s="1"/>
  <c r="BN109" i="30" s="1"/>
  <c r="C84" i="30"/>
  <c r="C111" i="30" s="1"/>
  <c r="T111" i="30" s="1"/>
  <c r="AP111" i="30" s="1"/>
  <c r="BL111" i="30" s="1"/>
  <c r="K84" i="30"/>
  <c r="K111" i="30" s="1"/>
  <c r="AB111" i="30" s="1"/>
  <c r="AX111" i="30" s="1"/>
  <c r="BT111" i="30" s="1"/>
  <c r="G86" i="30"/>
  <c r="G113" i="30" s="1"/>
  <c r="Z113" i="30" s="1"/>
  <c r="AV113" i="30" s="1"/>
  <c r="BR113" i="30" s="1"/>
  <c r="C88" i="30"/>
  <c r="C115" i="30" s="1"/>
  <c r="X115" i="30" s="1"/>
  <c r="AT115" i="30" s="1"/>
  <c r="BP115" i="30" s="1"/>
  <c r="K88" i="30"/>
  <c r="K115" i="30" s="1"/>
  <c r="AF115" i="30" s="1"/>
  <c r="BB115" i="30" s="1"/>
  <c r="BX115" i="30" s="1"/>
  <c r="G90" i="30"/>
  <c r="G117" i="30" s="1"/>
  <c r="AD117" i="30" s="1"/>
  <c r="AZ117" i="30" s="1"/>
  <c r="BV117" i="30" s="1"/>
  <c r="C92" i="30"/>
  <c r="C119" i="30" s="1"/>
  <c r="AB119" i="30" s="1"/>
  <c r="AX119" i="30" s="1"/>
  <c r="BT119" i="30" s="1"/>
  <c r="K92" i="30"/>
  <c r="K119" i="30" s="1"/>
  <c r="G94" i="30"/>
  <c r="G121" i="30" s="1"/>
  <c r="C96" i="30"/>
  <c r="C123" i="30" s="1"/>
  <c r="AF123" i="30" s="1"/>
  <c r="BB123" i="30" s="1"/>
  <c r="BX123" i="30" s="1"/>
  <c r="G98" i="30"/>
  <c r="G125" i="30" s="1"/>
  <c r="J154" i="30"/>
  <c r="B154" i="30"/>
  <c r="F153" i="30"/>
  <c r="J152" i="30"/>
  <c r="B152" i="30"/>
  <c r="F151" i="30"/>
  <c r="J150" i="30"/>
  <c r="B150" i="30"/>
  <c r="F149" i="30"/>
  <c r="J148" i="30"/>
  <c r="B148" i="30"/>
  <c r="F147" i="30"/>
  <c r="J146" i="30"/>
  <c r="B146" i="30"/>
  <c r="F145" i="30"/>
  <c r="J144" i="30"/>
  <c r="B144" i="30"/>
  <c r="F143" i="30"/>
  <c r="J142" i="30"/>
  <c r="B142" i="30"/>
  <c r="G154" i="30"/>
  <c r="K153" i="30"/>
  <c r="C153" i="30"/>
  <c r="G152" i="30"/>
  <c r="K151" i="30"/>
  <c r="C151" i="30"/>
  <c r="G150" i="30"/>
  <c r="K149" i="30"/>
  <c r="C149" i="30"/>
  <c r="G148" i="30"/>
  <c r="K147" i="30"/>
  <c r="C147" i="30"/>
  <c r="G146" i="30"/>
  <c r="K145" i="30"/>
  <c r="C145" i="30"/>
  <c r="G144" i="30"/>
  <c r="K143" i="30"/>
  <c r="C143" i="30"/>
  <c r="G142" i="30"/>
  <c r="F154" i="30"/>
  <c r="J153" i="30"/>
  <c r="B153" i="30"/>
  <c r="F152" i="30"/>
  <c r="J151" i="30"/>
  <c r="B151" i="30"/>
  <c r="F150" i="30"/>
  <c r="J149" i="30"/>
  <c r="B149" i="30"/>
  <c r="F148" i="30"/>
  <c r="J147" i="30"/>
  <c r="B147" i="30"/>
  <c r="F146" i="30"/>
  <c r="J145" i="30"/>
  <c r="B145" i="30"/>
  <c r="F144" i="30"/>
  <c r="J143" i="30"/>
  <c r="B143" i="30"/>
  <c r="F142" i="30"/>
  <c r="K154" i="30"/>
  <c r="C154" i="30"/>
  <c r="G153" i="30"/>
  <c r="K152" i="30"/>
  <c r="C152" i="30"/>
  <c r="G151" i="30"/>
  <c r="K150" i="30"/>
  <c r="C150" i="30"/>
  <c r="G149" i="30"/>
  <c r="K148" i="30"/>
  <c r="C148" i="30"/>
  <c r="G147" i="30"/>
  <c r="K146" i="30"/>
  <c r="C146" i="30"/>
  <c r="G145" i="30"/>
  <c r="K144" i="30"/>
  <c r="C144" i="30"/>
  <c r="G143" i="30"/>
  <c r="K142" i="30"/>
  <c r="C142" i="30"/>
  <c r="C159" i="30"/>
  <c r="I154" i="30"/>
  <c r="E151" i="30"/>
  <c r="I150" i="30"/>
  <c r="E147" i="30"/>
  <c r="I146" i="30"/>
  <c r="E143" i="30"/>
  <c r="I142" i="30"/>
  <c r="F141" i="30"/>
  <c r="J140" i="30"/>
  <c r="B140" i="30"/>
  <c r="F139" i="30"/>
  <c r="J138" i="30"/>
  <c r="B138" i="30"/>
  <c r="F137" i="30"/>
  <c r="J136" i="30"/>
  <c r="B136" i="30"/>
  <c r="F135" i="30"/>
  <c r="H154" i="30"/>
  <c r="D151" i="30"/>
  <c r="H150" i="30"/>
  <c r="D147" i="30"/>
  <c r="H146" i="30"/>
  <c r="D143" i="30"/>
  <c r="H142" i="30"/>
  <c r="E141" i="30"/>
  <c r="I140" i="30"/>
  <c r="E139" i="30"/>
  <c r="I138" i="30"/>
  <c r="E137" i="30"/>
  <c r="I136" i="30"/>
  <c r="E135" i="30"/>
  <c r="I135" i="30"/>
  <c r="K136" i="30"/>
  <c r="K137" i="30"/>
  <c r="C138" i="30"/>
  <c r="C139" i="30"/>
  <c r="E140" i="30"/>
  <c r="G141" i="30"/>
  <c r="D144" i="30"/>
  <c r="D145" i="30"/>
  <c r="D146" i="30"/>
  <c r="H147" i="30"/>
  <c r="H148" i="30"/>
  <c r="H149" i="30"/>
  <c r="J135" i="30"/>
  <c r="B137" i="30"/>
  <c r="D138" i="30"/>
  <c r="D139" i="30"/>
  <c r="F140" i="30"/>
  <c r="H141" i="30"/>
  <c r="E144" i="30"/>
  <c r="E145" i="30"/>
  <c r="E146" i="30"/>
  <c r="I147" i="30"/>
  <c r="I148" i="30"/>
  <c r="I149" i="30"/>
  <c r="F188" i="30"/>
  <c r="K188" i="30"/>
  <c r="C188" i="30"/>
  <c r="B199" i="30"/>
  <c r="J188" i="30"/>
  <c r="B188" i="30"/>
  <c r="G188" i="30"/>
  <c r="O137" i="29"/>
  <c r="B81" i="29"/>
  <c r="B108" i="29" s="1"/>
  <c r="P108" i="29" s="1"/>
  <c r="AL108" i="29" s="1"/>
  <c r="BH108" i="29" s="1"/>
  <c r="P54" i="29"/>
  <c r="T58" i="29"/>
  <c r="O141" i="29"/>
  <c r="B85" i="29"/>
  <c r="B112" i="29" s="1"/>
  <c r="T112" i="29" s="1"/>
  <c r="AP112" i="29" s="1"/>
  <c r="BL112" i="29" s="1"/>
  <c r="F95" i="29"/>
  <c r="F122" i="29" s="1"/>
  <c r="S151" i="29"/>
  <c r="R137" i="29"/>
  <c r="S54" i="29"/>
  <c r="E81" i="29"/>
  <c r="E108" i="29" s="1"/>
  <c r="S108" i="29" s="1"/>
  <c r="AO108" i="29" s="1"/>
  <c r="BK108" i="29" s="1"/>
  <c r="T140" i="29"/>
  <c r="X57" i="29"/>
  <c r="G84" i="29"/>
  <c r="G111" i="29" s="1"/>
  <c r="X111" i="29" s="1"/>
  <c r="AT111" i="29" s="1"/>
  <c r="BP111" i="29" s="1"/>
  <c r="V143" i="29"/>
  <c r="I87" i="29"/>
  <c r="I114" i="29" s="1"/>
  <c r="AC114" i="29" s="1"/>
  <c r="AY114" i="29" s="1"/>
  <c r="BU114" i="29" s="1"/>
  <c r="AC60" i="29"/>
  <c r="P146" i="29"/>
  <c r="Z63" i="29"/>
  <c r="C90" i="29"/>
  <c r="C117" i="29" s="1"/>
  <c r="Z117" i="29" s="1"/>
  <c r="AV117" i="29" s="1"/>
  <c r="BR117" i="29" s="1"/>
  <c r="R149" i="29"/>
  <c r="AE66" i="29"/>
  <c r="E93" i="29"/>
  <c r="E120" i="29" s="1"/>
  <c r="AE120" i="29" s="1"/>
  <c r="BA120" i="29" s="1"/>
  <c r="BW120" i="29" s="1"/>
  <c r="T152" i="29"/>
  <c r="G96" i="29"/>
  <c r="G123" i="29" s="1"/>
  <c r="X154" i="29"/>
  <c r="K98" i="29"/>
  <c r="K125" i="29" s="1"/>
  <c r="O135" i="29"/>
  <c r="N52" i="29"/>
  <c r="B79" i="29"/>
  <c r="B106" i="29" s="1"/>
  <c r="N106" i="29" s="1"/>
  <c r="AJ106" i="29" s="1"/>
  <c r="BF106" i="29" s="1"/>
  <c r="P135" i="29"/>
  <c r="C79" i="29"/>
  <c r="C106" i="29" s="1"/>
  <c r="O106" i="29" s="1"/>
  <c r="AK106" i="29" s="1"/>
  <c r="BG106" i="29" s="1"/>
  <c r="O52" i="29"/>
  <c r="P139" i="29"/>
  <c r="C83" i="29"/>
  <c r="C110" i="29" s="1"/>
  <c r="S110" i="29" s="1"/>
  <c r="AO110" i="29" s="1"/>
  <c r="BK110" i="29" s="1"/>
  <c r="S56" i="29"/>
  <c r="R135" i="29"/>
  <c r="Q52" i="29"/>
  <c r="E79" i="29"/>
  <c r="E106" i="29" s="1"/>
  <c r="Q106" i="29" s="1"/>
  <c r="AM106" i="29" s="1"/>
  <c r="BI106" i="29" s="1"/>
  <c r="V137" i="29"/>
  <c r="W54" i="29"/>
  <c r="I81" i="29"/>
  <c r="I108" i="29" s="1"/>
  <c r="W108" i="29" s="1"/>
  <c r="AS108" i="29" s="1"/>
  <c r="BO108" i="29" s="1"/>
  <c r="U56" i="29"/>
  <c r="R139" i="29"/>
  <c r="E83" i="29"/>
  <c r="E110" i="29" s="1"/>
  <c r="U110" i="29" s="1"/>
  <c r="AQ110" i="29" s="1"/>
  <c r="BM110" i="29" s="1"/>
  <c r="V141" i="29"/>
  <c r="AA58" i="29"/>
  <c r="I85" i="29"/>
  <c r="I112" i="29" s="1"/>
  <c r="AA112" i="29" s="1"/>
  <c r="AW112" i="29" s="1"/>
  <c r="BS112" i="29" s="1"/>
  <c r="R143" i="29"/>
  <c r="E87" i="29"/>
  <c r="E114" i="29" s="1"/>
  <c r="Y114" i="29" s="1"/>
  <c r="AU114" i="29" s="1"/>
  <c r="BQ114" i="29" s="1"/>
  <c r="Y60" i="29"/>
  <c r="V145" i="29"/>
  <c r="I89" i="29"/>
  <c r="I116" i="29" s="1"/>
  <c r="AE116" i="29" s="1"/>
  <c r="BA116" i="29" s="1"/>
  <c r="BW116" i="29" s="1"/>
  <c r="AE62" i="29"/>
  <c r="E91" i="29"/>
  <c r="E118" i="29" s="1"/>
  <c r="AC118" i="29" s="1"/>
  <c r="AY118" i="29" s="1"/>
  <c r="BU118" i="29" s="1"/>
  <c r="AC64" i="29"/>
  <c r="R147" i="29"/>
  <c r="V149" i="29"/>
  <c r="I93" i="29"/>
  <c r="I120" i="29" s="1"/>
  <c r="R151" i="29"/>
  <c r="E95" i="29"/>
  <c r="E122" i="29" s="1"/>
  <c r="AG122" i="29" s="1"/>
  <c r="BC122" i="29" s="1"/>
  <c r="BY122" i="29" s="1"/>
  <c r="AG68" i="29"/>
  <c r="I97" i="29"/>
  <c r="I124" i="29" s="1"/>
  <c r="V153" i="29"/>
  <c r="S139" i="29"/>
  <c r="V56" i="29"/>
  <c r="F83" i="29"/>
  <c r="F110" i="29" s="1"/>
  <c r="V110" i="29" s="1"/>
  <c r="AR110" i="29" s="1"/>
  <c r="BN110" i="29" s="1"/>
  <c r="O145" i="29"/>
  <c r="B89" i="29"/>
  <c r="B116" i="29" s="1"/>
  <c r="X116" i="29" s="1"/>
  <c r="AT116" i="29" s="1"/>
  <c r="BP116" i="29" s="1"/>
  <c r="X62" i="29"/>
  <c r="F142" i="29"/>
  <c r="F150" i="29"/>
  <c r="F148" i="29"/>
  <c r="F151" i="29"/>
  <c r="F143" i="29"/>
  <c r="R152" i="29"/>
  <c r="E96" i="29"/>
  <c r="E123" i="29" s="1"/>
  <c r="Q136" i="29"/>
  <c r="Q53" i="29"/>
  <c r="D80" i="29"/>
  <c r="D107" i="29" s="1"/>
  <c r="Q107" i="29" s="1"/>
  <c r="AM107" i="29" s="1"/>
  <c r="BI107" i="29" s="1"/>
  <c r="D84" i="29"/>
  <c r="D111" i="29" s="1"/>
  <c r="U111" i="29" s="1"/>
  <c r="AQ111" i="29" s="1"/>
  <c r="BM111" i="29" s="1"/>
  <c r="U57" i="29"/>
  <c r="Q140" i="29"/>
  <c r="S143" i="29"/>
  <c r="F87" i="29"/>
  <c r="F114" i="29" s="1"/>
  <c r="Z114" i="29" s="1"/>
  <c r="AV114" i="29" s="1"/>
  <c r="BR114" i="29" s="1"/>
  <c r="Z60" i="29"/>
  <c r="D92" i="29"/>
  <c r="D119" i="29" s="1"/>
  <c r="AC119" i="29" s="1"/>
  <c r="AY119" i="29" s="1"/>
  <c r="BU119" i="29" s="1"/>
  <c r="AC65" i="29"/>
  <c r="Q148" i="29"/>
  <c r="O153" i="29"/>
  <c r="B97" i="29"/>
  <c r="B124" i="29" s="1"/>
  <c r="AF124" i="29" s="1"/>
  <c r="BB124" i="29" s="1"/>
  <c r="BX124" i="29" s="1"/>
  <c r="AF70" i="29"/>
  <c r="V146" i="29"/>
  <c r="I90" i="29"/>
  <c r="I117" i="29" s="1"/>
  <c r="AF117" i="29" s="1"/>
  <c r="BB117" i="29" s="1"/>
  <c r="BX117" i="29" s="1"/>
  <c r="AF63" i="29"/>
  <c r="V154" i="29"/>
  <c r="I98" i="29"/>
  <c r="I125" i="29" s="1"/>
  <c r="V151" i="29"/>
  <c r="I95" i="29"/>
  <c r="I122" i="29" s="1"/>
  <c r="S135" i="29"/>
  <c r="F79" i="29"/>
  <c r="F106" i="29" s="1"/>
  <c r="R106" i="29" s="1"/>
  <c r="AN106" i="29" s="1"/>
  <c r="BJ106" i="29" s="1"/>
  <c r="R52" i="29"/>
  <c r="U138" i="29"/>
  <c r="H82" i="29"/>
  <c r="H109" i="29" s="1"/>
  <c r="W109" i="29" s="1"/>
  <c r="AS109" i="29" s="1"/>
  <c r="BO109" i="29" s="1"/>
  <c r="W55" i="29"/>
  <c r="U142" i="29"/>
  <c r="H86" i="29"/>
  <c r="H113" i="29" s="1"/>
  <c r="AA113" i="29" s="1"/>
  <c r="AW113" i="29" s="1"/>
  <c r="BS113" i="29" s="1"/>
  <c r="AA59" i="29"/>
  <c r="W145" i="29"/>
  <c r="J89" i="29"/>
  <c r="J116" i="29" s="1"/>
  <c r="AF116" i="29" s="1"/>
  <c r="BB116" i="29" s="1"/>
  <c r="BX116" i="29" s="1"/>
  <c r="AF62" i="29"/>
  <c r="S147" i="29"/>
  <c r="F91" i="29"/>
  <c r="F118" i="29" s="1"/>
  <c r="AD118" i="29" s="1"/>
  <c r="AZ118" i="29" s="1"/>
  <c r="BV118" i="29" s="1"/>
  <c r="AD64" i="29"/>
  <c r="W149" i="29"/>
  <c r="J93" i="29"/>
  <c r="J120" i="29" s="1"/>
  <c r="Q152" i="29"/>
  <c r="AG69" i="29"/>
  <c r="D96" i="29"/>
  <c r="D123" i="29" s="1"/>
  <c r="AG123" i="29" s="1"/>
  <c r="BC123" i="29" s="1"/>
  <c r="BY123" i="29" s="1"/>
  <c r="U154" i="29"/>
  <c r="H98" i="29"/>
  <c r="H125" i="29" s="1"/>
  <c r="R140" i="29"/>
  <c r="E84" i="29"/>
  <c r="E111" i="29" s="1"/>
  <c r="V111" i="29" s="1"/>
  <c r="AR111" i="29" s="1"/>
  <c r="BN111" i="29" s="1"/>
  <c r="V57" i="29"/>
  <c r="R148" i="29"/>
  <c r="AD65" i="29"/>
  <c r="E92" i="29"/>
  <c r="E119" i="29" s="1"/>
  <c r="AD119" i="29" s="1"/>
  <c r="AZ119" i="29" s="1"/>
  <c r="BV119" i="29" s="1"/>
  <c r="T136" i="29"/>
  <c r="G80" i="29"/>
  <c r="G107" i="29" s="1"/>
  <c r="T107" i="29" s="1"/>
  <c r="AP107" i="29" s="1"/>
  <c r="BL107" i="29" s="1"/>
  <c r="T53" i="29"/>
  <c r="V139" i="29"/>
  <c r="I83" i="29"/>
  <c r="I110" i="29" s="1"/>
  <c r="Y110" i="29" s="1"/>
  <c r="AU110" i="29" s="1"/>
  <c r="BQ110" i="29" s="1"/>
  <c r="Y56" i="29"/>
  <c r="X142" i="29"/>
  <c r="AD59" i="29"/>
  <c r="K86" i="29"/>
  <c r="K113" i="29" s="1"/>
  <c r="AD113" i="29" s="1"/>
  <c r="AZ113" i="29" s="1"/>
  <c r="BV113" i="29" s="1"/>
  <c r="X146" i="29"/>
  <c r="K90" i="29"/>
  <c r="K117" i="29" s="1"/>
  <c r="X150" i="29"/>
  <c r="K94" i="29"/>
  <c r="K121" i="29" s="1"/>
  <c r="R153" i="29"/>
  <c r="E97" i="29"/>
  <c r="E124" i="29" s="1"/>
  <c r="W135" i="29"/>
  <c r="V52" i="29"/>
  <c r="J79" i="29"/>
  <c r="J106" i="29" s="1"/>
  <c r="V106" i="29" s="1"/>
  <c r="AR106" i="29" s="1"/>
  <c r="BN106" i="29" s="1"/>
  <c r="U136" i="29"/>
  <c r="U53" i="29"/>
  <c r="H80" i="29"/>
  <c r="H107" i="29" s="1"/>
  <c r="U107" i="29" s="1"/>
  <c r="AQ107" i="29" s="1"/>
  <c r="BM107" i="29" s="1"/>
  <c r="S137" i="29"/>
  <c r="T54" i="29"/>
  <c r="F81" i="29"/>
  <c r="F108" i="29" s="1"/>
  <c r="T108" i="29" s="1"/>
  <c r="AP108" i="29" s="1"/>
  <c r="BL108" i="29" s="1"/>
  <c r="Q138" i="29"/>
  <c r="D82" i="29"/>
  <c r="D109" i="29" s="1"/>
  <c r="S109" i="29" s="1"/>
  <c r="AO109" i="29" s="1"/>
  <c r="BK109" i="29" s="1"/>
  <c r="S55" i="29"/>
  <c r="O139" i="29"/>
  <c r="B83" i="29"/>
  <c r="B110" i="29" s="1"/>
  <c r="R110" i="29" s="1"/>
  <c r="AN110" i="29" s="1"/>
  <c r="BJ110" i="29" s="1"/>
  <c r="R56" i="29"/>
  <c r="W139" i="29"/>
  <c r="J83" i="29"/>
  <c r="J110" i="29" s="1"/>
  <c r="Z110" i="29" s="1"/>
  <c r="AV110" i="29" s="1"/>
  <c r="BR110" i="29" s="1"/>
  <c r="Z56" i="29"/>
  <c r="U140" i="29"/>
  <c r="Y57" i="29"/>
  <c r="H84" i="29"/>
  <c r="H111" i="29" s="1"/>
  <c r="Y111" i="29" s="1"/>
  <c r="AU111" i="29" s="1"/>
  <c r="BQ111" i="29" s="1"/>
  <c r="S141" i="29"/>
  <c r="F85" i="29"/>
  <c r="F112" i="29" s="1"/>
  <c r="X112" i="29" s="1"/>
  <c r="AT112" i="29" s="1"/>
  <c r="BP112" i="29" s="1"/>
  <c r="X58" i="29"/>
  <c r="Q142" i="29"/>
  <c r="D86" i="29"/>
  <c r="D113" i="29" s="1"/>
  <c r="W113" i="29" s="1"/>
  <c r="AS113" i="29" s="1"/>
  <c r="BO113" i="29" s="1"/>
  <c r="W59" i="29"/>
  <c r="O143" i="29"/>
  <c r="V60" i="29"/>
  <c r="B87" i="29"/>
  <c r="B114" i="29" s="1"/>
  <c r="V114" i="29" s="1"/>
  <c r="AR114" i="29" s="1"/>
  <c r="BN114" i="29" s="1"/>
  <c r="J87" i="29"/>
  <c r="J114" i="29" s="1"/>
  <c r="AD114" i="29" s="1"/>
  <c r="AZ114" i="29" s="1"/>
  <c r="BV114" i="29" s="1"/>
  <c r="AD60" i="29"/>
  <c r="W143" i="29"/>
  <c r="U144" i="29"/>
  <c r="AC61" i="29"/>
  <c r="H88" i="29"/>
  <c r="H115" i="29" s="1"/>
  <c r="AC115" i="29" s="1"/>
  <c r="AY115" i="29" s="1"/>
  <c r="BU115" i="29" s="1"/>
  <c r="S145" i="29"/>
  <c r="AB62" i="29"/>
  <c r="F89" i="29"/>
  <c r="F116" i="29" s="1"/>
  <c r="AB116" i="29" s="1"/>
  <c r="AX116" i="29" s="1"/>
  <c r="BT116" i="29" s="1"/>
  <c r="Q146" i="29"/>
  <c r="AA63" i="29"/>
  <c r="D90" i="29"/>
  <c r="D117" i="29" s="1"/>
  <c r="AA117" i="29" s="1"/>
  <c r="AW117" i="29" s="1"/>
  <c r="BS117" i="29" s="1"/>
  <c r="O147" i="29"/>
  <c r="B91" i="29"/>
  <c r="B118" i="29" s="1"/>
  <c r="Z118" i="29" s="1"/>
  <c r="AV118" i="29" s="1"/>
  <c r="BR118" i="29" s="1"/>
  <c r="Z64" i="29"/>
  <c r="W147" i="29"/>
  <c r="J91" i="29"/>
  <c r="J118" i="29" s="1"/>
  <c r="U148" i="29"/>
  <c r="AG65" i="29"/>
  <c r="H92" i="29"/>
  <c r="H119" i="29" s="1"/>
  <c r="AG119" i="29" s="1"/>
  <c r="BC119" i="29" s="1"/>
  <c r="BY119" i="29" s="1"/>
  <c r="S149" i="29"/>
  <c r="F93" i="29"/>
  <c r="F120" i="29" s="1"/>
  <c r="AF120" i="29" s="1"/>
  <c r="BB120" i="29" s="1"/>
  <c r="BX120" i="29" s="1"/>
  <c r="AF66" i="29"/>
  <c r="Q150" i="29"/>
  <c r="D94" i="29"/>
  <c r="D121" i="29" s="1"/>
  <c r="AE121" i="29" s="1"/>
  <c r="BA121" i="29" s="1"/>
  <c r="BW121" i="29" s="1"/>
  <c r="AE67" i="29"/>
  <c r="O151" i="29"/>
  <c r="AD68" i="29"/>
  <c r="B95" i="29"/>
  <c r="B122" i="29" s="1"/>
  <c r="AD122" i="29" s="1"/>
  <c r="AZ122" i="29" s="1"/>
  <c r="BV122" i="29" s="1"/>
  <c r="W151" i="29"/>
  <c r="J95" i="29"/>
  <c r="J122" i="29" s="1"/>
  <c r="U152" i="29"/>
  <c r="H96" i="29"/>
  <c r="H123" i="29" s="1"/>
  <c r="S153" i="29"/>
  <c r="F97" i="29"/>
  <c r="F124" i="29" s="1"/>
  <c r="Q154" i="29"/>
  <c r="D98" i="29"/>
  <c r="D125" i="29" s="1"/>
  <c r="B137" i="29"/>
  <c r="B145" i="29"/>
  <c r="B140" i="29"/>
  <c r="B146" i="29"/>
  <c r="B138" i="29"/>
  <c r="B141" i="29"/>
  <c r="J152" i="29"/>
  <c r="J147" i="29"/>
  <c r="J137" i="29"/>
  <c r="J135" i="29"/>
  <c r="J138" i="29"/>
  <c r="J143" i="29"/>
  <c r="B117" i="29"/>
  <c r="Y117" i="29" s="1"/>
  <c r="AU117" i="29" s="1"/>
  <c r="BQ117" i="29" s="1"/>
  <c r="G141" i="29"/>
  <c r="G136" i="29"/>
  <c r="G154" i="29"/>
  <c r="G149" i="29"/>
  <c r="G144" i="29"/>
  <c r="G142" i="29"/>
  <c r="G145" i="29"/>
  <c r="G137" i="29"/>
  <c r="G150" i="29"/>
  <c r="V138" i="29"/>
  <c r="I82" i="29"/>
  <c r="I109" i="29" s="1"/>
  <c r="X109" i="29" s="1"/>
  <c r="AT109" i="29" s="1"/>
  <c r="BP109" i="29" s="1"/>
  <c r="X55" i="29"/>
  <c r="V142" i="29"/>
  <c r="I86" i="29"/>
  <c r="I113" i="29" s="1"/>
  <c r="AB113" i="29" s="1"/>
  <c r="AX113" i="29" s="1"/>
  <c r="BT113" i="29" s="1"/>
  <c r="AB59" i="29"/>
  <c r="P138" i="29"/>
  <c r="C82" i="29"/>
  <c r="C109" i="29" s="1"/>
  <c r="R109" i="29" s="1"/>
  <c r="AN109" i="29" s="1"/>
  <c r="BJ109" i="29" s="1"/>
  <c r="R55" i="29"/>
  <c r="R141" i="29"/>
  <c r="E85" i="29"/>
  <c r="E112" i="29" s="1"/>
  <c r="W112" i="29" s="1"/>
  <c r="AS112" i="29" s="1"/>
  <c r="BO112" i="29" s="1"/>
  <c r="W58" i="29"/>
  <c r="T144" i="29"/>
  <c r="AB61" i="29"/>
  <c r="G88" i="29"/>
  <c r="G115" i="29" s="1"/>
  <c r="AB115" i="29" s="1"/>
  <c r="AX115" i="29" s="1"/>
  <c r="BT115" i="29" s="1"/>
  <c r="T148" i="29"/>
  <c r="G92" i="29"/>
  <c r="G119" i="29" s="1"/>
  <c r="AF119" i="29" s="1"/>
  <c r="BB119" i="29" s="1"/>
  <c r="BX119" i="29" s="1"/>
  <c r="AF65" i="29"/>
  <c r="P154" i="29"/>
  <c r="C98" i="29"/>
  <c r="C125" i="29" s="1"/>
  <c r="X135" i="29"/>
  <c r="K79" i="29"/>
  <c r="K106" i="29" s="1"/>
  <c r="W106" i="29" s="1"/>
  <c r="AS106" i="29" s="1"/>
  <c r="BO106" i="29" s="1"/>
  <c r="W52" i="29"/>
  <c r="X139" i="29"/>
  <c r="K83" i="29"/>
  <c r="K110" i="29" s="1"/>
  <c r="AA110" i="29" s="1"/>
  <c r="AW110" i="29" s="1"/>
  <c r="BS110" i="29" s="1"/>
  <c r="AA56" i="29"/>
  <c r="P143" i="29"/>
  <c r="C87" i="29"/>
  <c r="C114" i="29" s="1"/>
  <c r="W114" i="29" s="1"/>
  <c r="AS114" i="29" s="1"/>
  <c r="BO114" i="29" s="1"/>
  <c r="W60" i="29"/>
  <c r="X143" i="29"/>
  <c r="K87" i="29"/>
  <c r="K114" i="29" s="1"/>
  <c r="AE114" i="29" s="1"/>
  <c r="BA114" i="29" s="1"/>
  <c r="BW114" i="29" s="1"/>
  <c r="AE60" i="29"/>
  <c r="T145" i="29"/>
  <c r="G89" i="29"/>
  <c r="G116" i="29" s="1"/>
  <c r="AC116" i="29" s="1"/>
  <c r="AY116" i="29" s="1"/>
  <c r="BU116" i="29" s="1"/>
  <c r="AC62" i="29"/>
  <c r="X147" i="29"/>
  <c r="K91" i="29"/>
  <c r="K118" i="29" s="1"/>
  <c r="T149" i="29"/>
  <c r="G93" i="29"/>
  <c r="G120" i="29" s="1"/>
  <c r="AG120" i="29" s="1"/>
  <c r="BC120" i="29" s="1"/>
  <c r="BY120" i="29" s="1"/>
  <c r="AG66" i="29"/>
  <c r="P151" i="29"/>
  <c r="C95" i="29"/>
  <c r="C122" i="29" s="1"/>
  <c r="AE122" i="29" s="1"/>
  <c r="BA122" i="29" s="1"/>
  <c r="BW122" i="29" s="1"/>
  <c r="AE68" i="29"/>
  <c r="X151" i="29"/>
  <c r="K95" i="29"/>
  <c r="K122" i="29" s="1"/>
  <c r="T153" i="29"/>
  <c r="G97" i="29"/>
  <c r="G124" i="29" s="1"/>
  <c r="R154" i="29"/>
  <c r="E98" i="29"/>
  <c r="E125" i="29" s="1"/>
  <c r="C149" i="29"/>
  <c r="C139" i="29"/>
  <c r="C140" i="29"/>
  <c r="C150" i="29"/>
  <c r="K146" i="29"/>
  <c r="K136" i="29"/>
  <c r="K152" i="29"/>
  <c r="K137" i="29"/>
  <c r="K147" i="29"/>
  <c r="F107" i="29"/>
  <c r="S107" i="29" s="1"/>
  <c r="AO107" i="29" s="1"/>
  <c r="BK107" i="29" s="1"/>
  <c r="H135" i="29"/>
  <c r="H143" i="29"/>
  <c r="H138" i="29"/>
  <c r="H144" i="29"/>
  <c r="H136" i="29"/>
  <c r="W137" i="29"/>
  <c r="J81" i="29"/>
  <c r="J108" i="29" s="1"/>
  <c r="X108" i="29" s="1"/>
  <c r="AT108" i="29" s="1"/>
  <c r="BP108" i="29" s="1"/>
  <c r="X54" i="29"/>
  <c r="W141" i="29"/>
  <c r="AB58" i="29"/>
  <c r="J85" i="29"/>
  <c r="J112" i="29" s="1"/>
  <c r="AB112" i="29" s="1"/>
  <c r="AX112" i="29" s="1"/>
  <c r="BT112" i="29" s="1"/>
  <c r="Q144" i="29"/>
  <c r="Y61" i="29"/>
  <c r="D88" i="29"/>
  <c r="D115" i="29" s="1"/>
  <c r="Y115" i="29" s="1"/>
  <c r="AU115" i="29" s="1"/>
  <c r="BQ115" i="29" s="1"/>
  <c r="U146" i="29"/>
  <c r="H90" i="29"/>
  <c r="H117" i="29" s="1"/>
  <c r="AE117" i="29" s="1"/>
  <c r="BA117" i="29" s="1"/>
  <c r="BW117" i="29" s="1"/>
  <c r="AE63" i="29"/>
  <c r="O149" i="29"/>
  <c r="AB66" i="29"/>
  <c r="B93" i="29"/>
  <c r="B120" i="29" s="1"/>
  <c r="AB120" i="29" s="1"/>
  <c r="AX120" i="29" s="1"/>
  <c r="BT120" i="29" s="1"/>
  <c r="H94" i="29"/>
  <c r="H121" i="29" s="1"/>
  <c r="U150" i="29"/>
  <c r="W153" i="29"/>
  <c r="J97" i="29"/>
  <c r="J124" i="29" s="1"/>
  <c r="R136" i="29"/>
  <c r="R53" i="29"/>
  <c r="E80" i="29"/>
  <c r="E107" i="29" s="1"/>
  <c r="R107" i="29" s="1"/>
  <c r="AN107" i="29" s="1"/>
  <c r="BJ107" i="29" s="1"/>
  <c r="R144" i="29"/>
  <c r="Z61" i="29"/>
  <c r="E88" i="29"/>
  <c r="E115" i="29" s="1"/>
  <c r="Z115" i="29" s="1"/>
  <c r="AV115" i="29" s="1"/>
  <c r="BR115" i="29" s="1"/>
  <c r="V150" i="29"/>
  <c r="I94" i="29"/>
  <c r="I121" i="29" s="1"/>
  <c r="V135" i="29"/>
  <c r="I79" i="29"/>
  <c r="I106" i="29" s="1"/>
  <c r="U106" i="29" s="1"/>
  <c r="AQ106" i="29" s="1"/>
  <c r="BM106" i="29" s="1"/>
  <c r="U52" i="29"/>
  <c r="X138" i="29"/>
  <c r="K82" i="29"/>
  <c r="K109" i="29" s="1"/>
  <c r="Z109" i="29" s="1"/>
  <c r="AV109" i="29" s="1"/>
  <c r="BR109" i="29" s="1"/>
  <c r="Z55" i="29"/>
  <c r="P142" i="29"/>
  <c r="V59" i="29"/>
  <c r="C86" i="29"/>
  <c r="C113" i="29" s="1"/>
  <c r="V113" i="29" s="1"/>
  <c r="AR113" i="29" s="1"/>
  <c r="BN113" i="29" s="1"/>
  <c r="R145" i="29"/>
  <c r="E89" i="29"/>
  <c r="E116" i="29" s="1"/>
  <c r="AA116" i="29" s="1"/>
  <c r="AW116" i="29" s="1"/>
  <c r="BS116" i="29" s="1"/>
  <c r="AA62" i="29"/>
  <c r="V147" i="29"/>
  <c r="I91" i="29"/>
  <c r="I118" i="29" s="1"/>
  <c r="AG118" i="29" s="1"/>
  <c r="BC118" i="29" s="1"/>
  <c r="BY118" i="29" s="1"/>
  <c r="AG64" i="29"/>
  <c r="P150" i="29"/>
  <c r="AD67" i="29"/>
  <c r="C94" i="29"/>
  <c r="C121" i="29" s="1"/>
  <c r="AD121" i="29" s="1"/>
  <c r="AZ121" i="29" s="1"/>
  <c r="BV121" i="29" s="1"/>
  <c r="T137" i="29"/>
  <c r="G81" i="29"/>
  <c r="G108" i="29" s="1"/>
  <c r="U108" i="29" s="1"/>
  <c r="AQ108" i="29" s="1"/>
  <c r="BM108" i="29" s="1"/>
  <c r="U54" i="29"/>
  <c r="T141" i="29"/>
  <c r="G85" i="29"/>
  <c r="G112" i="29" s="1"/>
  <c r="Y112" i="29" s="1"/>
  <c r="AU112" i="29" s="1"/>
  <c r="BQ112" i="29" s="1"/>
  <c r="Y58" i="29"/>
  <c r="P147" i="29"/>
  <c r="AA64" i="29"/>
  <c r="C91" i="29"/>
  <c r="C118" i="29" s="1"/>
  <c r="AA118" i="29" s="1"/>
  <c r="AW118" i="29" s="1"/>
  <c r="BS118" i="29" s="1"/>
  <c r="U141" i="29"/>
  <c r="H85" i="29"/>
  <c r="H112" i="29" s="1"/>
  <c r="Z112" i="29" s="1"/>
  <c r="AV112" i="29" s="1"/>
  <c r="BR112" i="29" s="1"/>
  <c r="Z58" i="29"/>
  <c r="Q143" i="29"/>
  <c r="D87" i="29"/>
  <c r="D114" i="29" s="1"/>
  <c r="X114" i="29" s="1"/>
  <c r="AT114" i="29" s="1"/>
  <c r="BP114" i="29" s="1"/>
  <c r="X60" i="29"/>
  <c r="H89" i="29"/>
  <c r="H116" i="29" s="1"/>
  <c r="AD116" i="29" s="1"/>
  <c r="AZ116" i="29" s="1"/>
  <c r="BV116" i="29" s="1"/>
  <c r="U145" i="29"/>
  <c r="AD62" i="29"/>
  <c r="D91" i="29"/>
  <c r="D118" i="29" s="1"/>
  <c r="AB118" i="29" s="1"/>
  <c r="AX118" i="29" s="1"/>
  <c r="BT118" i="29" s="1"/>
  <c r="Q147" i="29"/>
  <c r="AB64" i="29"/>
  <c r="U149" i="29"/>
  <c r="H93" i="29"/>
  <c r="H120" i="29" s="1"/>
  <c r="Q151" i="29"/>
  <c r="D95" i="29"/>
  <c r="D122" i="29" s="1"/>
  <c r="AF122" i="29" s="1"/>
  <c r="BB122" i="29" s="1"/>
  <c r="BX122" i="29" s="1"/>
  <c r="AF68" i="29"/>
  <c r="U153" i="29"/>
  <c r="H97" i="29"/>
  <c r="H124" i="29" s="1"/>
  <c r="D148" i="29"/>
  <c r="D143" i="29"/>
  <c r="D151" i="29"/>
  <c r="D139" i="29"/>
  <c r="D149" i="29"/>
  <c r="U58" i="29"/>
  <c r="AC58" i="29"/>
  <c r="AC66" i="29"/>
  <c r="C80" i="29"/>
  <c r="C107" i="29" s="1"/>
  <c r="P107" i="29" s="1"/>
  <c r="AL107" i="29" s="1"/>
  <c r="BH107" i="29" s="1"/>
  <c r="K80" i="29"/>
  <c r="K107" i="29" s="1"/>
  <c r="X107" i="29" s="1"/>
  <c r="AT107" i="29" s="1"/>
  <c r="BP107" i="29" s="1"/>
  <c r="G82" i="29"/>
  <c r="G109" i="29" s="1"/>
  <c r="V109" i="29" s="1"/>
  <c r="AR109" i="29" s="1"/>
  <c r="BN109" i="29" s="1"/>
  <c r="C84" i="29"/>
  <c r="C111" i="29" s="1"/>
  <c r="T111" i="29" s="1"/>
  <c r="AP111" i="29" s="1"/>
  <c r="BL111" i="29" s="1"/>
  <c r="K84" i="29"/>
  <c r="K111" i="29" s="1"/>
  <c r="AB111" i="29" s="1"/>
  <c r="AX111" i="29" s="1"/>
  <c r="BT111" i="29" s="1"/>
  <c r="G86" i="29"/>
  <c r="G113" i="29" s="1"/>
  <c r="Z113" i="29" s="1"/>
  <c r="AV113" i="29" s="1"/>
  <c r="BR113" i="29" s="1"/>
  <c r="C89" i="29"/>
  <c r="C116" i="29" s="1"/>
  <c r="Y116" i="29" s="1"/>
  <c r="AU116" i="29" s="1"/>
  <c r="BQ116" i="29" s="1"/>
  <c r="E94" i="29"/>
  <c r="E121" i="29" s="1"/>
  <c r="AF121" i="29" s="1"/>
  <c r="BB121" i="29" s="1"/>
  <c r="BX121" i="29" s="1"/>
  <c r="G95" i="29"/>
  <c r="G122" i="29" s="1"/>
  <c r="O146" i="29"/>
  <c r="F119" i="29"/>
  <c r="AE119" i="29" s="1"/>
  <c r="BA119" i="29" s="1"/>
  <c r="BW119" i="29" s="1"/>
  <c r="X148" i="29"/>
  <c r="K92" i="29"/>
  <c r="K119" i="29" s="1"/>
  <c r="X152" i="29"/>
  <c r="K96" i="29"/>
  <c r="K123" i="29" s="1"/>
  <c r="T154" i="29"/>
  <c r="G98" i="29"/>
  <c r="G125" i="29" s="1"/>
  <c r="K81" i="29"/>
  <c r="K108" i="29" s="1"/>
  <c r="Y108" i="29" s="1"/>
  <c r="AU108" i="29" s="1"/>
  <c r="BQ108" i="29" s="1"/>
  <c r="G87" i="29"/>
  <c r="G114" i="29" s="1"/>
  <c r="AA114" i="29" s="1"/>
  <c r="AW114" i="29" s="1"/>
  <c r="BS114" i="29" s="1"/>
  <c r="V53" i="29"/>
  <c r="Z59" i="29"/>
  <c r="AB60" i="29"/>
  <c r="AD61" i="29"/>
  <c r="H79" i="29"/>
  <c r="H106" i="29" s="1"/>
  <c r="T106" i="29" s="1"/>
  <c r="AP106" i="29" s="1"/>
  <c r="BL106" i="29" s="1"/>
  <c r="D81" i="29"/>
  <c r="D108" i="29" s="1"/>
  <c r="R108" i="29" s="1"/>
  <c r="AN108" i="29" s="1"/>
  <c r="BJ108" i="29" s="1"/>
  <c r="B82" i="29"/>
  <c r="B109" i="29" s="1"/>
  <c r="Q109" i="29" s="1"/>
  <c r="AM109" i="29" s="1"/>
  <c r="BI109" i="29" s="1"/>
  <c r="J82" i="29"/>
  <c r="J109" i="29" s="1"/>
  <c r="Y109" i="29" s="1"/>
  <c r="AU109" i="29" s="1"/>
  <c r="BQ109" i="29" s="1"/>
  <c r="H83" i="29"/>
  <c r="H110" i="29" s="1"/>
  <c r="X110" i="29" s="1"/>
  <c r="AT110" i="29" s="1"/>
  <c r="BP110" i="29" s="1"/>
  <c r="F84" i="29"/>
  <c r="F111" i="29" s="1"/>
  <c r="W111" i="29" s="1"/>
  <c r="AS111" i="29" s="1"/>
  <c r="BO111" i="29" s="1"/>
  <c r="D85" i="29"/>
  <c r="D112" i="29" s="1"/>
  <c r="V112" i="29" s="1"/>
  <c r="AR112" i="29" s="1"/>
  <c r="BN112" i="29" s="1"/>
  <c r="B86" i="29"/>
  <c r="B113" i="29" s="1"/>
  <c r="U113" i="29" s="1"/>
  <c r="AQ113" i="29" s="1"/>
  <c r="BM113" i="29" s="1"/>
  <c r="J86" i="29"/>
  <c r="J113" i="29" s="1"/>
  <c r="AC113" i="29" s="1"/>
  <c r="AY113" i="29" s="1"/>
  <c r="BU113" i="29" s="1"/>
  <c r="H87" i="29"/>
  <c r="H114" i="29" s="1"/>
  <c r="AB114" i="29" s="1"/>
  <c r="AX114" i="29" s="1"/>
  <c r="BT114" i="29" s="1"/>
  <c r="H91" i="29"/>
  <c r="H118" i="29" s="1"/>
  <c r="AF118" i="29" s="1"/>
  <c r="BB118" i="29" s="1"/>
  <c r="BX118" i="29" s="1"/>
  <c r="J94" i="29"/>
  <c r="J121" i="29" s="1"/>
  <c r="B98" i="29"/>
  <c r="B125" i="29" s="1"/>
  <c r="AG125" i="29" s="1"/>
  <c r="BC125" i="29" s="1"/>
  <c r="BY125" i="29" s="1"/>
  <c r="K153" i="29"/>
  <c r="V58" i="29"/>
  <c r="W148" i="29"/>
  <c r="J92" i="29"/>
  <c r="J119" i="29" s="1"/>
  <c r="J96" i="29"/>
  <c r="J123" i="29" s="1"/>
  <c r="W152" i="29"/>
  <c r="H95" i="29"/>
  <c r="H122" i="29" s="1"/>
  <c r="Y59" i="29"/>
  <c r="P144" i="29"/>
  <c r="C88" i="29"/>
  <c r="C115" i="29" s="1"/>
  <c r="X115" i="29" s="1"/>
  <c r="AT115" i="29" s="1"/>
  <c r="BP115" i="29" s="1"/>
  <c r="P148" i="29"/>
  <c r="C92" i="29"/>
  <c r="C119" i="29" s="1"/>
  <c r="AB119" i="29" s="1"/>
  <c r="AX119" i="29" s="1"/>
  <c r="BT119" i="29" s="1"/>
  <c r="P152" i="29"/>
  <c r="C96" i="29"/>
  <c r="C123" i="29" s="1"/>
  <c r="AF123" i="29" s="1"/>
  <c r="BB123" i="29" s="1"/>
  <c r="BX123" i="29" s="1"/>
  <c r="F115" i="29"/>
  <c r="AA115" i="29" s="1"/>
  <c r="AW115" i="29" s="1"/>
  <c r="BS115" i="29" s="1"/>
  <c r="G91" i="29"/>
  <c r="G118" i="29" s="1"/>
  <c r="AE118" i="29" s="1"/>
  <c r="BA118" i="29" s="1"/>
  <c r="BW118" i="29" s="1"/>
  <c r="T52" i="29"/>
  <c r="T56" i="29"/>
  <c r="O53" i="29"/>
  <c r="W53" i="29"/>
  <c r="Q54" i="29"/>
  <c r="Y54" i="29"/>
  <c r="W57" i="29"/>
  <c r="W61" i="29"/>
  <c r="AE61" i="29"/>
  <c r="Y62" i="29"/>
  <c r="AG62" i="29"/>
  <c r="AE65" i="29"/>
  <c r="AG70" i="29"/>
  <c r="I92" i="29"/>
  <c r="I119" i="29" s="1"/>
  <c r="K93" i="29"/>
  <c r="K120" i="29" s="1"/>
  <c r="C97" i="29"/>
  <c r="C124" i="29" s="1"/>
  <c r="AG124" i="29" s="1"/>
  <c r="BC124" i="29" s="1"/>
  <c r="BY124" i="29" s="1"/>
  <c r="V144" i="29"/>
  <c r="S146" i="29"/>
  <c r="F90" i="29"/>
  <c r="F117" i="29" s="1"/>
  <c r="AC117" i="29" s="1"/>
  <c r="AY117" i="29" s="1"/>
  <c r="BU117" i="29" s="1"/>
  <c r="S150" i="29"/>
  <c r="F94" i="29"/>
  <c r="F121" i="29" s="1"/>
  <c r="AG121" i="29" s="1"/>
  <c r="BC121" i="29" s="1"/>
  <c r="BY121" i="29" s="1"/>
  <c r="S154" i="29"/>
  <c r="F98" i="29"/>
  <c r="F125" i="29" s="1"/>
  <c r="X144" i="29"/>
  <c r="K88" i="29"/>
  <c r="K115" i="29" s="1"/>
  <c r="AF115" i="29" s="1"/>
  <c r="BB115" i="29" s="1"/>
  <c r="BX115" i="29" s="1"/>
  <c r="T150" i="29"/>
  <c r="G94" i="29"/>
  <c r="G121" i="29" s="1"/>
  <c r="G83" i="29"/>
  <c r="G110" i="29" s="1"/>
  <c r="W110" i="29" s="1"/>
  <c r="AS110" i="29" s="1"/>
  <c r="BO110" i="29" s="1"/>
  <c r="K85" i="29"/>
  <c r="K112" i="29" s="1"/>
  <c r="AC112" i="29" s="1"/>
  <c r="AY112" i="29" s="1"/>
  <c r="BU112" i="29" s="1"/>
  <c r="E90" i="29"/>
  <c r="E117" i="29" s="1"/>
  <c r="AB117" i="29" s="1"/>
  <c r="AX117" i="29" s="1"/>
  <c r="BT117" i="29" s="1"/>
  <c r="I96" i="29"/>
  <c r="I123" i="29" s="1"/>
  <c r="X61" i="29"/>
  <c r="AB63" i="29"/>
  <c r="AF69" i="29"/>
  <c r="B94" i="29"/>
  <c r="B121" i="29" s="1"/>
  <c r="AC121" i="29" s="1"/>
  <c r="AY121" i="29" s="1"/>
  <c r="BU121" i="29" s="1"/>
  <c r="D97" i="29"/>
  <c r="D124" i="29" s="1"/>
  <c r="AD66" i="29"/>
  <c r="O152" i="29"/>
  <c r="B96" i="29"/>
  <c r="B123" i="29" s="1"/>
  <c r="AE123" i="29" s="1"/>
  <c r="BA123" i="29" s="1"/>
  <c r="BW123" i="29" s="1"/>
  <c r="S52" i="29"/>
  <c r="AA60" i="29"/>
  <c r="T146" i="29"/>
  <c r="G90" i="29"/>
  <c r="G117" i="29" s="1"/>
  <c r="AD117" i="29" s="1"/>
  <c r="AZ117" i="29" s="1"/>
  <c r="BV117" i="29" s="1"/>
  <c r="G79" i="29"/>
  <c r="G106" i="29" s="1"/>
  <c r="S106" i="29" s="1"/>
  <c r="AO106" i="29" s="1"/>
  <c r="BK106" i="29" s="1"/>
  <c r="P53" i="29"/>
  <c r="R54" i="29"/>
  <c r="AF61" i="29"/>
  <c r="Z62" i="29"/>
  <c r="U55" i="29"/>
  <c r="W56" i="29"/>
  <c r="U59" i="29"/>
  <c r="AC59" i="29"/>
  <c r="AC63" i="29"/>
  <c r="AE64" i="29"/>
  <c r="AC67" i="29"/>
  <c r="I80" i="29"/>
  <c r="I107" i="29" s="1"/>
  <c r="V107" i="29" s="1"/>
  <c r="AR107" i="29" s="1"/>
  <c r="BN107" i="29" s="1"/>
  <c r="E82" i="29"/>
  <c r="E109" i="29" s="1"/>
  <c r="T109" i="29" s="1"/>
  <c r="AP109" i="29" s="1"/>
  <c r="BL109" i="29" s="1"/>
  <c r="I84" i="29"/>
  <c r="I111" i="29" s="1"/>
  <c r="Z111" i="29" s="1"/>
  <c r="AV111" i="29" s="1"/>
  <c r="BR111" i="29" s="1"/>
  <c r="E86" i="29"/>
  <c r="E113" i="29" s="1"/>
  <c r="X113" i="29" s="1"/>
  <c r="AT113" i="29" s="1"/>
  <c r="BP113" i="29" s="1"/>
  <c r="J88" i="29"/>
  <c r="J115" i="29" s="1"/>
  <c r="AE115" i="29" s="1"/>
  <c r="BA115" i="29" s="1"/>
  <c r="BW115" i="29" s="1"/>
  <c r="K89" i="29"/>
  <c r="K116" i="29" s="1"/>
  <c r="AG116" i="29" s="1"/>
  <c r="BC116" i="29" s="1"/>
  <c r="BY116" i="29" s="1"/>
  <c r="C93" i="29"/>
  <c r="C120" i="29" s="1"/>
  <c r="AC120" i="29" s="1"/>
  <c r="AY120" i="29" s="1"/>
  <c r="BU120" i="29" s="1"/>
  <c r="B92" i="29"/>
  <c r="B119" i="29" s="1"/>
  <c r="AA119" i="29" s="1"/>
  <c r="AW119" i="29" s="1"/>
  <c r="BS119" i="29" s="1"/>
  <c r="O148" i="29"/>
  <c r="D89" i="29"/>
  <c r="D116" i="29" s="1"/>
  <c r="Z116" i="29" s="1"/>
  <c r="AV116" i="29" s="1"/>
  <c r="BR116" i="29" s="1"/>
  <c r="C81" i="29"/>
  <c r="C108" i="29" s="1"/>
  <c r="Q108" i="29" s="1"/>
  <c r="AM108" i="29" s="1"/>
  <c r="BI108" i="29" s="1"/>
  <c r="C85" i="29"/>
  <c r="C112" i="29" s="1"/>
  <c r="U112" i="29" s="1"/>
  <c r="AQ112" i="29" s="1"/>
  <c r="BM112" i="29" s="1"/>
  <c r="K97" i="29"/>
  <c r="K124" i="29" s="1"/>
  <c r="X53" i="29"/>
  <c r="T55" i="29"/>
  <c r="P52" i="29"/>
  <c r="V55" i="29"/>
  <c r="X56" i="29"/>
  <c r="Z57" i="29"/>
  <c r="AD63" i="29"/>
  <c r="AF64" i="29"/>
  <c r="D79" i="29"/>
  <c r="D106" i="29" s="1"/>
  <c r="P106" i="29" s="1"/>
  <c r="AL106" i="29" s="1"/>
  <c r="BH106" i="29" s="1"/>
  <c r="B80" i="29"/>
  <c r="B107" i="29" s="1"/>
  <c r="O107" i="29" s="1"/>
  <c r="AK107" i="29" s="1"/>
  <c r="BG107" i="29" s="1"/>
  <c r="J80" i="29"/>
  <c r="J107" i="29" s="1"/>
  <c r="W107" i="29" s="1"/>
  <c r="AS107" i="29" s="1"/>
  <c r="BO107" i="29" s="1"/>
  <c r="H81" i="29"/>
  <c r="H108" i="29" s="1"/>
  <c r="V108" i="29" s="1"/>
  <c r="AR108" i="29" s="1"/>
  <c r="BN108" i="29" s="1"/>
  <c r="F82" i="29"/>
  <c r="F109" i="29" s="1"/>
  <c r="U109" i="29" s="1"/>
  <c r="AQ109" i="29" s="1"/>
  <c r="BM109" i="29" s="1"/>
  <c r="D83" i="29"/>
  <c r="D110" i="29" s="1"/>
  <c r="T110" i="29" s="1"/>
  <c r="AP110" i="29" s="1"/>
  <c r="BL110" i="29" s="1"/>
  <c r="B84" i="29"/>
  <c r="B111" i="29" s="1"/>
  <c r="S111" i="29" s="1"/>
  <c r="AO111" i="29" s="1"/>
  <c r="BK111" i="29" s="1"/>
  <c r="J84" i="29"/>
  <c r="J111" i="29" s="1"/>
  <c r="AA111" i="29" s="1"/>
  <c r="AW111" i="29" s="1"/>
  <c r="BS111" i="29" s="1"/>
  <c r="F86" i="29"/>
  <c r="F113" i="29" s="1"/>
  <c r="Y113" i="29" s="1"/>
  <c r="AU113" i="29" s="1"/>
  <c r="BQ113" i="29" s="1"/>
  <c r="B88" i="29"/>
  <c r="B115" i="29" s="1"/>
  <c r="W115" i="29" s="1"/>
  <c r="AS115" i="29" s="1"/>
  <c r="BO115" i="29" s="1"/>
  <c r="D93" i="29"/>
  <c r="D120" i="29" s="1"/>
  <c r="AD120" i="29" s="1"/>
  <c r="AZ120" i="29" s="1"/>
  <c r="BV120" i="29" s="1"/>
  <c r="F96" i="29"/>
  <c r="F123" i="29" s="1"/>
  <c r="D135" i="29"/>
  <c r="K138" i="29"/>
  <c r="J139" i="29"/>
  <c r="D140" i="29"/>
  <c r="C141" i="29"/>
  <c r="J144" i="29"/>
  <c r="H145" i="29"/>
  <c r="C146" i="29"/>
  <c r="B147" i="29"/>
  <c r="H150" i="29"/>
  <c r="G151" i="29"/>
  <c r="F152" i="29"/>
  <c r="F135" i="29"/>
  <c r="K139" i="29"/>
  <c r="F140" i="29"/>
  <c r="D141" i="29"/>
  <c r="C142" i="29"/>
  <c r="K144" i="29"/>
  <c r="J145" i="29"/>
  <c r="H146" i="29"/>
  <c r="C147" i="29"/>
  <c r="B148" i="29"/>
  <c r="H151" i="29"/>
  <c r="G152" i="29"/>
  <c r="B153" i="29"/>
  <c r="G201" i="29"/>
  <c r="F201" i="29"/>
  <c r="E201" i="29"/>
  <c r="D201" i="29"/>
  <c r="K201" i="29"/>
  <c r="C201" i="29"/>
  <c r="H201" i="29"/>
  <c r="B212" i="29"/>
  <c r="G135" i="29"/>
  <c r="F136" i="29"/>
  <c r="K140" i="29"/>
  <c r="F141" i="29"/>
  <c r="D142" i="29"/>
  <c r="K145" i="29"/>
  <c r="J146" i="29"/>
  <c r="D147" i="29"/>
  <c r="C148" i="29"/>
  <c r="B149" i="29"/>
  <c r="J151" i="29"/>
  <c r="H152" i="29"/>
  <c r="D154" i="29"/>
  <c r="H153" i="29"/>
  <c r="K154" i="29"/>
  <c r="C154" i="29"/>
  <c r="G153" i="29"/>
  <c r="J154" i="29"/>
  <c r="B154" i="29"/>
  <c r="F153" i="29"/>
  <c r="C159" i="29"/>
  <c r="I154" i="29"/>
  <c r="E153" i="29"/>
  <c r="I152" i="29"/>
  <c r="E151" i="29"/>
  <c r="I150" i="29"/>
  <c r="E149" i="29"/>
  <c r="I148" i="29"/>
  <c r="E147" i="29"/>
  <c r="I146" i="29"/>
  <c r="E145" i="29"/>
  <c r="I144" i="29"/>
  <c r="E143" i="29"/>
  <c r="I142" i="29"/>
  <c r="E141" i="29"/>
  <c r="I140" i="29"/>
  <c r="E139" i="29"/>
  <c r="I138" i="29"/>
  <c r="E137" i="29"/>
  <c r="I136" i="29"/>
  <c r="E135" i="29"/>
  <c r="H154" i="29"/>
  <c r="E154" i="29"/>
  <c r="I153" i="29"/>
  <c r="E152" i="29"/>
  <c r="I151" i="29"/>
  <c r="E150" i="29"/>
  <c r="I149" i="29"/>
  <c r="E148" i="29"/>
  <c r="I147" i="29"/>
  <c r="E146" i="29"/>
  <c r="I145" i="29"/>
  <c r="E144" i="29"/>
  <c r="I143" i="29"/>
  <c r="E142" i="29"/>
  <c r="I141" i="29"/>
  <c r="E140" i="29"/>
  <c r="I139" i="29"/>
  <c r="E138" i="29"/>
  <c r="I137" i="29"/>
  <c r="E136" i="29"/>
  <c r="I135" i="29"/>
  <c r="J153" i="29"/>
  <c r="D152" i="29"/>
  <c r="C151" i="29"/>
  <c r="B150" i="29"/>
  <c r="K149" i="29"/>
  <c r="J148" i="29"/>
  <c r="H147" i="29"/>
  <c r="G146" i="29"/>
  <c r="F145" i="29"/>
  <c r="D144" i="29"/>
  <c r="C143" i="29"/>
  <c r="B142" i="29"/>
  <c r="K141" i="29"/>
  <c r="J140" i="29"/>
  <c r="H139" i="29"/>
  <c r="G138" i="29"/>
  <c r="F137" i="29"/>
  <c r="D136" i="29"/>
  <c r="C135" i="29"/>
  <c r="D153" i="29"/>
  <c r="C152" i="29"/>
  <c r="B151" i="29"/>
  <c r="K150" i="29"/>
  <c r="J149" i="29"/>
  <c r="H148" i="29"/>
  <c r="G147" i="29"/>
  <c r="F146" i="29"/>
  <c r="D145" i="29"/>
  <c r="C144" i="29"/>
  <c r="B143" i="29"/>
  <c r="K142" i="29"/>
  <c r="J141" i="29"/>
  <c r="H140" i="29"/>
  <c r="G139" i="29"/>
  <c r="F138" i="29"/>
  <c r="D137" i="29"/>
  <c r="C136" i="29"/>
  <c r="B135" i="29"/>
  <c r="C153" i="29"/>
  <c r="B152" i="29"/>
  <c r="K151" i="29"/>
  <c r="J150" i="29"/>
  <c r="H149" i="29"/>
  <c r="G148" i="29"/>
  <c r="F147" i="29"/>
  <c r="D146" i="29"/>
  <c r="C145" i="29"/>
  <c r="B144" i="29"/>
  <c r="K143" i="29"/>
  <c r="J142" i="29"/>
  <c r="H141" i="29"/>
  <c r="G140" i="29"/>
  <c r="F139" i="29"/>
  <c r="D138" i="29"/>
  <c r="C137" i="29"/>
  <c r="B136" i="29"/>
  <c r="K135" i="29"/>
  <c r="J136" i="29"/>
  <c r="H137" i="29"/>
  <c r="C138" i="29"/>
  <c r="B139" i="29"/>
  <c r="H142" i="29"/>
  <c r="G143" i="29"/>
  <c r="F144" i="29"/>
  <c r="K148" i="29"/>
  <c r="F149" i="29"/>
  <c r="D150" i="29"/>
  <c r="F154" i="29"/>
  <c r="I188" i="29"/>
  <c r="B136" i="20"/>
  <c r="C136" i="20"/>
  <c r="D136" i="20"/>
  <c r="E136" i="20"/>
  <c r="F136" i="20"/>
  <c r="G136" i="20"/>
  <c r="H136" i="20"/>
  <c r="I136" i="20"/>
  <c r="J136" i="20"/>
  <c r="K136" i="20"/>
  <c r="B137" i="20"/>
  <c r="C137" i="20"/>
  <c r="D137" i="20"/>
  <c r="E137" i="20"/>
  <c r="F137" i="20"/>
  <c r="G137" i="20"/>
  <c r="H137" i="20"/>
  <c r="I137" i="20"/>
  <c r="J137" i="20"/>
  <c r="K137" i="20"/>
  <c r="B138" i="20"/>
  <c r="C138" i="20"/>
  <c r="D138" i="20"/>
  <c r="E138" i="20"/>
  <c r="F138" i="20"/>
  <c r="G138" i="20"/>
  <c r="H138" i="20"/>
  <c r="I138" i="20"/>
  <c r="J138" i="20"/>
  <c r="K138" i="20"/>
  <c r="B139" i="20"/>
  <c r="C139" i="20"/>
  <c r="D139" i="20"/>
  <c r="E139" i="20"/>
  <c r="F139" i="20"/>
  <c r="G139" i="20"/>
  <c r="H139" i="20"/>
  <c r="I139" i="20"/>
  <c r="J139" i="20"/>
  <c r="K139" i="20"/>
  <c r="B140" i="20"/>
  <c r="C140" i="20"/>
  <c r="D140" i="20"/>
  <c r="E140" i="20"/>
  <c r="F140" i="20"/>
  <c r="G140" i="20"/>
  <c r="H140" i="20"/>
  <c r="I140" i="20"/>
  <c r="J140" i="20"/>
  <c r="K140" i="20"/>
  <c r="B141" i="20"/>
  <c r="C141" i="20"/>
  <c r="D141" i="20"/>
  <c r="E141" i="20"/>
  <c r="F141" i="20"/>
  <c r="G141" i="20"/>
  <c r="H141" i="20"/>
  <c r="I141" i="20"/>
  <c r="J141" i="20"/>
  <c r="K141" i="20"/>
  <c r="B142" i="20"/>
  <c r="C142" i="20"/>
  <c r="D142" i="20"/>
  <c r="E142" i="20"/>
  <c r="F142" i="20"/>
  <c r="G142" i="20"/>
  <c r="H142" i="20"/>
  <c r="I142" i="20"/>
  <c r="J142" i="20"/>
  <c r="K142" i="20"/>
  <c r="B143" i="20"/>
  <c r="C143" i="20"/>
  <c r="D143" i="20"/>
  <c r="E143" i="20"/>
  <c r="F143" i="20"/>
  <c r="G143" i="20"/>
  <c r="H143" i="20"/>
  <c r="I143" i="20"/>
  <c r="J143" i="20"/>
  <c r="K143" i="20"/>
  <c r="B144" i="20"/>
  <c r="C144" i="20"/>
  <c r="D144" i="20"/>
  <c r="E144" i="20"/>
  <c r="F144" i="20"/>
  <c r="G144" i="20"/>
  <c r="H144" i="20"/>
  <c r="I144" i="20"/>
  <c r="J144" i="20"/>
  <c r="K144" i="20"/>
  <c r="B145" i="20"/>
  <c r="C145" i="20"/>
  <c r="D145" i="20"/>
  <c r="E145" i="20"/>
  <c r="F145" i="20"/>
  <c r="G145" i="20"/>
  <c r="H145" i="20"/>
  <c r="I145" i="20"/>
  <c r="J145" i="20"/>
  <c r="K145" i="20"/>
  <c r="B146" i="20"/>
  <c r="C146" i="20"/>
  <c r="D146" i="20"/>
  <c r="E146" i="20"/>
  <c r="F146" i="20"/>
  <c r="G146" i="20"/>
  <c r="H146" i="20"/>
  <c r="I146" i="20"/>
  <c r="J146" i="20"/>
  <c r="K146" i="20"/>
  <c r="B147" i="20"/>
  <c r="C147" i="20"/>
  <c r="D147" i="20"/>
  <c r="E147" i="20"/>
  <c r="F147" i="20"/>
  <c r="G147" i="20"/>
  <c r="H147" i="20"/>
  <c r="I147" i="20"/>
  <c r="J147" i="20"/>
  <c r="K147" i="20"/>
  <c r="B148" i="20"/>
  <c r="C148" i="20"/>
  <c r="D148" i="20"/>
  <c r="E148" i="20"/>
  <c r="F148" i="20"/>
  <c r="G148" i="20"/>
  <c r="H148" i="20"/>
  <c r="I148" i="20"/>
  <c r="J148" i="20"/>
  <c r="K148" i="20"/>
  <c r="B149" i="20"/>
  <c r="C149" i="20"/>
  <c r="D149" i="20"/>
  <c r="E149" i="20"/>
  <c r="F149" i="20"/>
  <c r="G149" i="20"/>
  <c r="H149" i="20"/>
  <c r="I149" i="20"/>
  <c r="J149" i="20"/>
  <c r="K149" i="20"/>
  <c r="B150" i="20"/>
  <c r="C150" i="20"/>
  <c r="D150" i="20"/>
  <c r="E150" i="20"/>
  <c r="F150" i="20"/>
  <c r="G150" i="20"/>
  <c r="H150" i="20"/>
  <c r="I150" i="20"/>
  <c r="J150" i="20"/>
  <c r="K150" i="20"/>
  <c r="B151" i="20"/>
  <c r="C151" i="20"/>
  <c r="D151" i="20"/>
  <c r="E151" i="20"/>
  <c r="F151" i="20"/>
  <c r="G151" i="20"/>
  <c r="H151" i="20"/>
  <c r="I151" i="20"/>
  <c r="J151" i="20"/>
  <c r="K151" i="20"/>
  <c r="B152" i="20"/>
  <c r="C152" i="20"/>
  <c r="D152" i="20"/>
  <c r="E152" i="20"/>
  <c r="F152" i="20"/>
  <c r="G152" i="20"/>
  <c r="H152" i="20"/>
  <c r="I152" i="20"/>
  <c r="J152" i="20"/>
  <c r="K152" i="20"/>
  <c r="B153" i="20"/>
  <c r="C153" i="20"/>
  <c r="D153" i="20"/>
  <c r="E153" i="20"/>
  <c r="F153" i="20"/>
  <c r="G153" i="20"/>
  <c r="H153" i="20"/>
  <c r="I153" i="20"/>
  <c r="J153" i="20"/>
  <c r="K153" i="20"/>
  <c r="B154" i="20"/>
  <c r="C154" i="20"/>
  <c r="D154" i="20"/>
  <c r="E154" i="20"/>
  <c r="F154" i="20"/>
  <c r="G154" i="20"/>
  <c r="H154" i="20"/>
  <c r="I154" i="20"/>
  <c r="J154" i="20"/>
  <c r="K154" i="20"/>
  <c r="C135" i="20"/>
  <c r="D135" i="20"/>
  <c r="E135" i="20"/>
  <c r="F135" i="20"/>
  <c r="G135" i="20"/>
  <c r="H135" i="20"/>
  <c r="I135" i="20"/>
  <c r="J135" i="20"/>
  <c r="K135" i="20"/>
  <c r="B135" i="20"/>
  <c r="K131" i="28"/>
  <c r="K132" i="28"/>
  <c r="K130" i="28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6" i="19"/>
  <c r="B186" i="28"/>
  <c r="I188" i="28" s="1"/>
  <c r="K175" i="28"/>
  <c r="J175" i="28"/>
  <c r="I175" i="28"/>
  <c r="H175" i="28"/>
  <c r="G175" i="28"/>
  <c r="F175" i="28"/>
  <c r="E175" i="28"/>
  <c r="D175" i="28"/>
  <c r="C175" i="28"/>
  <c r="B175" i="28"/>
  <c r="AF125" i="28"/>
  <c r="BB125" i="28" s="1"/>
  <c r="AE125" i="28"/>
  <c r="BA125" i="28" s="1"/>
  <c r="AD125" i="28"/>
  <c r="AC125" i="28"/>
  <c r="AY125" i="28" s="1"/>
  <c r="AB125" i="28"/>
  <c r="AX125" i="28" s="1"/>
  <c r="AA125" i="28"/>
  <c r="Z125" i="28"/>
  <c r="Y125" i="28"/>
  <c r="AU125" i="28" s="1"/>
  <c r="X125" i="28"/>
  <c r="AT125" i="28" s="1"/>
  <c r="W125" i="28"/>
  <c r="AS125" i="28" s="1"/>
  <c r="V125" i="28"/>
  <c r="U125" i="28"/>
  <c r="AQ125" i="28" s="1"/>
  <c r="T125" i="28"/>
  <c r="AP125" i="28" s="1"/>
  <c r="S125" i="28"/>
  <c r="R125" i="28"/>
  <c r="Q125" i="28"/>
  <c r="AM125" i="28" s="1"/>
  <c r="P125" i="28"/>
  <c r="AL125" i="28" s="1"/>
  <c r="O125" i="28"/>
  <c r="AK125" i="28" s="1"/>
  <c r="N125" i="28"/>
  <c r="AE124" i="28"/>
  <c r="BA124" i="28" s="1"/>
  <c r="AD124" i="28"/>
  <c r="AC124" i="28"/>
  <c r="AY124" i="28" s="1"/>
  <c r="AB124" i="28"/>
  <c r="AA124" i="28"/>
  <c r="AW124" i="28" s="1"/>
  <c r="Z124" i="28"/>
  <c r="Y124" i="28"/>
  <c r="AU124" i="28" s="1"/>
  <c r="X124" i="28"/>
  <c r="AT124" i="28" s="1"/>
  <c r="W124" i="28"/>
  <c r="AS124" i="28" s="1"/>
  <c r="V124" i="28"/>
  <c r="U124" i="28"/>
  <c r="T124" i="28"/>
  <c r="S124" i="28"/>
  <c r="AO124" i="28" s="1"/>
  <c r="R124" i="28"/>
  <c r="Q124" i="28"/>
  <c r="AM124" i="28" s="1"/>
  <c r="P124" i="28"/>
  <c r="AL124" i="28" s="1"/>
  <c r="O124" i="28"/>
  <c r="AK124" i="28" s="1"/>
  <c r="N124" i="28"/>
  <c r="AD123" i="28"/>
  <c r="AC123" i="28"/>
  <c r="AB123" i="28"/>
  <c r="AX123" i="28" s="1"/>
  <c r="AA123" i="28"/>
  <c r="AW123" i="28" s="1"/>
  <c r="Z123" i="28"/>
  <c r="AV123" i="28" s="1"/>
  <c r="Y123" i="28"/>
  <c r="X123" i="28"/>
  <c r="W123" i="28"/>
  <c r="AS123" i="28" s="1"/>
  <c r="V123" i="28"/>
  <c r="U123" i="28"/>
  <c r="T123" i="28"/>
  <c r="AP123" i="28" s="1"/>
  <c r="S123" i="28"/>
  <c r="AO123" i="28" s="1"/>
  <c r="R123" i="28"/>
  <c r="AN123" i="28" s="1"/>
  <c r="Q123" i="28"/>
  <c r="P123" i="28"/>
  <c r="O123" i="28"/>
  <c r="AK123" i="28" s="1"/>
  <c r="N123" i="28"/>
  <c r="AC122" i="28"/>
  <c r="AY122" i="28" s="1"/>
  <c r="AB122" i="28"/>
  <c r="AX122" i="28" s="1"/>
  <c r="AA122" i="28"/>
  <c r="Z122" i="28"/>
  <c r="Y122" i="28"/>
  <c r="AU122" i="28" s="1"/>
  <c r="X122" i="28"/>
  <c r="AT122" i="28" s="1"/>
  <c r="W122" i="28"/>
  <c r="V122" i="28"/>
  <c r="U122" i="28"/>
  <c r="AQ122" i="28" s="1"/>
  <c r="T122" i="28"/>
  <c r="AP122" i="28" s="1"/>
  <c r="S122" i="28"/>
  <c r="R122" i="28"/>
  <c r="Q122" i="28"/>
  <c r="AM122" i="28" s="1"/>
  <c r="P122" i="28"/>
  <c r="AL122" i="28" s="1"/>
  <c r="O122" i="28"/>
  <c r="N122" i="28"/>
  <c r="AB121" i="28"/>
  <c r="AX121" i="28" s="1"/>
  <c r="AA121" i="28"/>
  <c r="AW121" i="28" s="1"/>
  <c r="Z121" i="28"/>
  <c r="AV121" i="28" s="1"/>
  <c r="Y121" i="28"/>
  <c r="AU121" i="28" s="1"/>
  <c r="X121" i="28"/>
  <c r="W121" i="28"/>
  <c r="AS121" i="28" s="1"/>
  <c r="V121" i="28"/>
  <c r="U121" i="28"/>
  <c r="AQ121" i="28" s="1"/>
  <c r="T121" i="28"/>
  <c r="AP121" i="28" s="1"/>
  <c r="S121" i="28"/>
  <c r="AO121" i="28" s="1"/>
  <c r="R121" i="28"/>
  <c r="AN121" i="28" s="1"/>
  <c r="Q121" i="28"/>
  <c r="AM121" i="28" s="1"/>
  <c r="P121" i="28"/>
  <c r="O121" i="28"/>
  <c r="AK121" i="28" s="1"/>
  <c r="N121" i="28"/>
  <c r="AA120" i="28"/>
  <c r="Z120" i="28"/>
  <c r="Y120" i="28"/>
  <c r="AU120" i="28" s="1"/>
  <c r="X120" i="28"/>
  <c r="AT120" i="28" s="1"/>
  <c r="W120" i="28"/>
  <c r="AS120" i="28" s="1"/>
  <c r="V120" i="28"/>
  <c r="AR120" i="28" s="1"/>
  <c r="U120" i="28"/>
  <c r="AQ120" i="28" s="1"/>
  <c r="T120" i="28"/>
  <c r="S120" i="28"/>
  <c r="R120" i="28"/>
  <c r="Q120" i="28"/>
  <c r="AM120" i="28" s="1"/>
  <c r="P120" i="28"/>
  <c r="AL120" i="28" s="1"/>
  <c r="O120" i="28"/>
  <c r="AK120" i="28" s="1"/>
  <c r="N120" i="28"/>
  <c r="AJ120" i="28" s="1"/>
  <c r="Z119" i="28"/>
  <c r="Y119" i="28"/>
  <c r="X119" i="28"/>
  <c r="W119" i="28"/>
  <c r="AS119" i="28" s="1"/>
  <c r="V119" i="28"/>
  <c r="U119" i="28"/>
  <c r="AQ119" i="28" s="1"/>
  <c r="T119" i="28"/>
  <c r="AP119" i="28" s="1"/>
  <c r="S119" i="28"/>
  <c r="AO119" i="28" s="1"/>
  <c r="R119" i="28"/>
  <c r="Q119" i="28"/>
  <c r="P119" i="28"/>
  <c r="O119" i="28"/>
  <c r="AK119" i="28" s="1"/>
  <c r="N119" i="28"/>
  <c r="Y118" i="28"/>
  <c r="AU118" i="28" s="1"/>
  <c r="X118" i="28"/>
  <c r="AT118" i="28" s="1"/>
  <c r="W118" i="28"/>
  <c r="AS118" i="28" s="1"/>
  <c r="V118" i="28"/>
  <c r="U118" i="28"/>
  <c r="T118" i="28"/>
  <c r="S118" i="28"/>
  <c r="AO118" i="28" s="1"/>
  <c r="R118" i="28"/>
  <c r="Q118" i="28"/>
  <c r="AM118" i="28" s="1"/>
  <c r="P118" i="28"/>
  <c r="AL118" i="28" s="1"/>
  <c r="O118" i="28"/>
  <c r="AK118" i="28" s="1"/>
  <c r="N118" i="28"/>
  <c r="X117" i="28"/>
  <c r="W117" i="28"/>
  <c r="V117" i="28"/>
  <c r="U117" i="28"/>
  <c r="AQ117" i="28" s="1"/>
  <c r="T117" i="28"/>
  <c r="AP117" i="28" s="1"/>
  <c r="S117" i="28"/>
  <c r="AO117" i="28" s="1"/>
  <c r="R117" i="28"/>
  <c r="AN117" i="28" s="1"/>
  <c r="Q117" i="28"/>
  <c r="AM117" i="28" s="1"/>
  <c r="P117" i="28"/>
  <c r="O117" i="28"/>
  <c r="N117" i="28"/>
  <c r="W116" i="28"/>
  <c r="AS116" i="28" s="1"/>
  <c r="V116" i="28"/>
  <c r="AR116" i="28" s="1"/>
  <c r="U116" i="28"/>
  <c r="AQ116" i="28" s="1"/>
  <c r="T116" i="28"/>
  <c r="S116" i="28"/>
  <c r="AO116" i="28" s="1"/>
  <c r="R116" i="28"/>
  <c r="Q116" i="28"/>
  <c r="AM116" i="28" s="1"/>
  <c r="P116" i="28"/>
  <c r="AL116" i="28" s="1"/>
  <c r="O116" i="28"/>
  <c r="AK116" i="28" s="1"/>
  <c r="N116" i="28"/>
  <c r="AJ116" i="28" s="1"/>
  <c r="AG115" i="28"/>
  <c r="BC115" i="28" s="1"/>
  <c r="V115" i="28"/>
  <c r="U115" i="28"/>
  <c r="AQ115" i="28" s="1"/>
  <c r="T115" i="28"/>
  <c r="AP115" i="28" s="1"/>
  <c r="S115" i="28"/>
  <c r="R115" i="28"/>
  <c r="Q115" i="28"/>
  <c r="AM115" i="28" s="1"/>
  <c r="P115" i="28"/>
  <c r="AL115" i="28" s="1"/>
  <c r="O115" i="28"/>
  <c r="AK115" i="28" s="1"/>
  <c r="N115" i="28"/>
  <c r="AG114" i="28"/>
  <c r="BC114" i="28" s="1"/>
  <c r="AF114" i="28"/>
  <c r="BB114" i="28" s="1"/>
  <c r="U114" i="28"/>
  <c r="T114" i="28"/>
  <c r="S114" i="28"/>
  <c r="AO114" i="28" s="1"/>
  <c r="R114" i="28"/>
  <c r="Q114" i="28"/>
  <c r="AM114" i="28" s="1"/>
  <c r="P114" i="28"/>
  <c r="AL114" i="28" s="1"/>
  <c r="O114" i="28"/>
  <c r="AK114" i="28" s="1"/>
  <c r="N114" i="28"/>
  <c r="AG113" i="28"/>
  <c r="AF113" i="28"/>
  <c r="AE113" i="28"/>
  <c r="BA113" i="28" s="1"/>
  <c r="T113" i="28"/>
  <c r="AP113" i="28" s="1"/>
  <c r="S113" i="28"/>
  <c r="AO113" i="28" s="1"/>
  <c r="R113" i="28"/>
  <c r="Q113" i="28"/>
  <c r="P113" i="28"/>
  <c r="O113" i="28"/>
  <c r="N113" i="28"/>
  <c r="AG112" i="28"/>
  <c r="BC112" i="28" s="1"/>
  <c r="AF112" i="28"/>
  <c r="BB112" i="28" s="1"/>
  <c r="AE112" i="28"/>
  <c r="BA112" i="28" s="1"/>
  <c r="AD112" i="28"/>
  <c r="S112" i="28"/>
  <c r="R112" i="28"/>
  <c r="Q112" i="28"/>
  <c r="AM112" i="28" s="1"/>
  <c r="P112" i="28"/>
  <c r="AL112" i="28" s="1"/>
  <c r="O112" i="28"/>
  <c r="AK112" i="28" s="1"/>
  <c r="N112" i="28"/>
  <c r="AG111" i="28"/>
  <c r="BC111" i="28" s="1"/>
  <c r="AF111" i="28"/>
  <c r="AE111" i="28"/>
  <c r="AD111" i="28"/>
  <c r="AC111" i="28"/>
  <c r="AY111" i="28" s="1"/>
  <c r="R111" i="28"/>
  <c r="Q111" i="28"/>
  <c r="AM111" i="28" s="1"/>
  <c r="P111" i="28"/>
  <c r="O111" i="28"/>
  <c r="N111" i="28"/>
  <c r="AG110" i="28"/>
  <c r="BC110" i="28" s="1"/>
  <c r="AF110" i="28"/>
  <c r="BB110" i="28" s="1"/>
  <c r="AE110" i="28"/>
  <c r="AD110" i="28"/>
  <c r="AC110" i="28"/>
  <c r="AY110" i="28" s="1"/>
  <c r="AB110" i="28"/>
  <c r="Q110" i="28"/>
  <c r="AM110" i="28" s="1"/>
  <c r="P110" i="28"/>
  <c r="O110" i="28"/>
  <c r="AK110" i="28" s="1"/>
  <c r="N110" i="28"/>
  <c r="AG109" i="28"/>
  <c r="AF109" i="28"/>
  <c r="AE109" i="28"/>
  <c r="BA109" i="28" s="1"/>
  <c r="AD109" i="28"/>
  <c r="AC109" i="28"/>
  <c r="AY109" i="28" s="1"/>
  <c r="AB109" i="28"/>
  <c r="AA109" i="28"/>
  <c r="AW109" i="28" s="1"/>
  <c r="P109" i="28"/>
  <c r="O109" i="28"/>
  <c r="N109" i="28"/>
  <c r="AG108" i="28"/>
  <c r="BC108" i="28" s="1"/>
  <c r="AF108" i="28"/>
  <c r="AE108" i="28"/>
  <c r="BA108" i="28" s="1"/>
  <c r="AD108" i="28"/>
  <c r="AC108" i="28"/>
  <c r="AB108" i="28"/>
  <c r="AA108" i="28"/>
  <c r="Z108" i="28"/>
  <c r="O108" i="28"/>
  <c r="AK108" i="28" s="1"/>
  <c r="N108" i="28"/>
  <c r="AG107" i="28"/>
  <c r="BC107" i="28" s="1"/>
  <c r="AF107" i="28"/>
  <c r="BB107" i="28" s="1"/>
  <c r="AE107" i="28"/>
  <c r="BA107" i="28" s="1"/>
  <c r="AD107" i="28"/>
  <c r="AC107" i="28"/>
  <c r="AY107" i="28" s="1"/>
  <c r="AB107" i="28"/>
  <c r="AX107" i="28" s="1"/>
  <c r="AA107" i="28"/>
  <c r="AW107" i="28" s="1"/>
  <c r="Z107" i="28"/>
  <c r="Y107" i="28"/>
  <c r="AU107" i="28" s="1"/>
  <c r="N107" i="28"/>
  <c r="AG106" i="28"/>
  <c r="BC106" i="28" s="1"/>
  <c r="AF106" i="28"/>
  <c r="AE106" i="28"/>
  <c r="AD106" i="28"/>
  <c r="AC106" i="28"/>
  <c r="AY106" i="28" s="1"/>
  <c r="AB106" i="28"/>
  <c r="AA106" i="28"/>
  <c r="Z106" i="28"/>
  <c r="AV106" i="28" s="1"/>
  <c r="Y106" i="28"/>
  <c r="AU106" i="28" s="1"/>
  <c r="X106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X63" i="28"/>
  <c r="W63" i="28"/>
  <c r="V63" i="28"/>
  <c r="U63" i="28"/>
  <c r="T63" i="28"/>
  <c r="S63" i="28"/>
  <c r="R63" i="28"/>
  <c r="Q63" i="28"/>
  <c r="P63" i="28"/>
  <c r="O63" i="28"/>
  <c r="N63" i="28"/>
  <c r="W62" i="28"/>
  <c r="V62" i="28"/>
  <c r="U62" i="28"/>
  <c r="T62" i="28"/>
  <c r="S62" i="28"/>
  <c r="R62" i="28"/>
  <c r="Q62" i="28"/>
  <c r="P62" i="28"/>
  <c r="O62" i="28"/>
  <c r="N62" i="28"/>
  <c r="AG61" i="28"/>
  <c r="V61" i="28"/>
  <c r="U61" i="28"/>
  <c r="T61" i="28"/>
  <c r="S61" i="28"/>
  <c r="R61" i="28"/>
  <c r="Q61" i="28"/>
  <c r="P61" i="28"/>
  <c r="O61" i="28"/>
  <c r="N61" i="28"/>
  <c r="AG60" i="28"/>
  <c r="AF60" i="28"/>
  <c r="U60" i="28"/>
  <c r="T60" i="28"/>
  <c r="S60" i="28"/>
  <c r="R60" i="28"/>
  <c r="Q60" i="28"/>
  <c r="P60" i="28"/>
  <c r="O60" i="28"/>
  <c r="N60" i="28"/>
  <c r="AG59" i="28"/>
  <c r="AF59" i="28"/>
  <c r="AE59" i="28"/>
  <c r="T59" i="28"/>
  <c r="S59" i="28"/>
  <c r="R59" i="28"/>
  <c r="Q59" i="28"/>
  <c r="P59" i="28"/>
  <c r="O59" i="28"/>
  <c r="N59" i="28"/>
  <c r="AG58" i="28"/>
  <c r="AF58" i="28"/>
  <c r="AE58" i="28"/>
  <c r="AD58" i="28"/>
  <c r="S58" i="28"/>
  <c r="R58" i="28"/>
  <c r="Q58" i="28"/>
  <c r="P58" i="28"/>
  <c r="O58" i="28"/>
  <c r="N58" i="28"/>
  <c r="AG57" i="28"/>
  <c r="AF57" i="28"/>
  <c r="AE57" i="28"/>
  <c r="AD57" i="28"/>
  <c r="AC57" i="28"/>
  <c r="R57" i="28"/>
  <c r="Q57" i="28"/>
  <c r="P57" i="28"/>
  <c r="O57" i="28"/>
  <c r="N57" i="28"/>
  <c r="AG56" i="28"/>
  <c r="AF56" i="28"/>
  <c r="AE56" i="28"/>
  <c r="AD56" i="28"/>
  <c r="AC56" i="28"/>
  <c r="AB56" i="28"/>
  <c r="Q56" i="28"/>
  <c r="P56" i="28"/>
  <c r="O56" i="28"/>
  <c r="N56" i="28"/>
  <c r="AG55" i="28"/>
  <c r="AF55" i="28"/>
  <c r="AE55" i="28"/>
  <c r="AD55" i="28"/>
  <c r="AC55" i="28"/>
  <c r="AB55" i="28"/>
  <c r="AA55" i="28"/>
  <c r="P55" i="28"/>
  <c r="O55" i="28"/>
  <c r="N55" i="28"/>
  <c r="AG54" i="28"/>
  <c r="AF54" i="28"/>
  <c r="AE54" i="28"/>
  <c r="AD54" i="28"/>
  <c r="AC54" i="28"/>
  <c r="AB54" i="28"/>
  <c r="AA54" i="28"/>
  <c r="Z54" i="28"/>
  <c r="O54" i="28"/>
  <c r="N54" i="28"/>
  <c r="AG53" i="28"/>
  <c r="AF53" i="28"/>
  <c r="AE53" i="28"/>
  <c r="AD53" i="28"/>
  <c r="AC53" i="28"/>
  <c r="AB53" i="28"/>
  <c r="AA53" i="28"/>
  <c r="Z53" i="28"/>
  <c r="Y53" i="28"/>
  <c r="N53" i="28"/>
  <c r="AG52" i="28"/>
  <c r="AF52" i="28"/>
  <c r="AE52" i="28"/>
  <c r="AD52" i="28"/>
  <c r="AC52" i="28"/>
  <c r="AB52" i="28"/>
  <c r="AA52" i="28"/>
  <c r="Z52" i="28"/>
  <c r="Y52" i="28"/>
  <c r="X52" i="28"/>
  <c r="K48" i="28"/>
  <c r="K72" i="28" s="1"/>
  <c r="K99" i="28" s="1"/>
  <c r="J48" i="28"/>
  <c r="J72" i="28" s="1"/>
  <c r="J99" i="28" s="1"/>
  <c r="I48" i="28"/>
  <c r="I72" i="28" s="1"/>
  <c r="I99" i="28" s="1"/>
  <c r="H48" i="28"/>
  <c r="H72" i="28" s="1"/>
  <c r="H99" i="28" s="1"/>
  <c r="G48" i="28"/>
  <c r="G72" i="28" s="1"/>
  <c r="G99" i="28" s="1"/>
  <c r="F48" i="28"/>
  <c r="F72" i="28" s="1"/>
  <c r="F99" i="28" s="1"/>
  <c r="E48" i="28"/>
  <c r="E72" i="28" s="1"/>
  <c r="E99" i="28" s="1"/>
  <c r="D48" i="28"/>
  <c r="D72" i="28" s="1"/>
  <c r="D99" i="28" s="1"/>
  <c r="C48" i="28"/>
  <c r="C72" i="28" s="1"/>
  <c r="C99" i="28" s="1"/>
  <c r="B48" i="28"/>
  <c r="B72" i="28" s="1"/>
  <c r="B99" i="28" s="1"/>
  <c r="K47" i="28"/>
  <c r="K71" i="28" s="1"/>
  <c r="J47" i="28"/>
  <c r="J71" i="28" s="1"/>
  <c r="W154" i="28" s="1"/>
  <c r="I47" i="28"/>
  <c r="I71" i="28" s="1"/>
  <c r="H47" i="28"/>
  <c r="H71" i="28" s="1"/>
  <c r="G47" i="28"/>
  <c r="G71" i="28" s="1"/>
  <c r="F47" i="28"/>
  <c r="F71" i="28" s="1"/>
  <c r="S154" i="28" s="1"/>
  <c r="E47" i="28"/>
  <c r="E71" i="28" s="1"/>
  <c r="D47" i="28"/>
  <c r="D71" i="28" s="1"/>
  <c r="C47" i="28"/>
  <c r="C71" i="28" s="1"/>
  <c r="B47" i="28"/>
  <c r="B71" i="28" s="1"/>
  <c r="O154" i="28" s="1"/>
  <c r="K46" i="28"/>
  <c r="K70" i="28" s="1"/>
  <c r="J46" i="28"/>
  <c r="J70" i="28" s="1"/>
  <c r="I46" i="28"/>
  <c r="I70" i="28" s="1"/>
  <c r="H46" i="28"/>
  <c r="H70" i="28" s="1"/>
  <c r="U153" i="28" s="1"/>
  <c r="G46" i="28"/>
  <c r="G70" i="28" s="1"/>
  <c r="F46" i="28"/>
  <c r="F70" i="28" s="1"/>
  <c r="E46" i="28"/>
  <c r="E70" i="28" s="1"/>
  <c r="D46" i="28"/>
  <c r="D70" i="28" s="1"/>
  <c r="C46" i="28"/>
  <c r="C70" i="28" s="1"/>
  <c r="B46" i="28"/>
  <c r="B70" i="28" s="1"/>
  <c r="K45" i="28"/>
  <c r="K69" i="28" s="1"/>
  <c r="J45" i="28"/>
  <c r="J69" i="28" s="1"/>
  <c r="I45" i="28"/>
  <c r="I69" i="28" s="1"/>
  <c r="H45" i="28"/>
  <c r="H69" i="28" s="1"/>
  <c r="G45" i="28"/>
  <c r="G69" i="28" s="1"/>
  <c r="F45" i="28"/>
  <c r="F69" i="28" s="1"/>
  <c r="S152" i="28" s="1"/>
  <c r="E45" i="28"/>
  <c r="E69" i="28" s="1"/>
  <c r="D45" i="28"/>
  <c r="D69" i="28" s="1"/>
  <c r="C45" i="28"/>
  <c r="C69" i="28" s="1"/>
  <c r="B45" i="28"/>
  <c r="B69" i="28" s="1"/>
  <c r="K44" i="28"/>
  <c r="K68" i="28" s="1"/>
  <c r="J44" i="28"/>
  <c r="J68" i="28" s="1"/>
  <c r="I44" i="28"/>
  <c r="I68" i="28" s="1"/>
  <c r="H44" i="28"/>
  <c r="H68" i="28" s="1"/>
  <c r="G44" i="28"/>
  <c r="G68" i="28" s="1"/>
  <c r="F44" i="28"/>
  <c r="F68" i="28" s="1"/>
  <c r="E44" i="28"/>
  <c r="E68" i="28" s="1"/>
  <c r="D44" i="28"/>
  <c r="D68" i="28" s="1"/>
  <c r="Q151" i="28" s="1"/>
  <c r="C44" i="28"/>
  <c r="C68" i="28" s="1"/>
  <c r="AE68" i="28" s="1"/>
  <c r="B44" i="28"/>
  <c r="B68" i="28" s="1"/>
  <c r="K43" i="28"/>
  <c r="K67" i="28" s="1"/>
  <c r="J43" i="28"/>
  <c r="J67" i="28" s="1"/>
  <c r="I43" i="28"/>
  <c r="I67" i="28" s="1"/>
  <c r="H43" i="28"/>
  <c r="H67" i="28" s="1"/>
  <c r="G43" i="28"/>
  <c r="G67" i="28" s="1"/>
  <c r="F43" i="28"/>
  <c r="F67" i="28" s="1"/>
  <c r="E43" i="28"/>
  <c r="E67" i="28" s="1"/>
  <c r="AF67" i="28" s="1"/>
  <c r="D43" i="28"/>
  <c r="D67" i="28" s="1"/>
  <c r="C43" i="28"/>
  <c r="C67" i="28" s="1"/>
  <c r="AD67" i="28" s="1"/>
  <c r="B43" i="28"/>
  <c r="B67" i="28" s="1"/>
  <c r="K42" i="28"/>
  <c r="K66" i="28" s="1"/>
  <c r="J42" i="28"/>
  <c r="J66" i="28" s="1"/>
  <c r="W149" i="28" s="1"/>
  <c r="I42" i="28"/>
  <c r="I66" i="28" s="1"/>
  <c r="H42" i="28"/>
  <c r="H66" i="28" s="1"/>
  <c r="U149" i="28" s="1"/>
  <c r="G42" i="28"/>
  <c r="G66" i="28" s="1"/>
  <c r="F42" i="28"/>
  <c r="F66" i="28" s="1"/>
  <c r="AF66" i="28" s="1"/>
  <c r="E42" i="28"/>
  <c r="E66" i="28" s="1"/>
  <c r="D42" i="28"/>
  <c r="D66" i="28" s="1"/>
  <c r="C42" i="28"/>
  <c r="C66" i="28" s="1"/>
  <c r="B42" i="28"/>
  <c r="B66" i="28" s="1"/>
  <c r="K41" i="28"/>
  <c r="K65" i="28" s="1"/>
  <c r="J41" i="28"/>
  <c r="J65" i="28" s="1"/>
  <c r="W148" i="28" s="1"/>
  <c r="I41" i="28"/>
  <c r="I65" i="28" s="1"/>
  <c r="H41" i="28"/>
  <c r="H65" i="28" s="1"/>
  <c r="G41" i="28"/>
  <c r="G65" i="28" s="1"/>
  <c r="F41" i="28"/>
  <c r="F65" i="28" s="1"/>
  <c r="E41" i="28"/>
  <c r="E65" i="28" s="1"/>
  <c r="D41" i="28"/>
  <c r="D65" i="28" s="1"/>
  <c r="C41" i="28"/>
  <c r="C65" i="28" s="1"/>
  <c r="B41" i="28"/>
  <c r="B65" i="28" s="1"/>
  <c r="K40" i="28"/>
  <c r="K64" i="28" s="1"/>
  <c r="J40" i="28"/>
  <c r="J64" i="28" s="1"/>
  <c r="I40" i="28"/>
  <c r="I64" i="28" s="1"/>
  <c r="H40" i="28"/>
  <c r="H64" i="28" s="1"/>
  <c r="G40" i="28"/>
  <c r="G64" i="28" s="1"/>
  <c r="F40" i="28"/>
  <c r="F64" i="28" s="1"/>
  <c r="F91" i="28" s="1"/>
  <c r="D501" i="28" s="1"/>
  <c r="E40" i="28"/>
  <c r="E64" i="28" s="1"/>
  <c r="D40" i="28"/>
  <c r="D64" i="28" s="1"/>
  <c r="Q147" i="28" s="1"/>
  <c r="C40" i="28"/>
  <c r="C64" i="28" s="1"/>
  <c r="AA64" i="28" s="1"/>
  <c r="B40" i="28"/>
  <c r="B64" i="28" s="1"/>
  <c r="K39" i="28"/>
  <c r="K63" i="28" s="1"/>
  <c r="J39" i="28"/>
  <c r="J63" i="28" s="1"/>
  <c r="I39" i="28"/>
  <c r="I63" i="28" s="1"/>
  <c r="H39" i="28"/>
  <c r="H63" i="28" s="1"/>
  <c r="H90" i="28" s="1"/>
  <c r="D494" i="28" s="1"/>
  <c r="G39" i="28"/>
  <c r="G63" i="28" s="1"/>
  <c r="F39" i="28"/>
  <c r="F63" i="28" s="1"/>
  <c r="E39" i="28"/>
  <c r="E63" i="28" s="1"/>
  <c r="D39" i="28"/>
  <c r="D63" i="28" s="1"/>
  <c r="C39" i="28"/>
  <c r="C63" i="28" s="1"/>
  <c r="B39" i="28"/>
  <c r="B63" i="28" s="1"/>
  <c r="K38" i="28"/>
  <c r="K62" i="28" s="1"/>
  <c r="AG62" i="28" s="1"/>
  <c r="J38" i="28"/>
  <c r="J62" i="28" s="1"/>
  <c r="I38" i="28"/>
  <c r="I62" i="28" s="1"/>
  <c r="AE62" i="28" s="1"/>
  <c r="H38" i="28"/>
  <c r="H62" i="28" s="1"/>
  <c r="U145" i="28" s="1"/>
  <c r="G38" i="28"/>
  <c r="G62" i="28" s="1"/>
  <c r="F38" i="28"/>
  <c r="F62" i="28" s="1"/>
  <c r="E38" i="28"/>
  <c r="E62" i="28" s="1"/>
  <c r="D38" i="28"/>
  <c r="D62" i="28" s="1"/>
  <c r="C38" i="28"/>
  <c r="C62" i="28" s="1"/>
  <c r="B38" i="28"/>
  <c r="B62" i="28" s="1"/>
  <c r="K37" i="28"/>
  <c r="K61" i="28" s="1"/>
  <c r="J37" i="28"/>
  <c r="J61" i="28" s="1"/>
  <c r="W144" i="28" s="1"/>
  <c r="I37" i="28"/>
  <c r="I61" i="28" s="1"/>
  <c r="AD61" i="28" s="1"/>
  <c r="H37" i="28"/>
  <c r="H61" i="28" s="1"/>
  <c r="G37" i="28"/>
  <c r="G61" i="28" s="1"/>
  <c r="F37" i="28"/>
  <c r="F61" i="28" s="1"/>
  <c r="E37" i="28"/>
  <c r="E61" i="28" s="1"/>
  <c r="D37" i="28"/>
  <c r="D61" i="28" s="1"/>
  <c r="D88" i="28" s="1"/>
  <c r="D470" i="28" s="1"/>
  <c r="C37" i="28"/>
  <c r="C61" i="28" s="1"/>
  <c r="B37" i="28"/>
  <c r="B61" i="28" s="1"/>
  <c r="W61" i="28" s="1"/>
  <c r="K36" i="28"/>
  <c r="K60" i="28" s="1"/>
  <c r="J36" i="28"/>
  <c r="J60" i="28" s="1"/>
  <c r="I36" i="28"/>
  <c r="I60" i="28" s="1"/>
  <c r="H36" i="28"/>
  <c r="H60" i="28" s="1"/>
  <c r="G36" i="28"/>
  <c r="G60" i="28" s="1"/>
  <c r="F36" i="28"/>
  <c r="F60" i="28" s="1"/>
  <c r="Z60" i="28" s="1"/>
  <c r="E36" i="28"/>
  <c r="E60" i="28" s="1"/>
  <c r="D36" i="28"/>
  <c r="D60" i="28" s="1"/>
  <c r="Q143" i="28" s="1"/>
  <c r="C36" i="28"/>
  <c r="C60" i="28" s="1"/>
  <c r="B36" i="28"/>
  <c r="B60" i="28" s="1"/>
  <c r="K35" i="28"/>
  <c r="K59" i="28" s="1"/>
  <c r="J35" i="28"/>
  <c r="J59" i="28" s="1"/>
  <c r="I35" i="28"/>
  <c r="I59" i="28" s="1"/>
  <c r="H35" i="28"/>
  <c r="H59" i="28" s="1"/>
  <c r="U142" i="28" s="1"/>
  <c r="G35" i="28"/>
  <c r="G59" i="28" s="1"/>
  <c r="F35" i="28"/>
  <c r="F59" i="28" s="1"/>
  <c r="E35" i="28"/>
  <c r="E59" i="28" s="1"/>
  <c r="X59" i="28" s="1"/>
  <c r="D35" i="28"/>
  <c r="D59" i="28" s="1"/>
  <c r="C35" i="28"/>
  <c r="C59" i="28" s="1"/>
  <c r="B35" i="28"/>
  <c r="B59" i="28" s="1"/>
  <c r="K34" i="28"/>
  <c r="K58" i="28" s="1"/>
  <c r="J34" i="28"/>
  <c r="J58" i="28" s="1"/>
  <c r="I34" i="28"/>
  <c r="I58" i="28" s="1"/>
  <c r="H34" i="28"/>
  <c r="H58" i="28" s="1"/>
  <c r="G34" i="28"/>
  <c r="G58" i="28" s="1"/>
  <c r="F34" i="28"/>
  <c r="F58" i="28" s="1"/>
  <c r="E34" i="28"/>
  <c r="E58" i="28" s="1"/>
  <c r="D34" i="28"/>
  <c r="D58" i="28" s="1"/>
  <c r="C34" i="28"/>
  <c r="C58" i="28" s="1"/>
  <c r="B34" i="28"/>
  <c r="B58" i="28" s="1"/>
  <c r="B85" i="28" s="1"/>
  <c r="D438" i="28" s="1"/>
  <c r="K33" i="28"/>
  <c r="K57" i="28" s="1"/>
  <c r="J33" i="28"/>
  <c r="J57" i="28" s="1"/>
  <c r="I33" i="28"/>
  <c r="I57" i="28" s="1"/>
  <c r="Z57" i="28" s="1"/>
  <c r="H33" i="28"/>
  <c r="H57" i="28" s="1"/>
  <c r="G33" i="28"/>
  <c r="G57" i="28" s="1"/>
  <c r="F33" i="28"/>
  <c r="F57" i="28" s="1"/>
  <c r="E33" i="28"/>
  <c r="E57" i="28" s="1"/>
  <c r="D33" i="28"/>
  <c r="D57" i="28" s="1"/>
  <c r="Q140" i="28" s="1"/>
  <c r="C33" i="28"/>
  <c r="C57" i="28" s="1"/>
  <c r="B33" i="28"/>
  <c r="B57" i="28" s="1"/>
  <c r="K32" i="28"/>
  <c r="K56" i="28" s="1"/>
  <c r="J32" i="28"/>
  <c r="J56" i="28" s="1"/>
  <c r="I32" i="28"/>
  <c r="I56" i="28" s="1"/>
  <c r="H32" i="28"/>
  <c r="H56" i="28" s="1"/>
  <c r="G32" i="28"/>
  <c r="G56" i="28" s="1"/>
  <c r="F32" i="28"/>
  <c r="F56" i="28" s="1"/>
  <c r="E32" i="28"/>
  <c r="E56" i="28" s="1"/>
  <c r="U56" i="28" s="1"/>
  <c r="D32" i="28"/>
  <c r="D56" i="28" s="1"/>
  <c r="Q139" i="28" s="1"/>
  <c r="C32" i="28"/>
  <c r="C56" i="28" s="1"/>
  <c r="B32" i="28"/>
  <c r="B56" i="28" s="1"/>
  <c r="K31" i="28"/>
  <c r="K55" i="28" s="1"/>
  <c r="J31" i="28"/>
  <c r="J55" i="28" s="1"/>
  <c r="I31" i="28"/>
  <c r="I55" i="28" s="1"/>
  <c r="X55" i="28" s="1"/>
  <c r="H31" i="28"/>
  <c r="H55" i="28" s="1"/>
  <c r="G31" i="28"/>
  <c r="G55" i="28" s="1"/>
  <c r="V55" i="28" s="1"/>
  <c r="F31" i="28"/>
  <c r="F55" i="28" s="1"/>
  <c r="U55" i="28" s="1"/>
  <c r="E31" i="28"/>
  <c r="E55" i="28" s="1"/>
  <c r="D31" i="28"/>
  <c r="D55" i="28" s="1"/>
  <c r="C31" i="28"/>
  <c r="C55" i="28" s="1"/>
  <c r="B31" i="28"/>
  <c r="B55" i="28" s="1"/>
  <c r="K30" i="28"/>
  <c r="K54" i="28" s="1"/>
  <c r="J30" i="28"/>
  <c r="J54" i="28" s="1"/>
  <c r="I30" i="28"/>
  <c r="I54" i="28" s="1"/>
  <c r="H30" i="28"/>
  <c r="H54" i="28" s="1"/>
  <c r="V54" i="28" s="1"/>
  <c r="G30" i="28"/>
  <c r="G54" i="28" s="1"/>
  <c r="F30" i="28"/>
  <c r="F54" i="28" s="1"/>
  <c r="E30" i="28"/>
  <c r="E54" i="28" s="1"/>
  <c r="S54" i="28" s="1"/>
  <c r="D30" i="28"/>
  <c r="D54" i="28" s="1"/>
  <c r="C30" i="28"/>
  <c r="C54" i="28" s="1"/>
  <c r="B30" i="28"/>
  <c r="B54" i="28" s="1"/>
  <c r="O137" i="28" s="1"/>
  <c r="K29" i="28"/>
  <c r="K53" i="28" s="1"/>
  <c r="J29" i="28"/>
  <c r="J53" i="28" s="1"/>
  <c r="I29" i="28"/>
  <c r="I53" i="28" s="1"/>
  <c r="H29" i="28"/>
  <c r="H53" i="28" s="1"/>
  <c r="G29" i="28"/>
  <c r="G53" i="28" s="1"/>
  <c r="T53" i="28" s="1"/>
  <c r="F29" i="28"/>
  <c r="F53" i="28" s="1"/>
  <c r="E29" i="28"/>
  <c r="E53" i="28" s="1"/>
  <c r="D29" i="28"/>
  <c r="D53" i="28" s="1"/>
  <c r="Q136" i="28" s="1"/>
  <c r="C29" i="28"/>
  <c r="C53" i="28" s="1"/>
  <c r="B29" i="28"/>
  <c r="B53" i="28" s="1"/>
  <c r="K28" i="28"/>
  <c r="K52" i="28" s="1"/>
  <c r="J28" i="28"/>
  <c r="J52" i="28" s="1"/>
  <c r="I28" i="28"/>
  <c r="I52" i="28" s="1"/>
  <c r="H28" i="28"/>
  <c r="H52" i="28" s="1"/>
  <c r="G28" i="28"/>
  <c r="G52" i="28" s="1"/>
  <c r="F28" i="28"/>
  <c r="F52" i="28" s="1"/>
  <c r="E28" i="28"/>
  <c r="E52" i="28" s="1"/>
  <c r="D28" i="28"/>
  <c r="D52" i="28" s="1"/>
  <c r="C28" i="28"/>
  <c r="C52" i="28" s="1"/>
  <c r="O52" i="28" s="1"/>
  <c r="B28" i="28"/>
  <c r="B52" i="28" s="1"/>
  <c r="G43" i="34" l="1"/>
  <c r="G44" i="34" s="1"/>
  <c r="J229" i="33"/>
  <c r="J354" i="33" s="1"/>
  <c r="J228" i="33"/>
  <c r="J335" i="33" s="1"/>
  <c r="J230" i="33"/>
  <c r="J373" i="33" s="1"/>
  <c r="C229" i="33"/>
  <c r="C354" i="33" s="1"/>
  <c r="C228" i="33"/>
  <c r="C335" i="33" s="1"/>
  <c r="C230" i="33"/>
  <c r="C373" i="33" s="1"/>
  <c r="F230" i="33"/>
  <c r="F373" i="33" s="1"/>
  <c r="F229" i="33"/>
  <c r="F354" i="33" s="1"/>
  <c r="F228" i="33"/>
  <c r="F335" i="33" s="1"/>
  <c r="D228" i="33"/>
  <c r="D335" i="33" s="1"/>
  <c r="D230" i="33"/>
  <c r="D373" i="33" s="1"/>
  <c r="D229" i="33"/>
  <c r="D354" i="33" s="1"/>
  <c r="G229" i="33"/>
  <c r="G354" i="33" s="1"/>
  <c r="G228" i="33"/>
  <c r="G335" i="33" s="1"/>
  <c r="G230" i="33"/>
  <c r="G373" i="33" s="1"/>
  <c r="E228" i="33"/>
  <c r="E335" i="33" s="1"/>
  <c r="E230" i="33"/>
  <c r="E373" i="33" s="1"/>
  <c r="E229" i="33"/>
  <c r="E354" i="33" s="1"/>
  <c r="B251" i="33"/>
  <c r="H228" i="33"/>
  <c r="H335" i="33" s="1"/>
  <c r="H230" i="33"/>
  <c r="H373" i="33" s="1"/>
  <c r="H229" i="33"/>
  <c r="H354" i="33" s="1"/>
  <c r="K229" i="33"/>
  <c r="K354" i="33" s="1"/>
  <c r="K228" i="33"/>
  <c r="K335" i="33" s="1"/>
  <c r="K230" i="33"/>
  <c r="K373" i="33" s="1"/>
  <c r="I230" i="33"/>
  <c r="I373" i="33" s="1"/>
  <c r="I228" i="33"/>
  <c r="I335" i="33" s="1"/>
  <c r="I229" i="33"/>
  <c r="I354" i="33" s="1"/>
  <c r="B229" i="33"/>
  <c r="B354" i="33" s="1"/>
  <c r="B228" i="33"/>
  <c r="B335" i="33" s="1"/>
  <c r="B230" i="33"/>
  <c r="B373" i="33" s="1"/>
  <c r="D240" i="31"/>
  <c r="I240" i="31"/>
  <c r="H240" i="31"/>
  <c r="F240" i="31"/>
  <c r="E240" i="31"/>
  <c r="B251" i="31"/>
  <c r="C240" i="31"/>
  <c r="K240" i="31"/>
  <c r="J240" i="31"/>
  <c r="G240" i="31"/>
  <c r="B240" i="31"/>
  <c r="E511" i="28"/>
  <c r="E424" i="28"/>
  <c r="E444" i="28"/>
  <c r="E464" i="28"/>
  <c r="E434" i="28"/>
  <c r="E454" i="28"/>
  <c r="E474" i="28"/>
  <c r="E494" i="28"/>
  <c r="H494" i="28" s="1"/>
  <c r="J494" i="28" s="1"/>
  <c r="E503" i="28"/>
  <c r="E484" i="28"/>
  <c r="E475" i="28"/>
  <c r="E435" i="28"/>
  <c r="E495" i="28"/>
  <c r="E504" i="28"/>
  <c r="E425" i="28"/>
  <c r="E445" i="28"/>
  <c r="E465" i="28"/>
  <c r="E485" i="28"/>
  <c r="E455" i="28"/>
  <c r="E523" i="28"/>
  <c r="E488" i="28"/>
  <c r="E532" i="28"/>
  <c r="E527" i="28"/>
  <c r="E512" i="28"/>
  <c r="E428" i="28"/>
  <c r="E448" i="28"/>
  <c r="E468" i="28"/>
  <c r="E497" i="28"/>
  <c r="E505" i="28"/>
  <c r="E418" i="28"/>
  <c r="E438" i="28"/>
  <c r="H438" i="28" s="1"/>
  <c r="J438" i="28" s="1"/>
  <c r="E458" i="28"/>
  <c r="E478" i="28"/>
  <c r="E518" i="28"/>
  <c r="E530" i="28"/>
  <c r="E496" i="28"/>
  <c r="E436" i="28"/>
  <c r="E456" i="28"/>
  <c r="E476" i="28"/>
  <c r="E426" i="28"/>
  <c r="E446" i="28"/>
  <c r="E466" i="28"/>
  <c r="E486" i="28"/>
  <c r="E439" i="28"/>
  <c r="E459" i="28"/>
  <c r="E528" i="28"/>
  <c r="E429" i="28"/>
  <c r="E449" i="28"/>
  <c r="E469" i="28"/>
  <c r="E489" i="28"/>
  <c r="E513" i="28"/>
  <c r="E419" i="28"/>
  <c r="E498" i="28"/>
  <c r="E506" i="28"/>
  <c r="E479" i="28"/>
  <c r="E519" i="28"/>
  <c r="E531" i="28"/>
  <c r="E524" i="28"/>
  <c r="E427" i="28"/>
  <c r="E487" i="28"/>
  <c r="E447" i="28"/>
  <c r="E437" i="28"/>
  <c r="E457" i="28"/>
  <c r="E477" i="28"/>
  <c r="E467" i="28"/>
  <c r="E499" i="28"/>
  <c r="E507" i="28"/>
  <c r="E440" i="28"/>
  <c r="E460" i="28"/>
  <c r="E480" i="28"/>
  <c r="E520" i="28"/>
  <c r="E525" i="28"/>
  <c r="E529" i="28"/>
  <c r="E430" i="28"/>
  <c r="E450" i="28"/>
  <c r="E470" i="28"/>
  <c r="H470" i="28" s="1"/>
  <c r="J470" i="28" s="1"/>
  <c r="E490" i="28"/>
  <c r="E514" i="28"/>
  <c r="E420" i="28"/>
  <c r="E451" i="28"/>
  <c r="E421" i="28"/>
  <c r="E471" i="28"/>
  <c r="E500" i="28"/>
  <c r="E441" i="28"/>
  <c r="E461" i="28"/>
  <c r="E481" i="28"/>
  <c r="E521" i="28"/>
  <c r="E526" i="28"/>
  <c r="E431" i="28"/>
  <c r="E491" i="28"/>
  <c r="E515" i="28"/>
  <c r="E508" i="28"/>
  <c r="E516" i="28"/>
  <c r="E432" i="28"/>
  <c r="E452" i="28"/>
  <c r="E472" i="28"/>
  <c r="E492" i="28"/>
  <c r="E422" i="28"/>
  <c r="E501" i="28"/>
  <c r="H501" i="28" s="1"/>
  <c r="J501" i="28" s="1"/>
  <c r="E509" i="28"/>
  <c r="E442" i="28"/>
  <c r="E462" i="28"/>
  <c r="E482" i="28"/>
  <c r="E522" i="28"/>
  <c r="E463" i="28"/>
  <c r="E483" i="28"/>
  <c r="E433" i="28"/>
  <c r="E453" i="28"/>
  <c r="E473" i="28"/>
  <c r="E493" i="28"/>
  <c r="E517" i="28"/>
  <c r="E423" i="28"/>
  <c r="E502" i="28"/>
  <c r="E510" i="28"/>
  <c r="E443" i="28"/>
  <c r="T56" i="28"/>
  <c r="AF68" i="28"/>
  <c r="W137" i="28"/>
  <c r="J81" i="28"/>
  <c r="U150" i="28"/>
  <c r="H94" i="28"/>
  <c r="H121" i="28" s="1"/>
  <c r="S135" i="28"/>
  <c r="R52" i="28"/>
  <c r="B112" i="28"/>
  <c r="T112" i="28" s="1"/>
  <c r="AP112" i="28" s="1"/>
  <c r="BL112" i="28" s="1"/>
  <c r="W145" i="28"/>
  <c r="J89" i="28"/>
  <c r="W153" i="28"/>
  <c r="J97" i="28"/>
  <c r="J124" i="28" s="1"/>
  <c r="Q135" i="28"/>
  <c r="P52" i="28"/>
  <c r="H117" i="28"/>
  <c r="AE117" i="28" s="1"/>
  <c r="BA117" i="28" s="1"/>
  <c r="BW117" i="28" s="1"/>
  <c r="AB64" i="28"/>
  <c r="D188" i="28"/>
  <c r="D115" i="28"/>
  <c r="Y115" i="28" s="1"/>
  <c r="AU115" i="28" s="1"/>
  <c r="BQ115" i="28" s="1"/>
  <c r="F118" i="28"/>
  <c r="AD118" i="28" s="1"/>
  <c r="AZ118" i="28" s="1"/>
  <c r="BV118" i="28" s="1"/>
  <c r="E188" i="28"/>
  <c r="G188" i="28"/>
  <c r="H188" i="28"/>
  <c r="AD62" i="28"/>
  <c r="F188" i="28"/>
  <c r="J188" i="28"/>
  <c r="B188" i="28"/>
  <c r="K188" i="28"/>
  <c r="C188" i="28"/>
  <c r="B199" i="28"/>
  <c r="H201" i="28" s="1"/>
  <c r="G136" i="28"/>
  <c r="E137" i="28"/>
  <c r="C138" i="28"/>
  <c r="K138" i="28"/>
  <c r="I139" i="28"/>
  <c r="G140" i="28"/>
  <c r="E141" i="28"/>
  <c r="C142" i="28"/>
  <c r="K142" i="28"/>
  <c r="I143" i="28"/>
  <c r="G144" i="28"/>
  <c r="E145" i="28"/>
  <c r="C146" i="28"/>
  <c r="K146" i="28"/>
  <c r="I147" i="28"/>
  <c r="G148" i="28"/>
  <c r="E149" i="28"/>
  <c r="C150" i="28"/>
  <c r="K150" i="28"/>
  <c r="I151" i="28"/>
  <c r="G152" i="28"/>
  <c r="E153" i="28"/>
  <c r="C154" i="28"/>
  <c r="K154" i="28"/>
  <c r="J135" i="28"/>
  <c r="G137" i="28"/>
  <c r="E142" i="28"/>
  <c r="K147" i="28"/>
  <c r="H136" i="28"/>
  <c r="F137" i="28"/>
  <c r="D138" i="28"/>
  <c r="B139" i="28"/>
  <c r="J139" i="28"/>
  <c r="H140" i="28"/>
  <c r="F141" i="28"/>
  <c r="D142" i="28"/>
  <c r="B143" i="28"/>
  <c r="J143" i="28"/>
  <c r="H144" i="28"/>
  <c r="F145" i="28"/>
  <c r="D146" i="28"/>
  <c r="B147" i="28"/>
  <c r="J147" i="28"/>
  <c r="H148" i="28"/>
  <c r="F149" i="28"/>
  <c r="D150" i="28"/>
  <c r="B151" i="28"/>
  <c r="J151" i="28"/>
  <c r="H152" i="28"/>
  <c r="F153" i="28"/>
  <c r="D154" i="28"/>
  <c r="C135" i="28"/>
  <c r="K135" i="28"/>
  <c r="C139" i="28"/>
  <c r="I144" i="28"/>
  <c r="E150" i="28"/>
  <c r="C136" i="28"/>
  <c r="K136" i="28"/>
  <c r="I137" i="28"/>
  <c r="G138" i="28"/>
  <c r="E139" i="28"/>
  <c r="C140" i="28"/>
  <c r="K140" i="28"/>
  <c r="I141" i="28"/>
  <c r="G142" i="28"/>
  <c r="E143" i="28"/>
  <c r="C144" i="28"/>
  <c r="K144" i="28"/>
  <c r="I145" i="28"/>
  <c r="G146" i="28"/>
  <c r="E147" i="28"/>
  <c r="C148" i="28"/>
  <c r="K148" i="28"/>
  <c r="I149" i="28"/>
  <c r="G150" i="28"/>
  <c r="E151" i="28"/>
  <c r="C152" i="28"/>
  <c r="K152" i="28"/>
  <c r="I153" i="28"/>
  <c r="G154" i="28"/>
  <c r="F135" i="28"/>
  <c r="E138" i="28"/>
  <c r="C143" i="28"/>
  <c r="C147" i="28"/>
  <c r="K151" i="28"/>
  <c r="D136" i="28"/>
  <c r="B137" i="28"/>
  <c r="J137" i="28"/>
  <c r="H138" i="28"/>
  <c r="F139" i="28"/>
  <c r="D140" i="28"/>
  <c r="B141" i="28"/>
  <c r="J141" i="28"/>
  <c r="H142" i="28"/>
  <c r="F143" i="28"/>
  <c r="D144" i="28"/>
  <c r="B145" i="28"/>
  <c r="J145" i="28"/>
  <c r="H146" i="28"/>
  <c r="F147" i="28"/>
  <c r="D148" i="28"/>
  <c r="B149" i="28"/>
  <c r="J149" i="28"/>
  <c r="H150" i="28"/>
  <c r="F151" i="28"/>
  <c r="D152" i="28"/>
  <c r="B153" i="28"/>
  <c r="J153" i="28"/>
  <c r="H154" i="28"/>
  <c r="G135" i="28"/>
  <c r="I150" i="28"/>
  <c r="C153" i="28"/>
  <c r="K153" i="28"/>
  <c r="H135" i="28"/>
  <c r="I136" i="28"/>
  <c r="I140" i="28"/>
  <c r="G145" i="28"/>
  <c r="E136" i="28"/>
  <c r="C137" i="28"/>
  <c r="K137" i="28"/>
  <c r="I138" i="28"/>
  <c r="G139" i="28"/>
  <c r="E140" i="28"/>
  <c r="C141" i="28"/>
  <c r="K141" i="28"/>
  <c r="I142" i="28"/>
  <c r="G143" i="28"/>
  <c r="E144" i="28"/>
  <c r="C145" i="28"/>
  <c r="K145" i="28"/>
  <c r="I146" i="28"/>
  <c r="G147" i="28"/>
  <c r="E148" i="28"/>
  <c r="C149" i="28"/>
  <c r="K149" i="28"/>
  <c r="G151" i="28"/>
  <c r="E152" i="28"/>
  <c r="I154" i="28"/>
  <c r="G141" i="28"/>
  <c r="E146" i="28"/>
  <c r="G149" i="28"/>
  <c r="F136" i="28"/>
  <c r="D137" i="28"/>
  <c r="B138" i="28"/>
  <c r="J138" i="28"/>
  <c r="H139" i="28"/>
  <c r="F140" i="28"/>
  <c r="D141" i="28"/>
  <c r="B142" i="28"/>
  <c r="J142" i="28"/>
  <c r="H143" i="28"/>
  <c r="F144" i="28"/>
  <c r="D145" i="28"/>
  <c r="B146" i="28"/>
  <c r="J146" i="28"/>
  <c r="H147" i="28"/>
  <c r="F148" i="28"/>
  <c r="D149" i="28"/>
  <c r="B150" i="28"/>
  <c r="J150" i="28"/>
  <c r="H151" i="28"/>
  <c r="F152" i="28"/>
  <c r="D153" i="28"/>
  <c r="B154" i="28"/>
  <c r="J154" i="28"/>
  <c r="I135" i="28"/>
  <c r="K139" i="28"/>
  <c r="K143" i="28"/>
  <c r="I148" i="28"/>
  <c r="B136" i="28"/>
  <c r="F142" i="28"/>
  <c r="J148" i="28"/>
  <c r="G153" i="28"/>
  <c r="J136" i="28"/>
  <c r="H149" i="28"/>
  <c r="H153" i="28"/>
  <c r="J144" i="28"/>
  <c r="D143" i="28"/>
  <c r="H137" i="28"/>
  <c r="C151" i="28"/>
  <c r="D139" i="28"/>
  <c r="H145" i="28"/>
  <c r="D151" i="28"/>
  <c r="D135" i="28"/>
  <c r="F150" i="28"/>
  <c r="F154" i="28"/>
  <c r="B140" i="28"/>
  <c r="F146" i="28"/>
  <c r="B152" i="28"/>
  <c r="E135" i="28"/>
  <c r="J140" i="28"/>
  <c r="I152" i="28"/>
  <c r="J152" i="28"/>
  <c r="B144" i="28"/>
  <c r="D147" i="28"/>
  <c r="B135" i="28"/>
  <c r="E154" i="28"/>
  <c r="H141" i="28"/>
  <c r="B148" i="28"/>
  <c r="F138" i="28"/>
  <c r="E201" i="30"/>
  <c r="B212" i="30"/>
  <c r="J201" i="30"/>
  <c r="B201" i="30"/>
  <c r="I201" i="30"/>
  <c r="F201" i="30"/>
  <c r="D201" i="30"/>
  <c r="C201" i="30"/>
  <c r="G201" i="30"/>
  <c r="K201" i="30"/>
  <c r="H201" i="30"/>
  <c r="BG102" i="30"/>
  <c r="H103" i="30" s="1"/>
  <c r="BG102" i="29"/>
  <c r="H103" i="29" s="1"/>
  <c r="F214" i="29"/>
  <c r="E214" i="29"/>
  <c r="D214" i="29"/>
  <c r="K214" i="29"/>
  <c r="C214" i="29"/>
  <c r="B225" i="29"/>
  <c r="J214" i="29"/>
  <c r="B214" i="29"/>
  <c r="G214" i="29"/>
  <c r="I214" i="29"/>
  <c r="H214" i="29"/>
  <c r="BB109" i="28"/>
  <c r="BX109" i="28" s="1"/>
  <c r="AN111" i="28"/>
  <c r="BJ111" i="28" s="1"/>
  <c r="AJ113" i="28"/>
  <c r="BF113" i="28" s="1"/>
  <c r="AJ117" i="28"/>
  <c r="BF117" i="28" s="1"/>
  <c r="AR117" i="28"/>
  <c r="BN117" i="28" s="1"/>
  <c r="AN120" i="28"/>
  <c r="BJ120" i="28" s="1"/>
  <c r="AV120" i="28"/>
  <c r="BR120" i="28" s="1"/>
  <c r="AP124" i="28"/>
  <c r="BL124" i="28" s="1"/>
  <c r="AX124" i="28"/>
  <c r="BT124" i="28" s="1"/>
  <c r="AN125" i="28"/>
  <c r="BJ125" i="28" s="1"/>
  <c r="AV125" i="28"/>
  <c r="BR125" i="28" s="1"/>
  <c r="AY123" i="28"/>
  <c r="BU123" i="28" s="1"/>
  <c r="AQ123" i="28"/>
  <c r="BM123" i="28" s="1"/>
  <c r="AZ106" i="28"/>
  <c r="BV106" i="28" s="1"/>
  <c r="AJ109" i="28"/>
  <c r="BF109" i="28" s="1"/>
  <c r="BB113" i="28"/>
  <c r="BX113" i="28" s="1"/>
  <c r="BR106" i="28"/>
  <c r="AJ107" i="28"/>
  <c r="BF107" i="28" s="1"/>
  <c r="AZ108" i="28"/>
  <c r="BV108" i="28" s="1"/>
  <c r="AX109" i="28"/>
  <c r="BT109" i="28" s="1"/>
  <c r="AL110" i="28"/>
  <c r="BH110" i="28" s="1"/>
  <c r="AJ111" i="28"/>
  <c r="BF111" i="28" s="1"/>
  <c r="BB111" i="28"/>
  <c r="BX111" i="28" s="1"/>
  <c r="AN115" i="28"/>
  <c r="BJ115" i="28" s="1"/>
  <c r="AV108" i="28"/>
  <c r="BR108" i="28" s="1"/>
  <c r="AP114" i="28"/>
  <c r="BL114" i="28" s="1"/>
  <c r="AX106" i="28"/>
  <c r="BT106" i="28" s="1"/>
  <c r="AV107" i="28"/>
  <c r="BR107" i="28" s="1"/>
  <c r="AJ108" i="28"/>
  <c r="BF108" i="28" s="1"/>
  <c r="BB108" i="28"/>
  <c r="BX108" i="28" s="1"/>
  <c r="AZ109" i="28"/>
  <c r="BV109" i="28" s="1"/>
  <c r="AX110" i="28"/>
  <c r="BT110" i="28" s="1"/>
  <c r="AL111" i="28"/>
  <c r="BH111" i="28" s="1"/>
  <c r="AJ112" i="28"/>
  <c r="BF112" i="28" s="1"/>
  <c r="AZ110" i="28"/>
  <c r="BV110" i="28" s="1"/>
  <c r="BU107" i="28"/>
  <c r="BU111" i="28"/>
  <c r="BI112" i="28"/>
  <c r="BI116" i="28"/>
  <c r="BM121" i="28"/>
  <c r="BU124" i="28"/>
  <c r="BB106" i="28"/>
  <c r="BX106" i="28" s="1"/>
  <c r="AT106" i="28"/>
  <c r="BP106" i="28" s="1"/>
  <c r="AW125" i="28"/>
  <c r="BS125" i="28" s="1"/>
  <c r="AO125" i="28"/>
  <c r="BK125" i="28" s="1"/>
  <c r="AS122" i="28"/>
  <c r="BO122" i="28" s="1"/>
  <c r="AK122" i="28"/>
  <c r="BG122" i="28" s="1"/>
  <c r="AO115" i="28"/>
  <c r="BK115" i="28" s="1"/>
  <c r="BA110" i="28"/>
  <c r="BW110" i="28" s="1"/>
  <c r="BQ106" i="28"/>
  <c r="BY106" i="28"/>
  <c r="BS109" i="28"/>
  <c r="BG110" i="28"/>
  <c r="BY110" i="28"/>
  <c r="BG114" i="28"/>
  <c r="BY114" i="28"/>
  <c r="BM115" i="28"/>
  <c r="BG124" i="28"/>
  <c r="BO124" i="28"/>
  <c r="BW124" i="28"/>
  <c r="BM125" i="28"/>
  <c r="BU125" i="28"/>
  <c r="BA106" i="28"/>
  <c r="BW106" i="28" s="1"/>
  <c r="AZ124" i="28"/>
  <c r="BV124" i="28" s="1"/>
  <c r="AR124" i="28"/>
  <c r="BN124" i="28" s="1"/>
  <c r="AJ124" i="28"/>
  <c r="BF124" i="28" s="1"/>
  <c r="AR122" i="28"/>
  <c r="BN122" i="28" s="1"/>
  <c r="AJ122" i="28"/>
  <c r="BF122" i="28" s="1"/>
  <c r="AV119" i="28"/>
  <c r="BR119" i="28" s="1"/>
  <c r="AN119" i="28"/>
  <c r="BJ119" i="28" s="1"/>
  <c r="AR118" i="28"/>
  <c r="BN118" i="28" s="1"/>
  <c r="AJ118" i="28"/>
  <c r="BF118" i="28" s="1"/>
  <c r="AJ114" i="28"/>
  <c r="BF114" i="28" s="1"/>
  <c r="AN113" i="28"/>
  <c r="BJ113" i="28" s="1"/>
  <c r="AZ112" i="28"/>
  <c r="BV112" i="28" s="1"/>
  <c r="AJ110" i="28"/>
  <c r="BF110" i="28" s="1"/>
  <c r="BJ117" i="28"/>
  <c r="BG118" i="28"/>
  <c r="BO118" i="28"/>
  <c r="BF120" i="28"/>
  <c r="BN120" i="28"/>
  <c r="BI122" i="28"/>
  <c r="BQ122" i="28"/>
  <c r="AQ124" i="28"/>
  <c r="BM124" i="28" s="1"/>
  <c r="AU123" i="28"/>
  <c r="BQ123" i="28" s="1"/>
  <c r="AM123" i="28"/>
  <c r="BI123" i="28" s="1"/>
  <c r="AU119" i="28"/>
  <c r="BQ119" i="28" s="1"/>
  <c r="AM119" i="28"/>
  <c r="BI119" i="28" s="1"/>
  <c r="AQ118" i="28"/>
  <c r="BM118" i="28" s="1"/>
  <c r="AQ114" i="28"/>
  <c r="BM114" i="28" s="1"/>
  <c r="BC113" i="28"/>
  <c r="BY113" i="28" s="1"/>
  <c r="AM113" i="28"/>
  <c r="BI113" i="28" s="1"/>
  <c r="BC109" i="28"/>
  <c r="BY109" i="28" s="1"/>
  <c r="AY108" i="28"/>
  <c r="BU108" i="28" s="1"/>
  <c r="BK119" i="28"/>
  <c r="BQ107" i="28"/>
  <c r="BY107" i="28"/>
  <c r="BW108" i="28"/>
  <c r="BU109" i="28"/>
  <c r="BI110" i="28"/>
  <c r="BY111" i="28"/>
  <c r="BW112" i="28"/>
  <c r="BK113" i="28"/>
  <c r="BI114" i="28"/>
  <c r="BK117" i="28"/>
  <c r="BG120" i="28"/>
  <c r="BO120" i="28"/>
  <c r="BJ123" i="28"/>
  <c r="BR123" i="28"/>
  <c r="BI124" i="28"/>
  <c r="BQ124" i="28"/>
  <c r="AT123" i="28"/>
  <c r="BP123" i="28" s="1"/>
  <c r="AL123" i="28"/>
  <c r="BH123" i="28" s="1"/>
  <c r="AT121" i="28"/>
  <c r="BP121" i="28" s="1"/>
  <c r="AL121" i="28"/>
  <c r="BH121" i="28" s="1"/>
  <c r="AP120" i="28"/>
  <c r="BL120" i="28" s="1"/>
  <c r="AT119" i="28"/>
  <c r="BP119" i="28" s="1"/>
  <c r="AL119" i="28"/>
  <c r="BH119" i="28" s="1"/>
  <c r="AP118" i="28"/>
  <c r="BL118" i="28" s="1"/>
  <c r="AT117" i="28"/>
  <c r="BP117" i="28" s="1"/>
  <c r="AL117" i="28"/>
  <c r="BH117" i="28" s="1"/>
  <c r="AP116" i="28"/>
  <c r="BL116" i="28" s="1"/>
  <c r="AL113" i="28"/>
  <c r="BH113" i="28" s="1"/>
  <c r="AL109" i="28"/>
  <c r="BH109" i="28" s="1"/>
  <c r="AX108" i="28"/>
  <c r="BT108" i="28" s="1"/>
  <c r="BH115" i="28"/>
  <c r="BN116" i="28"/>
  <c r="BI118" i="28"/>
  <c r="BM119" i="28"/>
  <c r="BJ121" i="28"/>
  <c r="BK123" i="28"/>
  <c r="BS123" i="28"/>
  <c r="BH125" i="28"/>
  <c r="BP125" i="28"/>
  <c r="BX125" i="28"/>
  <c r="AW122" i="28"/>
  <c r="BS122" i="28" s="1"/>
  <c r="AO122" i="28"/>
  <c r="BK122" i="28" s="1"/>
  <c r="AW120" i="28"/>
  <c r="BS120" i="28" s="1"/>
  <c r="AO120" i="28"/>
  <c r="BK120" i="28" s="1"/>
  <c r="AS117" i="28"/>
  <c r="BO117" i="28" s="1"/>
  <c r="AK117" i="28"/>
  <c r="BG117" i="28" s="1"/>
  <c r="AK113" i="28"/>
  <c r="BG113" i="28" s="1"/>
  <c r="AO112" i="28"/>
  <c r="BK112" i="28" s="1"/>
  <c r="BA111" i="28"/>
  <c r="BW111" i="28" s="1"/>
  <c r="AK111" i="28"/>
  <c r="BG111" i="28" s="1"/>
  <c r="AK109" i="28"/>
  <c r="BG109" i="28" s="1"/>
  <c r="AW108" i="28"/>
  <c r="BS108" i="28" s="1"/>
  <c r="BF116" i="28"/>
  <c r="BQ118" i="28"/>
  <c r="BR121" i="28"/>
  <c r="BS107" i="28"/>
  <c r="BG108" i="28"/>
  <c r="BY108" i="28"/>
  <c r="BW109" i="28"/>
  <c r="BU110" i="28"/>
  <c r="BI111" i="28"/>
  <c r="BG112" i="28"/>
  <c r="BY112" i="28"/>
  <c r="BW113" i="28"/>
  <c r="BK114" i="28"/>
  <c r="BI115" i="28"/>
  <c r="BG116" i="28"/>
  <c r="BO116" i="28"/>
  <c r="BM117" i="28"/>
  <c r="BI120" i="28"/>
  <c r="BQ120" i="28"/>
  <c r="BK121" i="28"/>
  <c r="BS121" i="28"/>
  <c r="BL122" i="28"/>
  <c r="BT122" i="28"/>
  <c r="AW106" i="28"/>
  <c r="BS106" i="28" s="1"/>
  <c r="AZ125" i="28"/>
  <c r="BV125" i="28" s="1"/>
  <c r="AR125" i="28"/>
  <c r="BN125" i="28" s="1"/>
  <c r="AJ125" i="28"/>
  <c r="BF125" i="28" s="1"/>
  <c r="AV124" i="28"/>
  <c r="BR124" i="28" s="1"/>
  <c r="AN124" i="28"/>
  <c r="BJ124" i="28" s="1"/>
  <c r="AZ123" i="28"/>
  <c r="BV123" i="28" s="1"/>
  <c r="AR123" i="28"/>
  <c r="BN123" i="28" s="1"/>
  <c r="AJ123" i="28"/>
  <c r="BF123" i="28" s="1"/>
  <c r="AV122" i="28"/>
  <c r="BR122" i="28" s="1"/>
  <c r="AN122" i="28"/>
  <c r="BJ122" i="28" s="1"/>
  <c r="AR121" i="28"/>
  <c r="BN121" i="28" s="1"/>
  <c r="AJ121" i="28"/>
  <c r="BF121" i="28" s="1"/>
  <c r="AR119" i="28"/>
  <c r="BN119" i="28" s="1"/>
  <c r="AJ119" i="28"/>
  <c r="BF119" i="28" s="1"/>
  <c r="AN118" i="28"/>
  <c r="BJ118" i="28" s="1"/>
  <c r="AN116" i="28"/>
  <c r="BJ116" i="28" s="1"/>
  <c r="AR115" i="28"/>
  <c r="BN115" i="28" s="1"/>
  <c r="AJ115" i="28"/>
  <c r="BF115" i="28" s="1"/>
  <c r="AN114" i="28"/>
  <c r="BJ114" i="28" s="1"/>
  <c r="AN112" i="28"/>
  <c r="BJ112" i="28" s="1"/>
  <c r="AZ111" i="28"/>
  <c r="BV111" i="28" s="1"/>
  <c r="AZ107" i="28"/>
  <c r="BV107" i="28" s="1"/>
  <c r="BX112" i="28"/>
  <c r="BT107" i="28"/>
  <c r="BH112" i="28"/>
  <c r="BH116" i="28"/>
  <c r="BK118" i="28"/>
  <c r="BG119" i="28"/>
  <c r="BO119" i="28"/>
  <c r="BL121" i="28"/>
  <c r="BT121" i="28"/>
  <c r="BM122" i="28"/>
  <c r="BU122" i="28"/>
  <c r="BX110" i="28"/>
  <c r="BX114" i="28"/>
  <c r="BL115" i="28"/>
  <c r="BG123" i="28"/>
  <c r="BO123" i="28"/>
  <c r="BL125" i="28"/>
  <c r="BT125" i="28"/>
  <c r="BK116" i="28"/>
  <c r="BI117" i="28"/>
  <c r="BM120" i="28"/>
  <c r="BG121" i="28"/>
  <c r="BO121" i="28"/>
  <c r="BH122" i="28"/>
  <c r="BP122" i="28"/>
  <c r="BH114" i="28"/>
  <c r="BH124" i="28"/>
  <c r="BP124" i="28"/>
  <c r="BG115" i="28"/>
  <c r="BY115" i="28"/>
  <c r="BM116" i="28"/>
  <c r="BH118" i="28"/>
  <c r="BP118" i="28"/>
  <c r="BL119" i="28"/>
  <c r="BI121" i="28"/>
  <c r="BQ121" i="28"/>
  <c r="BG125" i="28"/>
  <c r="BO125" i="28"/>
  <c r="BW125" i="28"/>
  <c r="BL113" i="28"/>
  <c r="BL117" i="28"/>
  <c r="BH120" i="28"/>
  <c r="BP120" i="28"/>
  <c r="BL123" i="28"/>
  <c r="BT123" i="28"/>
  <c r="BK124" i="28"/>
  <c r="BS124" i="28"/>
  <c r="BI125" i="28"/>
  <c r="BQ125" i="28"/>
  <c r="S141" i="28"/>
  <c r="F85" i="28"/>
  <c r="D442" i="28" s="1"/>
  <c r="H442" i="28" s="1"/>
  <c r="J442" i="28" s="1"/>
  <c r="X58" i="28"/>
  <c r="Q137" i="28"/>
  <c r="D81" i="28"/>
  <c r="R54" i="28"/>
  <c r="S151" i="28"/>
  <c r="F95" i="28"/>
  <c r="F122" i="28" s="1"/>
  <c r="R136" i="28"/>
  <c r="R53" i="28"/>
  <c r="E80" i="28"/>
  <c r="R140" i="28"/>
  <c r="E84" i="28"/>
  <c r="D431" i="28" s="1"/>
  <c r="H431" i="28" s="1"/>
  <c r="J431" i="28" s="1"/>
  <c r="V57" i="28"/>
  <c r="R144" i="28"/>
  <c r="Z61" i="28"/>
  <c r="E88" i="28"/>
  <c r="D471" i="28" s="1"/>
  <c r="H471" i="28" s="1"/>
  <c r="J471" i="28" s="1"/>
  <c r="R148" i="28"/>
  <c r="E92" i="28"/>
  <c r="D508" i="28" s="1"/>
  <c r="H508" i="28" s="1"/>
  <c r="J508" i="28" s="1"/>
  <c r="AD65" i="28"/>
  <c r="R152" i="28"/>
  <c r="E96" i="28"/>
  <c r="E123" i="28" s="1"/>
  <c r="V154" i="28"/>
  <c r="I98" i="28"/>
  <c r="I125" i="28" s="1"/>
  <c r="O136" i="28"/>
  <c r="O53" i="28"/>
  <c r="B80" i="28"/>
  <c r="O138" i="28"/>
  <c r="Q55" i="28"/>
  <c r="B82" i="28"/>
  <c r="W138" i="28"/>
  <c r="Y55" i="28"/>
  <c r="J82" i="28"/>
  <c r="Q141" i="28"/>
  <c r="V58" i="28"/>
  <c r="D85" i="28"/>
  <c r="D440" i="28" s="1"/>
  <c r="H440" i="28" s="1"/>
  <c r="J440" i="28" s="1"/>
  <c r="W142" i="28"/>
  <c r="J86" i="28"/>
  <c r="D456" i="28" s="1"/>
  <c r="H456" i="28" s="1"/>
  <c r="J456" i="28" s="1"/>
  <c r="AC59" i="28"/>
  <c r="S144" i="28"/>
  <c r="AA61" i="28"/>
  <c r="F88" i="28"/>
  <c r="D472" i="28" s="1"/>
  <c r="H472" i="28" s="1"/>
  <c r="J472" i="28" s="1"/>
  <c r="W146" i="28"/>
  <c r="J90" i="28"/>
  <c r="D496" i="28" s="1"/>
  <c r="H496" i="28" s="1"/>
  <c r="J496" i="28" s="1"/>
  <c r="AG63" i="28"/>
  <c r="S148" i="28"/>
  <c r="AE65" i="28"/>
  <c r="F92" i="28"/>
  <c r="D509" i="28" s="1"/>
  <c r="H509" i="28" s="1"/>
  <c r="J509" i="28" s="1"/>
  <c r="W150" i="28"/>
  <c r="J94" i="28"/>
  <c r="J121" i="28" s="1"/>
  <c r="Q153" i="28"/>
  <c r="D97" i="28"/>
  <c r="D124" i="28" s="1"/>
  <c r="T142" i="28"/>
  <c r="G86" i="28"/>
  <c r="D453" i="28" s="1"/>
  <c r="H453" i="28" s="1"/>
  <c r="J453" i="28" s="1"/>
  <c r="Z59" i="28"/>
  <c r="V139" i="28"/>
  <c r="Y56" i="28"/>
  <c r="I83" i="28"/>
  <c r="D425" i="28" s="1"/>
  <c r="R141" i="28"/>
  <c r="E85" i="28"/>
  <c r="D441" i="28" s="1"/>
  <c r="H441" i="28" s="1"/>
  <c r="J441" i="28" s="1"/>
  <c r="W58" i="28"/>
  <c r="X142" i="28"/>
  <c r="K86" i="28"/>
  <c r="D457" i="28" s="1"/>
  <c r="AD59" i="28"/>
  <c r="V143" i="28"/>
  <c r="I87" i="28"/>
  <c r="D465" i="28" s="1"/>
  <c r="H465" i="28" s="1"/>
  <c r="J465" i="28" s="1"/>
  <c r="AC60" i="28"/>
  <c r="T144" i="28"/>
  <c r="G88" i="28"/>
  <c r="D473" i="28" s="1"/>
  <c r="H473" i="28" s="1"/>
  <c r="J473" i="28" s="1"/>
  <c r="AB61" i="28"/>
  <c r="R145" i="28"/>
  <c r="E89" i="28"/>
  <c r="D481" i="28" s="1"/>
  <c r="H481" i="28" s="1"/>
  <c r="J481" i="28" s="1"/>
  <c r="AA62" i="28"/>
  <c r="X146" i="28"/>
  <c r="K90" i="28"/>
  <c r="K117" i="28" s="1"/>
  <c r="T148" i="28"/>
  <c r="AF65" i="28"/>
  <c r="G92" i="28"/>
  <c r="D510" i="28" s="1"/>
  <c r="R149" i="28"/>
  <c r="E93" i="28"/>
  <c r="D515" i="28" s="1"/>
  <c r="AE66" i="28"/>
  <c r="P154" i="28"/>
  <c r="C98" i="28"/>
  <c r="C125" i="28" s="1"/>
  <c r="T136" i="28"/>
  <c r="G80" i="28"/>
  <c r="P138" i="28"/>
  <c r="C82" i="28"/>
  <c r="R55" i="28"/>
  <c r="O141" i="28"/>
  <c r="T58" i="28"/>
  <c r="AA59" i="28"/>
  <c r="O145" i="28"/>
  <c r="B89" i="28"/>
  <c r="D478" i="28" s="1"/>
  <c r="H478" i="28" s="1"/>
  <c r="J478" i="28" s="1"/>
  <c r="X62" i="28"/>
  <c r="W141" i="28"/>
  <c r="J85" i="28"/>
  <c r="D446" i="28" s="1"/>
  <c r="H446" i="28" s="1"/>
  <c r="J446" i="28" s="1"/>
  <c r="X152" i="28"/>
  <c r="K96" i="28"/>
  <c r="K123" i="28" s="1"/>
  <c r="X137" i="28"/>
  <c r="Y54" i="28"/>
  <c r="K81" i="28"/>
  <c r="X141" i="28"/>
  <c r="AC58" i="28"/>
  <c r="K85" i="28"/>
  <c r="D447" i="28" s="1"/>
  <c r="H447" i="28" s="1"/>
  <c r="J447" i="28" s="1"/>
  <c r="P145" i="28"/>
  <c r="C89" i="28"/>
  <c r="D479" i="28" s="1"/>
  <c r="Y62" i="28"/>
  <c r="T147" i="28"/>
  <c r="G91" i="28"/>
  <c r="D502" i="28" s="1"/>
  <c r="H502" i="28" s="1"/>
  <c r="J502" i="28" s="1"/>
  <c r="AE64" i="28"/>
  <c r="V150" i="28"/>
  <c r="I94" i="28"/>
  <c r="I121" i="28" s="1"/>
  <c r="P153" i="28"/>
  <c r="AG70" i="28"/>
  <c r="C97" i="28"/>
  <c r="D531" i="28" s="1"/>
  <c r="H531" i="28" s="1"/>
  <c r="J531" i="28" s="1"/>
  <c r="U135" i="28"/>
  <c r="T52" i="28"/>
  <c r="H79" i="28"/>
  <c r="P142" i="28"/>
  <c r="C86" i="28"/>
  <c r="D449" i="28" s="1"/>
  <c r="H449" i="28" s="1"/>
  <c r="J449" i="28" s="1"/>
  <c r="V59" i="28"/>
  <c r="S136" i="28"/>
  <c r="F80" i="28"/>
  <c r="S53" i="28"/>
  <c r="U139" i="28"/>
  <c r="X56" i="28"/>
  <c r="H83" i="28"/>
  <c r="D424" i="28" s="1"/>
  <c r="S140" i="28"/>
  <c r="F84" i="28"/>
  <c r="D432" i="28" s="1"/>
  <c r="H432" i="28" s="1"/>
  <c r="J432" i="28" s="1"/>
  <c r="W57" i="28"/>
  <c r="O142" i="28"/>
  <c r="U59" i="28"/>
  <c r="B86" i="28"/>
  <c r="D448" i="28" s="1"/>
  <c r="U143" i="28"/>
  <c r="H87" i="28"/>
  <c r="D464" i="28" s="1"/>
  <c r="H464" i="28" s="1"/>
  <c r="J464" i="28" s="1"/>
  <c r="AB60" i="28"/>
  <c r="Q145" i="28"/>
  <c r="Z62" i="28"/>
  <c r="D89" i="28"/>
  <c r="D480" i="28" s="1"/>
  <c r="H480" i="28" s="1"/>
  <c r="J480" i="28" s="1"/>
  <c r="O146" i="28"/>
  <c r="Y63" i="28"/>
  <c r="B90" i="28"/>
  <c r="D488" i="28" s="1"/>
  <c r="H488" i="28" s="1"/>
  <c r="J488" i="28" s="1"/>
  <c r="U147" i="28"/>
  <c r="H91" i="28"/>
  <c r="D503" i="28" s="1"/>
  <c r="H503" i="28" s="1"/>
  <c r="J503" i="28" s="1"/>
  <c r="Q149" i="28"/>
  <c r="D93" i="28"/>
  <c r="D514" i="28" s="1"/>
  <c r="H514" i="28" s="1"/>
  <c r="J514" i="28" s="1"/>
  <c r="AD66" i="28"/>
  <c r="O150" i="28"/>
  <c r="AC67" i="28"/>
  <c r="B94" i="28"/>
  <c r="D518" i="28" s="1"/>
  <c r="U151" i="28"/>
  <c r="H95" i="28"/>
  <c r="H122" i="28" s="1"/>
  <c r="B79" i="28"/>
  <c r="O135" i="28"/>
  <c r="N52" i="28"/>
  <c r="W135" i="28"/>
  <c r="J79" i="28"/>
  <c r="V52" i="28"/>
  <c r="U136" i="28"/>
  <c r="H80" i="28"/>
  <c r="U53" i="28"/>
  <c r="S137" i="28"/>
  <c r="F81" i="28"/>
  <c r="T54" i="28"/>
  <c r="Q138" i="28"/>
  <c r="D82" i="28"/>
  <c r="S55" i="28"/>
  <c r="O139" i="28"/>
  <c r="B83" i="28"/>
  <c r="D418" i="28" s="1"/>
  <c r="H418" i="28" s="1"/>
  <c r="J418" i="28" s="1"/>
  <c r="R56" i="28"/>
  <c r="U140" i="28"/>
  <c r="H84" i="28"/>
  <c r="D434" i="28" s="1"/>
  <c r="H434" i="28" s="1"/>
  <c r="J434" i="28" s="1"/>
  <c r="Q142" i="28"/>
  <c r="W59" i="28"/>
  <c r="D86" i="28"/>
  <c r="D450" i="28" s="1"/>
  <c r="O143" i="28"/>
  <c r="B87" i="28"/>
  <c r="D458" i="28" s="1"/>
  <c r="H458" i="28" s="1"/>
  <c r="J458" i="28" s="1"/>
  <c r="V60" i="28"/>
  <c r="W143" i="28"/>
  <c r="J87" i="28"/>
  <c r="D466" i="28" s="1"/>
  <c r="AD60" i="28"/>
  <c r="U144" i="28"/>
  <c r="H88" i="28"/>
  <c r="D474" i="28" s="1"/>
  <c r="AC61" i="28"/>
  <c r="S145" i="28"/>
  <c r="F89" i="28"/>
  <c r="D482" i="28" s="1"/>
  <c r="AB62" i="28"/>
  <c r="Q146" i="28"/>
  <c r="D90" i="28"/>
  <c r="D490" i="28" s="1"/>
  <c r="H490" i="28" s="1"/>
  <c r="J490" i="28" s="1"/>
  <c r="AA63" i="28"/>
  <c r="O147" i="28"/>
  <c r="B91" i="28"/>
  <c r="D497" i="28" s="1"/>
  <c r="H497" i="28" s="1"/>
  <c r="J497" i="28" s="1"/>
  <c r="Z64" i="28"/>
  <c r="W147" i="28"/>
  <c r="J91" i="28"/>
  <c r="J118" i="28" s="1"/>
  <c r="U148" i="28"/>
  <c r="H92" i="28"/>
  <c r="D511" i="28" s="1"/>
  <c r="H511" i="28" s="1"/>
  <c r="J511" i="28" s="1"/>
  <c r="S149" i="28"/>
  <c r="F93" i="28"/>
  <c r="D516" i="28" s="1"/>
  <c r="H516" i="28" s="1"/>
  <c r="J516" i="28" s="1"/>
  <c r="Q150" i="28"/>
  <c r="AE67" i="28"/>
  <c r="D94" i="28"/>
  <c r="D520" i="28" s="1"/>
  <c r="O151" i="28"/>
  <c r="B95" i="28"/>
  <c r="D523" i="28" s="1"/>
  <c r="H523" i="28" s="1"/>
  <c r="J523" i="28" s="1"/>
  <c r="AD68" i="28"/>
  <c r="W151" i="28"/>
  <c r="J95" i="28"/>
  <c r="J122" i="28" s="1"/>
  <c r="U152" i="28"/>
  <c r="H96" i="28"/>
  <c r="H123" i="28" s="1"/>
  <c r="S153" i="28"/>
  <c r="F97" i="28"/>
  <c r="F124" i="28" s="1"/>
  <c r="Q154" i="28"/>
  <c r="D98" i="28"/>
  <c r="D125" i="28" s="1"/>
  <c r="W136" i="28"/>
  <c r="J80" i="28"/>
  <c r="W53" i="28"/>
  <c r="S138" i="28"/>
  <c r="F82" i="28"/>
  <c r="P140" i="28"/>
  <c r="C84" i="28"/>
  <c r="D429" i="28" s="1"/>
  <c r="T57" i="28"/>
  <c r="Y57" i="28"/>
  <c r="AB58" i="28"/>
  <c r="P144" i="28"/>
  <c r="C88" i="28"/>
  <c r="D469" i="28" s="1"/>
  <c r="H469" i="28" s="1"/>
  <c r="J469" i="28" s="1"/>
  <c r="X61" i="28"/>
  <c r="U138" i="28"/>
  <c r="H82" i="28"/>
  <c r="W55" i="28"/>
  <c r="Q144" i="28"/>
  <c r="Y61" i="28"/>
  <c r="P137" i="28"/>
  <c r="C81" i="28"/>
  <c r="Q54" i="28"/>
  <c r="V142" i="28"/>
  <c r="AB59" i="28"/>
  <c r="I86" i="28"/>
  <c r="D455" i="28" s="1"/>
  <c r="X149" i="28"/>
  <c r="K93" i="28"/>
  <c r="K120" i="28" s="1"/>
  <c r="X135" i="28"/>
  <c r="K79" i="28"/>
  <c r="R138" i="28"/>
  <c r="E82" i="28"/>
  <c r="T55" i="28"/>
  <c r="T145" i="28"/>
  <c r="AC62" i="28"/>
  <c r="G89" i="28"/>
  <c r="D483" i="28" s="1"/>
  <c r="V137" i="28"/>
  <c r="I81" i="28"/>
  <c r="W54" i="28"/>
  <c r="O149" i="28"/>
  <c r="AB66" i="28"/>
  <c r="Q152" i="28"/>
  <c r="AG69" i="28"/>
  <c r="P141" i="28"/>
  <c r="U58" i="28"/>
  <c r="C85" i="28"/>
  <c r="D439" i="28" s="1"/>
  <c r="H439" i="28" s="1"/>
  <c r="J439" i="28" s="1"/>
  <c r="T151" i="28"/>
  <c r="G95" i="28"/>
  <c r="G122" i="28" s="1"/>
  <c r="V136" i="28"/>
  <c r="I80" i="28"/>
  <c r="V53" i="28"/>
  <c r="P139" i="28"/>
  <c r="C83" i="28"/>
  <c r="D419" i="28" s="1"/>
  <c r="H419" i="28" s="1"/>
  <c r="J419" i="28" s="1"/>
  <c r="S56" i="28"/>
  <c r="P143" i="28"/>
  <c r="C87" i="28"/>
  <c r="D459" i="28" s="1"/>
  <c r="H459" i="28" s="1"/>
  <c r="J459" i="28" s="1"/>
  <c r="W60" i="28"/>
  <c r="S139" i="28"/>
  <c r="V56" i="28"/>
  <c r="S147" i="28"/>
  <c r="AD64" i="28"/>
  <c r="T135" i="28"/>
  <c r="G79" i="28"/>
  <c r="S52" i="28"/>
  <c r="T139" i="28"/>
  <c r="W56" i="28"/>
  <c r="G83" i="28"/>
  <c r="D423" i="28" s="1"/>
  <c r="H423" i="28" s="1"/>
  <c r="J423" i="28" s="1"/>
  <c r="T143" i="28"/>
  <c r="G87" i="28"/>
  <c r="D463" i="28" s="1"/>
  <c r="H463" i="28" s="1"/>
  <c r="J463" i="28" s="1"/>
  <c r="AA60" i="28"/>
  <c r="V146" i="28"/>
  <c r="I90" i="28"/>
  <c r="D495" i="28" s="1"/>
  <c r="H495" i="28" s="1"/>
  <c r="J495" i="28" s="1"/>
  <c r="P149" i="28"/>
  <c r="AC66" i="28"/>
  <c r="C93" i="28"/>
  <c r="D513" i="28" s="1"/>
  <c r="P135" i="28"/>
  <c r="C79" i="28"/>
  <c r="T137" i="28"/>
  <c r="G81" i="28"/>
  <c r="U54" i="28"/>
  <c r="X139" i="28"/>
  <c r="K83" i="28"/>
  <c r="D427" i="28" s="1"/>
  <c r="T141" i="28"/>
  <c r="G85" i="28"/>
  <c r="D443" i="28" s="1"/>
  <c r="Y58" i="28"/>
  <c r="AA56" i="28"/>
  <c r="D80" i="28"/>
  <c r="B93" i="28"/>
  <c r="D512" i="28" s="1"/>
  <c r="H512" i="28" s="1"/>
  <c r="J512" i="28" s="1"/>
  <c r="U137" i="28"/>
  <c r="H81" i="28"/>
  <c r="O140" i="28"/>
  <c r="S57" i="28"/>
  <c r="B84" i="28"/>
  <c r="D428" i="28" s="1"/>
  <c r="H428" i="28" s="1"/>
  <c r="J428" i="28" s="1"/>
  <c r="W140" i="28"/>
  <c r="AA57" i="28"/>
  <c r="J84" i="28"/>
  <c r="D436" i="28" s="1"/>
  <c r="H436" i="28" s="1"/>
  <c r="J436" i="28" s="1"/>
  <c r="S142" i="28"/>
  <c r="F86" i="28"/>
  <c r="D452" i="28" s="1"/>
  <c r="Y59" i="28"/>
  <c r="O144" i="28"/>
  <c r="B88" i="28"/>
  <c r="D468" i="28" s="1"/>
  <c r="S146" i="28"/>
  <c r="F90" i="28"/>
  <c r="D492" i="28" s="1"/>
  <c r="H492" i="28" s="1"/>
  <c r="J492" i="28" s="1"/>
  <c r="AC63" i="28"/>
  <c r="S150" i="28"/>
  <c r="AG67" i="28"/>
  <c r="F94" i="28"/>
  <c r="D522" i="28" s="1"/>
  <c r="H522" i="28" s="1"/>
  <c r="J522" i="28" s="1"/>
  <c r="O152" i="28"/>
  <c r="AE69" i="28"/>
  <c r="B96" i="28"/>
  <c r="D527" i="28" s="1"/>
  <c r="W152" i="28"/>
  <c r="J96" i="28"/>
  <c r="J123" i="28" s="1"/>
  <c r="W52" i="28"/>
  <c r="X138" i="28"/>
  <c r="K82" i="28"/>
  <c r="Z55" i="28"/>
  <c r="W139" i="28"/>
  <c r="J83" i="28"/>
  <c r="D426" i="28" s="1"/>
  <c r="H426" i="28" s="1"/>
  <c r="J426" i="28" s="1"/>
  <c r="Z56" i="28"/>
  <c r="T140" i="28"/>
  <c r="X57" i="28"/>
  <c r="G84" i="28"/>
  <c r="D433" i="28" s="1"/>
  <c r="X140" i="28"/>
  <c r="K84" i="28"/>
  <c r="D437" i="28" s="1"/>
  <c r="H437" i="28" s="1"/>
  <c r="J437" i="28" s="1"/>
  <c r="AB57" i="28"/>
  <c r="I85" i="28"/>
  <c r="D445" i="28" s="1"/>
  <c r="H445" i="28" s="1"/>
  <c r="J445" i="28" s="1"/>
  <c r="V141" i="28"/>
  <c r="AA58" i="28"/>
  <c r="T146" i="28"/>
  <c r="G90" i="28"/>
  <c r="D493" i="28" s="1"/>
  <c r="H493" i="28" s="1"/>
  <c r="J493" i="28" s="1"/>
  <c r="AD63" i="28"/>
  <c r="R147" i="28"/>
  <c r="E91" i="28"/>
  <c r="D500" i="28" s="1"/>
  <c r="AC64" i="28"/>
  <c r="P148" i="28"/>
  <c r="C92" i="28"/>
  <c r="D506" i="28" s="1"/>
  <c r="H506" i="28" s="1"/>
  <c r="J506" i="28" s="1"/>
  <c r="AB65" i="28"/>
  <c r="K92" i="28"/>
  <c r="K119" i="28" s="1"/>
  <c r="X148" i="28"/>
  <c r="T150" i="28"/>
  <c r="G94" i="28"/>
  <c r="G121" i="28" s="1"/>
  <c r="R151" i="28"/>
  <c r="E95" i="28"/>
  <c r="D526" i="28" s="1"/>
  <c r="H526" i="28" s="1"/>
  <c r="J526" i="28" s="1"/>
  <c r="AG68" i="28"/>
  <c r="P152" i="28"/>
  <c r="C96" i="28"/>
  <c r="D528" i="28" s="1"/>
  <c r="H528" i="28" s="1"/>
  <c r="J528" i="28" s="1"/>
  <c r="AF69" i="28"/>
  <c r="V153" i="28"/>
  <c r="I97" i="28"/>
  <c r="I124" i="28" s="1"/>
  <c r="T154" i="28"/>
  <c r="G98" i="28"/>
  <c r="G125" i="28" s="1"/>
  <c r="R135" i="28"/>
  <c r="E79" i="28"/>
  <c r="Q52" i="28"/>
  <c r="Q53" i="28"/>
  <c r="E87" i="28"/>
  <c r="D461" i="28" s="1"/>
  <c r="H461" i="28" s="1"/>
  <c r="J461" i="28" s="1"/>
  <c r="Y60" i="28"/>
  <c r="R143" i="28"/>
  <c r="AF63" i="28"/>
  <c r="AF64" i="28"/>
  <c r="AG65" i="28"/>
  <c r="U154" i="28"/>
  <c r="H98" i="28"/>
  <c r="H125" i="28" s="1"/>
  <c r="F83" i="28"/>
  <c r="D422" i="28" s="1"/>
  <c r="D96" i="28"/>
  <c r="D529" i="28" s="1"/>
  <c r="H529" i="28" s="1"/>
  <c r="J529" i="28" s="1"/>
  <c r="BW107" i="28"/>
  <c r="O153" i="28"/>
  <c r="B97" i="28"/>
  <c r="D530" i="28" s="1"/>
  <c r="H530" i="28" s="1"/>
  <c r="J530" i="28" s="1"/>
  <c r="AF70" i="28"/>
  <c r="X143" i="28"/>
  <c r="K87" i="28"/>
  <c r="D467" i="28" s="1"/>
  <c r="H467" i="28" s="1"/>
  <c r="J467" i="28" s="1"/>
  <c r="AE60" i="28"/>
  <c r="S143" i="28"/>
  <c r="F87" i="28"/>
  <c r="D462" i="28" s="1"/>
  <c r="H462" i="28" s="1"/>
  <c r="J462" i="28" s="1"/>
  <c r="Q148" i="28"/>
  <c r="D92" i="28"/>
  <c r="D507" i="28" s="1"/>
  <c r="H507" i="28" s="1"/>
  <c r="J507" i="28" s="1"/>
  <c r="AC65" i="28"/>
  <c r="V138" i="28"/>
  <c r="I82" i="28"/>
  <c r="X145" i="28"/>
  <c r="K89" i="28"/>
  <c r="D487" i="28" s="1"/>
  <c r="H487" i="28" s="1"/>
  <c r="J487" i="28" s="1"/>
  <c r="X153" i="28"/>
  <c r="K97" i="28"/>
  <c r="K124" i="28" s="1"/>
  <c r="H86" i="28"/>
  <c r="D454" i="28" s="1"/>
  <c r="H454" i="28" s="1"/>
  <c r="J454" i="28" s="1"/>
  <c r="X144" i="28"/>
  <c r="K88" i="28"/>
  <c r="D477" i="28" s="1"/>
  <c r="H477" i="28" s="1"/>
  <c r="J477" i="28" s="1"/>
  <c r="AF61" i="28"/>
  <c r="AE61" i="28"/>
  <c r="V151" i="28"/>
  <c r="I95" i="28"/>
  <c r="I122" i="28" s="1"/>
  <c r="J98" i="28"/>
  <c r="J125" i="28" s="1"/>
  <c r="X60" i="28"/>
  <c r="AF62" i="28"/>
  <c r="D83" i="28"/>
  <c r="D420" i="28" s="1"/>
  <c r="H89" i="28"/>
  <c r="D484" i="28" s="1"/>
  <c r="D91" i="28"/>
  <c r="D499" i="28" s="1"/>
  <c r="J92" i="28"/>
  <c r="J119" i="28" s="1"/>
  <c r="H97" i="28"/>
  <c r="H124" i="28" s="1"/>
  <c r="V140" i="28"/>
  <c r="I84" i="28"/>
  <c r="D435" i="28" s="1"/>
  <c r="H435" i="28" s="1"/>
  <c r="J435" i="28" s="1"/>
  <c r="V144" i="28"/>
  <c r="I88" i="28"/>
  <c r="D475" i="28" s="1"/>
  <c r="R146" i="28"/>
  <c r="E90" i="28"/>
  <c r="D491" i="28" s="1"/>
  <c r="AB63" i="28"/>
  <c r="T149" i="28"/>
  <c r="G93" i="28"/>
  <c r="D517" i="28" s="1"/>
  <c r="AG66" i="28"/>
  <c r="X151" i="28"/>
  <c r="K95" i="28"/>
  <c r="K122" i="28" s="1"/>
  <c r="V135" i="28"/>
  <c r="I79" i="28"/>
  <c r="P136" i="28"/>
  <c r="C80" i="28"/>
  <c r="X136" i="28"/>
  <c r="K80" i="28"/>
  <c r="R137" i="28"/>
  <c r="E81" i="28"/>
  <c r="O148" i="28"/>
  <c r="AA65" i="28"/>
  <c r="P150" i="28"/>
  <c r="C94" i="28"/>
  <c r="D519" i="28" s="1"/>
  <c r="H519" i="28" s="1"/>
  <c r="J519" i="28" s="1"/>
  <c r="X154" i="28"/>
  <c r="K98" i="28"/>
  <c r="K125" i="28" s="1"/>
  <c r="X147" i="28"/>
  <c r="K91" i="28"/>
  <c r="K118" i="28" s="1"/>
  <c r="P151" i="28"/>
  <c r="C95" i="28"/>
  <c r="D524" i="28" s="1"/>
  <c r="V152" i="28"/>
  <c r="I96" i="28"/>
  <c r="I123" i="28" s="1"/>
  <c r="R154" i="28"/>
  <c r="E98" i="28"/>
  <c r="E125" i="28" s="1"/>
  <c r="T138" i="28"/>
  <c r="G82" i="28"/>
  <c r="P146" i="28"/>
  <c r="C90" i="28"/>
  <c r="D489" i="28" s="1"/>
  <c r="P54" i="28"/>
  <c r="X54" i="28"/>
  <c r="U57" i="28"/>
  <c r="F96" i="28"/>
  <c r="F123" i="28" s="1"/>
  <c r="B98" i="28"/>
  <c r="D532" i="28" s="1"/>
  <c r="H532" i="28" s="1"/>
  <c r="J532" i="28" s="1"/>
  <c r="P147" i="28"/>
  <c r="C91" i="28"/>
  <c r="D498" i="28" s="1"/>
  <c r="H498" i="28" s="1"/>
  <c r="J498" i="28" s="1"/>
  <c r="R150" i="28"/>
  <c r="E94" i="28"/>
  <c r="D521" i="28" s="1"/>
  <c r="T153" i="28"/>
  <c r="G97" i="28"/>
  <c r="G124" i="28" s="1"/>
  <c r="U141" i="28"/>
  <c r="Z58" i="28"/>
  <c r="U52" i="28"/>
  <c r="D79" i="28"/>
  <c r="H85" i="28"/>
  <c r="D444" i="28" s="1"/>
  <c r="D87" i="28"/>
  <c r="D460" i="28" s="1"/>
  <c r="H460" i="28" s="1"/>
  <c r="J460" i="28" s="1"/>
  <c r="J88" i="28"/>
  <c r="D476" i="28" s="1"/>
  <c r="H476" i="28" s="1"/>
  <c r="J476" i="28" s="1"/>
  <c r="B92" i="28"/>
  <c r="D505" i="28" s="1"/>
  <c r="H505" i="28" s="1"/>
  <c r="J505" i="28" s="1"/>
  <c r="H93" i="28"/>
  <c r="H120" i="28" s="1"/>
  <c r="D95" i="28"/>
  <c r="D525" i="28" s="1"/>
  <c r="H525" i="28" s="1"/>
  <c r="J525" i="28" s="1"/>
  <c r="F98" i="28"/>
  <c r="F125" i="28" s="1"/>
  <c r="R142" i="28"/>
  <c r="E86" i="28"/>
  <c r="D451" i="28" s="1"/>
  <c r="H451" i="28" s="1"/>
  <c r="J451" i="28" s="1"/>
  <c r="V148" i="28"/>
  <c r="I92" i="28"/>
  <c r="I119" i="28" s="1"/>
  <c r="P53" i="28"/>
  <c r="X53" i="28"/>
  <c r="R139" i="28"/>
  <c r="E83" i="28"/>
  <c r="D421" i="28" s="1"/>
  <c r="H421" i="28" s="1"/>
  <c r="J421" i="28" s="1"/>
  <c r="Z63" i="28"/>
  <c r="F79" i="28"/>
  <c r="B81" i="28"/>
  <c r="D84" i="28"/>
  <c r="D430" i="28" s="1"/>
  <c r="H430" i="28" s="1"/>
  <c r="J430" i="28" s="1"/>
  <c r="J93" i="28"/>
  <c r="J120" i="28" s="1"/>
  <c r="BU106" i="28"/>
  <c r="BX107" i="28"/>
  <c r="V145" i="28"/>
  <c r="I89" i="28"/>
  <c r="D485" i="28" s="1"/>
  <c r="U146" i="28"/>
  <c r="AE63" i="28"/>
  <c r="I93" i="28"/>
  <c r="I120" i="28" s="1"/>
  <c r="V149" i="28"/>
  <c r="T152" i="28"/>
  <c r="G96" i="28"/>
  <c r="G123" i="28" s="1"/>
  <c r="R153" i="28"/>
  <c r="E97" i="28"/>
  <c r="E124" i="28" s="1"/>
  <c r="AG71" i="28"/>
  <c r="AG64" i="28"/>
  <c r="I91" i="28"/>
  <c r="D504" i="28" s="1"/>
  <c r="H504" i="28" s="1"/>
  <c r="J504" i="28" s="1"/>
  <c r="X150" i="28"/>
  <c r="K94" i="28"/>
  <c r="K121" i="28" s="1"/>
  <c r="V147" i="28"/>
  <c r="C197" i="22"/>
  <c r="F44" i="34" l="1"/>
  <c r="D241" i="33"/>
  <c r="D336" i="33" s="1"/>
  <c r="D243" i="33"/>
  <c r="D374" i="33" s="1"/>
  <c r="D242" i="33"/>
  <c r="D355" i="33" s="1"/>
  <c r="E242" i="33"/>
  <c r="E355" i="33" s="1"/>
  <c r="E241" i="33"/>
  <c r="E336" i="33" s="1"/>
  <c r="E243" i="33"/>
  <c r="E374" i="33" s="1"/>
  <c r="B242" i="33"/>
  <c r="B355" i="33" s="1"/>
  <c r="B241" i="33"/>
  <c r="B336" i="33" s="1"/>
  <c r="B243" i="33"/>
  <c r="B374" i="33" s="1"/>
  <c r="G243" i="33"/>
  <c r="G374" i="33" s="1"/>
  <c r="G242" i="33"/>
  <c r="G355" i="33" s="1"/>
  <c r="G241" i="33"/>
  <c r="G336" i="33" s="1"/>
  <c r="J242" i="33"/>
  <c r="J355" i="33" s="1"/>
  <c r="J241" i="33"/>
  <c r="J336" i="33" s="1"/>
  <c r="J243" i="33"/>
  <c r="J374" i="33" s="1"/>
  <c r="H243" i="33"/>
  <c r="H374" i="33" s="1"/>
  <c r="H241" i="33"/>
  <c r="H336" i="33" s="1"/>
  <c r="H242" i="33"/>
  <c r="H355" i="33" s="1"/>
  <c r="B264" i="33"/>
  <c r="I242" i="33"/>
  <c r="I355" i="33" s="1"/>
  <c r="I241" i="33"/>
  <c r="I336" i="33" s="1"/>
  <c r="I243" i="33"/>
  <c r="I374" i="33" s="1"/>
  <c r="F242" i="33"/>
  <c r="F355" i="33" s="1"/>
  <c r="F241" i="33"/>
  <c r="F336" i="33" s="1"/>
  <c r="F243" i="33"/>
  <c r="F374" i="33" s="1"/>
  <c r="K241" i="33"/>
  <c r="K336" i="33" s="1"/>
  <c r="K243" i="33"/>
  <c r="K374" i="33" s="1"/>
  <c r="K242" i="33"/>
  <c r="K355" i="33" s="1"/>
  <c r="C241" i="33"/>
  <c r="C336" i="33" s="1"/>
  <c r="C243" i="33"/>
  <c r="C374" i="33" s="1"/>
  <c r="C242" i="33"/>
  <c r="C355" i="33" s="1"/>
  <c r="K253" i="31"/>
  <c r="C253" i="31"/>
  <c r="H253" i="31"/>
  <c r="G253" i="31"/>
  <c r="B264" i="31"/>
  <c r="D253" i="31"/>
  <c r="B253" i="31"/>
  <c r="I253" i="31"/>
  <c r="J253" i="31"/>
  <c r="E253" i="31"/>
  <c r="F253" i="31"/>
  <c r="H474" i="28"/>
  <c r="J474" i="28" s="1"/>
  <c r="H457" i="28"/>
  <c r="J457" i="28" s="1"/>
  <c r="H452" i="28"/>
  <c r="J452" i="28" s="1"/>
  <c r="H420" i="28"/>
  <c r="J420" i="28" s="1"/>
  <c r="H429" i="28"/>
  <c r="J429" i="28" s="1"/>
  <c r="H517" i="28"/>
  <c r="J517" i="28" s="1"/>
  <c r="H520" i="28"/>
  <c r="J520" i="28" s="1"/>
  <c r="H482" i="28"/>
  <c r="J482" i="28" s="1"/>
  <c r="H479" i="28"/>
  <c r="J479" i="28" s="1"/>
  <c r="H425" i="28"/>
  <c r="J425" i="28" s="1"/>
  <c r="H527" i="28"/>
  <c r="J527" i="28" s="1"/>
  <c r="H521" i="28"/>
  <c r="J521" i="28" s="1"/>
  <c r="H500" i="28"/>
  <c r="J500" i="28" s="1"/>
  <c r="H468" i="28"/>
  <c r="J468" i="28" s="1"/>
  <c r="H515" i="28"/>
  <c r="J515" i="28" s="1"/>
  <c r="H444" i="28"/>
  <c r="J444" i="28" s="1"/>
  <c r="H489" i="28"/>
  <c r="J489" i="28" s="1"/>
  <c r="H524" i="28"/>
  <c r="J524" i="28" s="1"/>
  <c r="H491" i="28"/>
  <c r="J491" i="28" s="1"/>
  <c r="H499" i="28"/>
  <c r="J499" i="28" s="1"/>
  <c r="H422" i="28"/>
  <c r="J422" i="28" s="1"/>
  <c r="H443" i="28"/>
  <c r="J443" i="28" s="1"/>
  <c r="H483" i="28"/>
  <c r="J483" i="28" s="1"/>
  <c r="H450" i="28"/>
  <c r="J450" i="28" s="1"/>
  <c r="H424" i="28"/>
  <c r="J424" i="28" s="1"/>
  <c r="H485" i="28"/>
  <c r="J485" i="28" s="1"/>
  <c r="H484" i="28"/>
  <c r="J484" i="28" s="1"/>
  <c r="H513" i="28"/>
  <c r="J513" i="28" s="1"/>
  <c r="H518" i="28"/>
  <c r="J518" i="28" s="1"/>
  <c r="H510" i="28"/>
  <c r="J510" i="28" s="1"/>
  <c r="H475" i="28"/>
  <c r="J475" i="28" s="1"/>
  <c r="H433" i="28"/>
  <c r="J433" i="28" s="1"/>
  <c r="H427" i="28"/>
  <c r="J427" i="28" s="1"/>
  <c r="H455" i="28"/>
  <c r="J455" i="28" s="1"/>
  <c r="H448" i="28"/>
  <c r="J448" i="28" s="1"/>
  <c r="H466" i="28"/>
  <c r="J466" i="28" s="1"/>
  <c r="J116" i="28"/>
  <c r="AF116" i="28" s="1"/>
  <c r="D486" i="28"/>
  <c r="G201" i="28"/>
  <c r="C201" i="28"/>
  <c r="I201" i="28"/>
  <c r="F117" i="28"/>
  <c r="AC117" i="28" s="1"/>
  <c r="AY117" i="28" s="1"/>
  <c r="BU117" i="28" s="1"/>
  <c r="E107" i="28"/>
  <c r="R107" i="28" s="1"/>
  <c r="AN107" i="28" s="1"/>
  <c r="BJ107" i="28" s="1"/>
  <c r="I118" i="28"/>
  <c r="AG118" i="28" s="1"/>
  <c r="BC118" i="28" s="1"/>
  <c r="BY118" i="28" s="1"/>
  <c r="D111" i="28"/>
  <c r="U111" i="28" s="1"/>
  <c r="AQ111" i="28" s="1"/>
  <c r="BM111" i="28" s="1"/>
  <c r="J115" i="28"/>
  <c r="AE115" i="28" s="1"/>
  <c r="BA115" i="28" s="1"/>
  <c r="BW115" i="28" s="1"/>
  <c r="C121" i="28"/>
  <c r="AD121" i="28" s="1"/>
  <c r="AZ121" i="28" s="1"/>
  <c r="BV121" i="28" s="1"/>
  <c r="C107" i="28"/>
  <c r="P107" i="28" s="1"/>
  <c r="AL107" i="28" s="1"/>
  <c r="BH107" i="28" s="1"/>
  <c r="F114" i="28"/>
  <c r="Z114" i="28" s="1"/>
  <c r="AV114" i="28" s="1"/>
  <c r="BR114" i="28" s="1"/>
  <c r="I112" i="28"/>
  <c r="AA112" i="28" s="1"/>
  <c r="AW112" i="28" s="1"/>
  <c r="BS112" i="28" s="1"/>
  <c r="J110" i="28"/>
  <c r="Z110" i="28" s="1"/>
  <c r="AV110" i="28" s="1"/>
  <c r="BR110" i="28" s="1"/>
  <c r="B123" i="28"/>
  <c r="AE123" i="28" s="1"/>
  <c r="BA123" i="28" s="1"/>
  <c r="BW123" i="28" s="1"/>
  <c r="C112" i="28"/>
  <c r="U112" i="28" s="1"/>
  <c r="AQ112" i="28" s="1"/>
  <c r="BM112" i="28" s="1"/>
  <c r="I108" i="28"/>
  <c r="W108" i="28" s="1"/>
  <c r="AS108" i="28" s="1"/>
  <c r="BO108" i="28" s="1"/>
  <c r="K106" i="28"/>
  <c r="W106" i="28" s="1"/>
  <c r="AS106" i="28" s="1"/>
  <c r="BO106" i="28" s="1"/>
  <c r="C108" i="28"/>
  <c r="Q108" i="28" s="1"/>
  <c r="AM108" i="28" s="1"/>
  <c r="BI108" i="28" s="1"/>
  <c r="C115" i="28"/>
  <c r="X115" i="28" s="1"/>
  <c r="AT115" i="28" s="1"/>
  <c r="BP115" i="28" s="1"/>
  <c r="B114" i="28"/>
  <c r="V114" i="28" s="1"/>
  <c r="AR114" i="28" s="1"/>
  <c r="BN114" i="28" s="1"/>
  <c r="B110" i="28"/>
  <c r="R110" i="28" s="1"/>
  <c r="AN110" i="28" s="1"/>
  <c r="BJ110" i="28" s="1"/>
  <c r="B106" i="28"/>
  <c r="N106" i="28" s="1"/>
  <c r="AJ106" i="28" s="1"/>
  <c r="BF106" i="28" s="1"/>
  <c r="F111" i="28"/>
  <c r="W111" i="28" s="1"/>
  <c r="AS111" i="28" s="1"/>
  <c r="BO111" i="28" s="1"/>
  <c r="I114" i="28"/>
  <c r="AC114" i="28" s="1"/>
  <c r="AY114" i="28" s="1"/>
  <c r="BU114" i="28" s="1"/>
  <c r="I110" i="28"/>
  <c r="Y110" i="28" s="1"/>
  <c r="AU110" i="28" s="1"/>
  <c r="BQ110" i="28" s="1"/>
  <c r="F115" i="28"/>
  <c r="AA115" i="28" s="1"/>
  <c r="AW115" i="28" s="1"/>
  <c r="BS115" i="28" s="1"/>
  <c r="F112" i="28"/>
  <c r="X112" i="28" s="1"/>
  <c r="AT112" i="28" s="1"/>
  <c r="BP112" i="28" s="1"/>
  <c r="E119" i="28"/>
  <c r="AD119" i="28" s="1"/>
  <c r="AZ119" i="28" s="1"/>
  <c r="BV119" i="28" s="1"/>
  <c r="E121" i="28"/>
  <c r="AF121" i="28" s="1"/>
  <c r="BB121" i="28" s="1"/>
  <c r="BX121" i="28" s="1"/>
  <c r="K116" i="28"/>
  <c r="AG116" i="28" s="1"/>
  <c r="BC116" i="28" s="1"/>
  <c r="BY116" i="28" s="1"/>
  <c r="D123" i="28"/>
  <c r="AG123" i="28" s="1"/>
  <c r="BC123" i="28" s="1"/>
  <c r="BY123" i="28" s="1"/>
  <c r="E118" i="28"/>
  <c r="AC118" i="28" s="1"/>
  <c r="AY118" i="28" s="1"/>
  <c r="BU118" i="28" s="1"/>
  <c r="B115" i="28"/>
  <c r="W115" i="28" s="1"/>
  <c r="AS115" i="28" s="1"/>
  <c r="BO115" i="28" s="1"/>
  <c r="B111" i="28"/>
  <c r="S111" i="28" s="1"/>
  <c r="AO111" i="28" s="1"/>
  <c r="BK111" i="28" s="1"/>
  <c r="C106" i="28"/>
  <c r="O106" i="28" s="1"/>
  <c r="AK106" i="28" s="1"/>
  <c r="BG106" i="28" s="1"/>
  <c r="G114" i="28"/>
  <c r="AA114" i="28" s="1"/>
  <c r="AW114" i="28" s="1"/>
  <c r="BS114" i="28" s="1"/>
  <c r="C110" i="28"/>
  <c r="S110" i="28" s="1"/>
  <c r="AO110" i="28" s="1"/>
  <c r="BK110" i="28" s="1"/>
  <c r="B118" i="28"/>
  <c r="Z118" i="28" s="1"/>
  <c r="AV118" i="28" s="1"/>
  <c r="BR118" i="28" s="1"/>
  <c r="H107" i="28"/>
  <c r="U107" i="28" s="1"/>
  <c r="AQ107" i="28" s="1"/>
  <c r="BM107" i="28" s="1"/>
  <c r="H118" i="28"/>
  <c r="AF118" i="28" s="1"/>
  <c r="BB118" i="28" s="1"/>
  <c r="BX118" i="28" s="1"/>
  <c r="C113" i="28"/>
  <c r="V113" i="28" s="1"/>
  <c r="AR113" i="28" s="1"/>
  <c r="BN113" i="28" s="1"/>
  <c r="K112" i="28"/>
  <c r="AC112" i="28" s="1"/>
  <c r="AY112" i="28" s="1"/>
  <c r="BU112" i="28" s="1"/>
  <c r="J112" i="28"/>
  <c r="AB112" i="28" s="1"/>
  <c r="AX112" i="28" s="1"/>
  <c r="BT112" i="28" s="1"/>
  <c r="J109" i="28"/>
  <c r="Y109" i="28" s="1"/>
  <c r="AU109" i="28" s="1"/>
  <c r="BQ109" i="28" s="1"/>
  <c r="E115" i="28"/>
  <c r="Z115" i="28" s="1"/>
  <c r="AV115" i="28" s="1"/>
  <c r="BR115" i="28" s="1"/>
  <c r="B119" i="28"/>
  <c r="AA119" i="28" s="1"/>
  <c r="AW119" i="28" s="1"/>
  <c r="BS119" i="28" s="1"/>
  <c r="G108" i="28"/>
  <c r="U108" i="28" s="1"/>
  <c r="AQ108" i="28" s="1"/>
  <c r="BM108" i="28" s="1"/>
  <c r="F116" i="28"/>
  <c r="AB116" i="28" s="1"/>
  <c r="AX116" i="28" s="1"/>
  <c r="BT116" i="28" s="1"/>
  <c r="B107" i="28"/>
  <c r="O107" i="28" s="1"/>
  <c r="AK107" i="28" s="1"/>
  <c r="BG107" i="28" s="1"/>
  <c r="F106" i="28"/>
  <c r="R106" i="28" s="1"/>
  <c r="E113" i="28"/>
  <c r="X113" i="28" s="1"/>
  <c r="AT113" i="28" s="1"/>
  <c r="BP113" i="28" s="1"/>
  <c r="H112" i="28"/>
  <c r="Z112" i="28" s="1"/>
  <c r="AV112" i="28" s="1"/>
  <c r="BR112" i="28" s="1"/>
  <c r="C117" i="28"/>
  <c r="Z117" i="28" s="1"/>
  <c r="AV117" i="28" s="1"/>
  <c r="BR117" i="28" s="1"/>
  <c r="C122" i="28"/>
  <c r="AE122" i="28" s="1"/>
  <c r="BA122" i="28" s="1"/>
  <c r="BW122" i="28" s="1"/>
  <c r="I106" i="28"/>
  <c r="U106" i="28" s="1"/>
  <c r="AQ106" i="28" s="1"/>
  <c r="BM106" i="28" s="1"/>
  <c r="E117" i="28"/>
  <c r="AB117" i="28" s="1"/>
  <c r="AX117" i="28" s="1"/>
  <c r="BT117" i="28" s="1"/>
  <c r="D118" i="28"/>
  <c r="AB118" i="28" s="1"/>
  <c r="AX118" i="28" s="1"/>
  <c r="BT118" i="28" s="1"/>
  <c r="F110" i="28"/>
  <c r="V110" i="28" s="1"/>
  <c r="AR110" i="28" s="1"/>
  <c r="BN110" i="28" s="1"/>
  <c r="E114" i="28"/>
  <c r="Y114" i="28" s="1"/>
  <c r="AU114" i="28" s="1"/>
  <c r="BQ114" i="28" s="1"/>
  <c r="K111" i="28"/>
  <c r="AB111" i="28" s="1"/>
  <c r="AX111" i="28" s="1"/>
  <c r="BT111" i="28" s="1"/>
  <c r="G112" i="28"/>
  <c r="Y112" i="28" s="1"/>
  <c r="AU112" i="28" s="1"/>
  <c r="BQ112" i="28" s="1"/>
  <c r="G116" i="28"/>
  <c r="AC116" i="28" s="1"/>
  <c r="AY116" i="28" s="1"/>
  <c r="BU116" i="28" s="1"/>
  <c r="J107" i="28"/>
  <c r="W107" i="28" s="1"/>
  <c r="AS107" i="28" s="1"/>
  <c r="BO107" i="28" s="1"/>
  <c r="F120" i="28"/>
  <c r="AF120" i="28" s="1"/>
  <c r="BB120" i="28" s="1"/>
  <c r="BX120" i="28" s="1"/>
  <c r="H115" i="28"/>
  <c r="AC115" i="28" s="1"/>
  <c r="AY115" i="28" s="1"/>
  <c r="BU115" i="28" s="1"/>
  <c r="D113" i="28"/>
  <c r="W113" i="28" s="1"/>
  <c r="AS113" i="28" s="1"/>
  <c r="BO113" i="28" s="1"/>
  <c r="H114" i="28"/>
  <c r="AB114" i="28" s="1"/>
  <c r="AX114" i="28" s="1"/>
  <c r="BT114" i="28" s="1"/>
  <c r="H110" i="28"/>
  <c r="X110" i="28" s="1"/>
  <c r="AT110" i="28" s="1"/>
  <c r="BP110" i="28" s="1"/>
  <c r="E120" i="28"/>
  <c r="AE120" i="28" s="1"/>
  <c r="BA120" i="28" s="1"/>
  <c r="BW120" i="28" s="1"/>
  <c r="E116" i="28"/>
  <c r="AA116" i="28" s="1"/>
  <c r="AW116" i="28" s="1"/>
  <c r="BS116" i="28" s="1"/>
  <c r="F119" i="28"/>
  <c r="AE119" i="28" s="1"/>
  <c r="BA119" i="28" s="1"/>
  <c r="BW119" i="28" s="1"/>
  <c r="G120" i="28"/>
  <c r="AG120" i="28" s="1"/>
  <c r="BC120" i="28" s="1"/>
  <c r="BY120" i="28" s="1"/>
  <c r="D121" i="28"/>
  <c r="AE121" i="28" s="1"/>
  <c r="BA121" i="28" s="1"/>
  <c r="BW121" i="28" s="1"/>
  <c r="D120" i="28"/>
  <c r="AD120" i="28" s="1"/>
  <c r="AZ120" i="28" s="1"/>
  <c r="BV120" i="28" s="1"/>
  <c r="B108" i="28"/>
  <c r="P108" i="28" s="1"/>
  <c r="AL108" i="28" s="1"/>
  <c r="BH108" i="28" s="1"/>
  <c r="D114" i="28"/>
  <c r="X114" i="28" s="1"/>
  <c r="AT114" i="28" s="1"/>
  <c r="BP114" i="28" s="1"/>
  <c r="I116" i="28"/>
  <c r="AE116" i="28" s="1"/>
  <c r="BA116" i="28" s="1"/>
  <c r="BW116" i="28" s="1"/>
  <c r="D106" i="28"/>
  <c r="P106" i="28" s="1"/>
  <c r="AL106" i="28" s="1"/>
  <c r="BH106" i="28" s="1"/>
  <c r="C118" i="28"/>
  <c r="AA118" i="28" s="1"/>
  <c r="AW118" i="28" s="1"/>
  <c r="BS118" i="28" s="1"/>
  <c r="H116" i="28"/>
  <c r="AD116" i="28" s="1"/>
  <c r="AZ116" i="28" s="1"/>
  <c r="BV116" i="28" s="1"/>
  <c r="I109" i="28"/>
  <c r="X109" i="28" s="1"/>
  <c r="AT109" i="28" s="1"/>
  <c r="BP109" i="28" s="1"/>
  <c r="K114" i="28"/>
  <c r="AE114" i="28" s="1"/>
  <c r="BA114" i="28" s="1"/>
  <c r="BW114" i="28" s="1"/>
  <c r="K109" i="28"/>
  <c r="Z109" i="28" s="1"/>
  <c r="AV109" i="28" s="1"/>
  <c r="BR109" i="28" s="1"/>
  <c r="F121" i="28"/>
  <c r="AG121" i="28" s="1"/>
  <c r="BC121" i="28" s="1"/>
  <c r="BY121" i="28" s="1"/>
  <c r="C120" i="28"/>
  <c r="AC120" i="28" s="1"/>
  <c r="AY120" i="28" s="1"/>
  <c r="BU120" i="28" s="1"/>
  <c r="G110" i="28"/>
  <c r="W110" i="28" s="1"/>
  <c r="AS110" i="28" s="1"/>
  <c r="BO110" i="28" s="1"/>
  <c r="D109" i="28"/>
  <c r="S109" i="28" s="1"/>
  <c r="AO109" i="28" s="1"/>
  <c r="BK109" i="28" s="1"/>
  <c r="B121" i="28"/>
  <c r="AC121" i="28" s="1"/>
  <c r="AY121" i="28" s="1"/>
  <c r="BU121" i="28" s="1"/>
  <c r="B117" i="28"/>
  <c r="Y117" i="28" s="1"/>
  <c r="AU117" i="28" s="1"/>
  <c r="BQ117" i="28" s="1"/>
  <c r="H106" i="28"/>
  <c r="T106" i="28" s="1"/>
  <c r="AP106" i="28" s="1"/>
  <c r="BL106" i="28" s="1"/>
  <c r="C109" i="28"/>
  <c r="R109" i="28" s="1"/>
  <c r="AN109" i="28" s="1"/>
  <c r="BJ109" i="28" s="1"/>
  <c r="K113" i="28"/>
  <c r="AD113" i="28" s="1"/>
  <c r="AZ113" i="28" s="1"/>
  <c r="BV113" i="28" s="1"/>
  <c r="E122" i="28"/>
  <c r="AG122" i="28" s="1"/>
  <c r="BC122" i="28" s="1"/>
  <c r="BY122" i="28" s="1"/>
  <c r="G106" i="28"/>
  <c r="S106" i="28" s="1"/>
  <c r="AO106" i="28" s="1"/>
  <c r="BK106" i="28" s="1"/>
  <c r="E110" i="28"/>
  <c r="U110" i="28" s="1"/>
  <c r="AQ110" i="28" s="1"/>
  <c r="BM110" i="28" s="1"/>
  <c r="G109" i="28"/>
  <c r="V109" i="28" s="1"/>
  <c r="AR109" i="28" s="1"/>
  <c r="BN109" i="28" s="1"/>
  <c r="I115" i="28"/>
  <c r="AD115" i="28" s="1"/>
  <c r="AZ115" i="28" s="1"/>
  <c r="BV115" i="28" s="1"/>
  <c r="D110" i="28"/>
  <c r="T110" i="28" s="1"/>
  <c r="AP110" i="28" s="1"/>
  <c r="BL110" i="28" s="1"/>
  <c r="K115" i="28"/>
  <c r="AF115" i="28" s="1"/>
  <c r="BB115" i="28" s="1"/>
  <c r="BX115" i="28" s="1"/>
  <c r="C123" i="28"/>
  <c r="AF123" i="28" s="1"/>
  <c r="BB123" i="28" s="1"/>
  <c r="BX123" i="28" s="1"/>
  <c r="G117" i="28"/>
  <c r="AD117" i="28" s="1"/>
  <c r="AZ117" i="28" s="1"/>
  <c r="BV117" i="28" s="1"/>
  <c r="G111" i="28"/>
  <c r="X111" i="28" s="1"/>
  <c r="AT111" i="28" s="1"/>
  <c r="BP111" i="28" s="1"/>
  <c r="F113" i="28"/>
  <c r="Y113" i="28" s="1"/>
  <c r="AU113" i="28" s="1"/>
  <c r="BQ113" i="28" s="1"/>
  <c r="H108" i="28"/>
  <c r="V108" i="28" s="1"/>
  <c r="AR108" i="28" s="1"/>
  <c r="BN108" i="28" s="1"/>
  <c r="K110" i="28"/>
  <c r="AA110" i="28" s="1"/>
  <c r="AW110" i="28" s="1"/>
  <c r="BS110" i="28" s="1"/>
  <c r="I107" i="28"/>
  <c r="V107" i="28" s="1"/>
  <c r="AR107" i="28" s="1"/>
  <c r="BN107" i="28" s="1"/>
  <c r="I113" i="28"/>
  <c r="AB113" i="28" s="1"/>
  <c r="AX113" i="28" s="1"/>
  <c r="BT113" i="28" s="1"/>
  <c r="H119" i="28"/>
  <c r="AG119" i="28" s="1"/>
  <c r="BC119" i="28" s="1"/>
  <c r="BY119" i="28" s="1"/>
  <c r="D117" i="28"/>
  <c r="AA117" i="28" s="1"/>
  <c r="AW117" i="28" s="1"/>
  <c r="BS117" i="28" s="1"/>
  <c r="J106" i="28"/>
  <c r="V106" i="28" s="1"/>
  <c r="AR106" i="28" s="1"/>
  <c r="BN106" i="28" s="1"/>
  <c r="B113" i="28"/>
  <c r="U113" i="28" s="1"/>
  <c r="AQ113" i="28" s="1"/>
  <c r="BM113" i="28" s="1"/>
  <c r="G118" i="28"/>
  <c r="AE118" i="28" s="1"/>
  <c r="BA118" i="28" s="1"/>
  <c r="BW118" i="28" s="1"/>
  <c r="K108" i="28"/>
  <c r="Y108" i="28" s="1"/>
  <c r="AU108" i="28" s="1"/>
  <c r="BQ108" i="28" s="1"/>
  <c r="G119" i="28"/>
  <c r="AF119" i="28" s="1"/>
  <c r="BB119" i="28" s="1"/>
  <c r="BX119" i="28" s="1"/>
  <c r="G113" i="28"/>
  <c r="Z113" i="28" s="1"/>
  <c r="AV113" i="28" s="1"/>
  <c r="BR113" i="28" s="1"/>
  <c r="J113" i="28"/>
  <c r="AC113" i="28" s="1"/>
  <c r="AY113" i="28" s="1"/>
  <c r="BU113" i="28" s="1"/>
  <c r="B109" i="28"/>
  <c r="Q109" i="28" s="1"/>
  <c r="AM109" i="28" s="1"/>
  <c r="BI109" i="28" s="1"/>
  <c r="D107" i="28"/>
  <c r="Q107" i="28" s="1"/>
  <c r="AM107" i="28" s="1"/>
  <c r="BI107" i="28" s="1"/>
  <c r="F109" i="28"/>
  <c r="U109" i="28" s="1"/>
  <c r="AQ109" i="28" s="1"/>
  <c r="BM109" i="28" s="1"/>
  <c r="C116" i="28"/>
  <c r="Y116" i="28" s="1"/>
  <c r="AU116" i="28" s="1"/>
  <c r="BQ116" i="28" s="1"/>
  <c r="E108" i="28"/>
  <c r="S108" i="28" s="1"/>
  <c r="AO108" i="28" s="1"/>
  <c r="BK108" i="28" s="1"/>
  <c r="D122" i="28"/>
  <c r="AF122" i="28" s="1"/>
  <c r="BB122" i="28" s="1"/>
  <c r="BX122" i="28" s="1"/>
  <c r="B125" i="28"/>
  <c r="AG125" i="28" s="1"/>
  <c r="BC125" i="28" s="1"/>
  <c r="BY125" i="28" s="1"/>
  <c r="E106" i="28"/>
  <c r="Q106" i="28" s="1"/>
  <c r="AM106" i="28" s="1"/>
  <c r="BI106" i="28" s="1"/>
  <c r="H109" i="28"/>
  <c r="W109" i="28" s="1"/>
  <c r="AS109" i="28" s="1"/>
  <c r="BO109" i="28" s="1"/>
  <c r="C111" i="28"/>
  <c r="T111" i="28" s="1"/>
  <c r="AP111" i="28" s="1"/>
  <c r="BL111" i="28" s="1"/>
  <c r="B122" i="28"/>
  <c r="AD122" i="28" s="1"/>
  <c r="AZ122" i="28" s="1"/>
  <c r="BV122" i="28" s="1"/>
  <c r="J114" i="28"/>
  <c r="AD114" i="28" s="1"/>
  <c r="AZ114" i="28" s="1"/>
  <c r="BV114" i="28" s="1"/>
  <c r="H111" i="28"/>
  <c r="Y111" i="28" s="1"/>
  <c r="AU111" i="28" s="1"/>
  <c r="BQ111" i="28" s="1"/>
  <c r="B116" i="28"/>
  <c r="X116" i="28" s="1"/>
  <c r="AT116" i="28" s="1"/>
  <c r="BP116" i="28" s="1"/>
  <c r="G107" i="28"/>
  <c r="T107" i="28" s="1"/>
  <c r="AP107" i="28" s="1"/>
  <c r="BL107" i="28" s="1"/>
  <c r="G115" i="28"/>
  <c r="AB115" i="28" s="1"/>
  <c r="AX115" i="28" s="1"/>
  <c r="BT115" i="28" s="1"/>
  <c r="E111" i="28"/>
  <c r="V111" i="28" s="1"/>
  <c r="AR111" i="28" s="1"/>
  <c r="BN111" i="28" s="1"/>
  <c r="D108" i="28"/>
  <c r="R108" i="28" s="1"/>
  <c r="AN108" i="28" s="1"/>
  <c r="BJ108" i="28" s="1"/>
  <c r="J108" i="28"/>
  <c r="X108" i="28" s="1"/>
  <c r="AT108" i="28" s="1"/>
  <c r="BP108" i="28" s="1"/>
  <c r="K107" i="28"/>
  <c r="X107" i="28" s="1"/>
  <c r="AT107" i="28" s="1"/>
  <c r="BP107" i="28" s="1"/>
  <c r="I111" i="28"/>
  <c r="Z111" i="28" s="1"/>
  <c r="AV111" i="28" s="1"/>
  <c r="BR111" i="28" s="1"/>
  <c r="H113" i="28"/>
  <c r="AA113" i="28" s="1"/>
  <c r="AW113" i="28" s="1"/>
  <c r="BS113" i="28" s="1"/>
  <c r="D119" i="28"/>
  <c r="AC119" i="28" s="1"/>
  <c r="AY119" i="28" s="1"/>
  <c r="BU119" i="28" s="1"/>
  <c r="B124" i="28"/>
  <c r="AF124" i="28" s="1"/>
  <c r="BB124" i="28" s="1"/>
  <c r="BX124" i="28" s="1"/>
  <c r="C119" i="28"/>
  <c r="AB119" i="28" s="1"/>
  <c r="AX119" i="28" s="1"/>
  <c r="BT119" i="28" s="1"/>
  <c r="J111" i="28"/>
  <c r="AA111" i="28" s="1"/>
  <c r="AW111" i="28" s="1"/>
  <c r="BS111" i="28" s="1"/>
  <c r="B120" i="28"/>
  <c r="AB120" i="28" s="1"/>
  <c r="AX120" i="28" s="1"/>
  <c r="BT120" i="28" s="1"/>
  <c r="I117" i="28"/>
  <c r="AF117" i="28" s="1"/>
  <c r="BB117" i="28" s="1"/>
  <c r="BX117" i="28" s="1"/>
  <c r="C114" i="28"/>
  <c r="W114" i="28" s="1"/>
  <c r="AS114" i="28" s="1"/>
  <c r="BO114" i="28" s="1"/>
  <c r="E109" i="28"/>
  <c r="T109" i="28" s="1"/>
  <c r="AP109" i="28" s="1"/>
  <c r="BL109" i="28" s="1"/>
  <c r="F108" i="28"/>
  <c r="T108" i="28" s="1"/>
  <c r="AP108" i="28" s="1"/>
  <c r="BL108" i="28" s="1"/>
  <c r="D116" i="28"/>
  <c r="Z116" i="28" s="1"/>
  <c r="AV116" i="28" s="1"/>
  <c r="BR116" i="28" s="1"/>
  <c r="F107" i="28"/>
  <c r="S107" i="28" s="1"/>
  <c r="AO107" i="28" s="1"/>
  <c r="BK107" i="28" s="1"/>
  <c r="C124" i="28"/>
  <c r="AG124" i="28" s="1"/>
  <c r="BC124" i="28" s="1"/>
  <c r="BY124" i="28" s="1"/>
  <c r="E112" i="28"/>
  <c r="W112" i="28" s="1"/>
  <c r="AS112" i="28" s="1"/>
  <c r="BO112" i="28" s="1"/>
  <c r="J117" i="28"/>
  <c r="AG117" i="28" s="1"/>
  <c r="BC117" i="28" s="1"/>
  <c r="BY117" i="28" s="1"/>
  <c r="D112" i="28"/>
  <c r="V112" i="28" s="1"/>
  <c r="AR112" i="28" s="1"/>
  <c r="BN112" i="28" s="1"/>
  <c r="K201" i="28"/>
  <c r="B212" i="28"/>
  <c r="J201" i="28"/>
  <c r="F201" i="28"/>
  <c r="E201" i="28"/>
  <c r="D201" i="28"/>
  <c r="B201" i="28"/>
  <c r="D214" i="30"/>
  <c r="I214" i="30"/>
  <c r="H214" i="30"/>
  <c r="E214" i="30"/>
  <c r="K214" i="30"/>
  <c r="B225" i="30"/>
  <c r="J214" i="30"/>
  <c r="F214" i="30"/>
  <c r="C214" i="30"/>
  <c r="B214" i="30"/>
  <c r="G214" i="30"/>
  <c r="K227" i="29"/>
  <c r="I227" i="29"/>
  <c r="B238" i="29"/>
  <c r="E227" i="29"/>
  <c r="D227" i="29"/>
  <c r="C227" i="29"/>
  <c r="B227" i="29"/>
  <c r="J227" i="29"/>
  <c r="F227" i="29"/>
  <c r="H227" i="29"/>
  <c r="G227" i="29"/>
  <c r="BB116" i="28"/>
  <c r="BX116" i="28" s="1"/>
  <c r="E193" i="27"/>
  <c r="D193" i="27"/>
  <c r="C193" i="27"/>
  <c r="G3" i="19"/>
  <c r="G2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C193" i="26"/>
  <c r="E193" i="26"/>
  <c r="D193" i="26"/>
  <c r="E2" i="19"/>
  <c r="D4" i="19"/>
  <c r="B3" i="19"/>
  <c r="C311" i="26"/>
  <c r="C303" i="26"/>
  <c r="C295" i="26"/>
  <c r="C287" i="26"/>
  <c r="C279" i="26"/>
  <c r="C271" i="26"/>
  <c r="C263" i="26"/>
  <c r="C255" i="26"/>
  <c r="C247" i="26"/>
  <c r="C239" i="26"/>
  <c r="C231" i="26"/>
  <c r="C223" i="26"/>
  <c r="C215" i="26"/>
  <c r="C207" i="26"/>
  <c r="C199" i="26"/>
  <c r="C308" i="26"/>
  <c r="C300" i="26"/>
  <c r="C292" i="26"/>
  <c r="C284" i="26"/>
  <c r="C276" i="26"/>
  <c r="C268" i="26"/>
  <c r="C260" i="26"/>
  <c r="C252" i="26"/>
  <c r="C244" i="26"/>
  <c r="C236" i="26"/>
  <c r="C228" i="26"/>
  <c r="C220" i="26"/>
  <c r="C212" i="26"/>
  <c r="C204" i="26"/>
  <c r="C196" i="26"/>
  <c r="C313" i="26"/>
  <c r="C305" i="26"/>
  <c r="C297" i="26"/>
  <c r="C289" i="26"/>
  <c r="C281" i="26"/>
  <c r="C273" i="26"/>
  <c r="C265" i="26"/>
  <c r="C257" i="26"/>
  <c r="C249" i="26"/>
  <c r="C241" i="26"/>
  <c r="C233" i="26"/>
  <c r="C225" i="26"/>
  <c r="C217" i="26"/>
  <c r="C209" i="26"/>
  <c r="C201" i="26"/>
  <c r="C307" i="26"/>
  <c r="C299" i="26"/>
  <c r="C291" i="26"/>
  <c r="C283" i="26"/>
  <c r="C275" i="26"/>
  <c r="C267" i="26"/>
  <c r="C259" i="26"/>
  <c r="C251" i="26"/>
  <c r="C243" i="26"/>
  <c r="C235" i="26"/>
  <c r="C227" i="26"/>
  <c r="C219" i="26"/>
  <c r="C211" i="26"/>
  <c r="C203" i="26"/>
  <c r="C195" i="26"/>
  <c r="C310" i="26"/>
  <c r="C302" i="26"/>
  <c r="C294" i="26"/>
  <c r="C286" i="26"/>
  <c r="C278" i="26"/>
  <c r="C270" i="26"/>
  <c r="C262" i="26"/>
  <c r="C254" i="26"/>
  <c r="C246" i="26"/>
  <c r="C238" i="26"/>
  <c r="C230" i="26"/>
  <c r="C222" i="26"/>
  <c r="C214" i="26"/>
  <c r="C206" i="26"/>
  <c r="C198" i="26"/>
  <c r="C312" i="26"/>
  <c r="C304" i="26"/>
  <c r="C296" i="26"/>
  <c r="C288" i="26"/>
  <c r="C280" i="26"/>
  <c r="C272" i="26"/>
  <c r="C264" i="26"/>
  <c r="C256" i="26"/>
  <c r="C248" i="26"/>
  <c r="C240" i="26"/>
  <c r="C232" i="26"/>
  <c r="C224" i="26"/>
  <c r="C216" i="26"/>
  <c r="C208" i="26"/>
  <c r="C200" i="26"/>
  <c r="C309" i="26"/>
  <c r="C301" i="26"/>
  <c r="C293" i="26"/>
  <c r="C285" i="26"/>
  <c r="C277" i="26"/>
  <c r="C269" i="26"/>
  <c r="C261" i="26"/>
  <c r="C253" i="26"/>
  <c r="C245" i="26"/>
  <c r="C237" i="26"/>
  <c r="C229" i="26"/>
  <c r="C221" i="26"/>
  <c r="C213" i="26"/>
  <c r="C205" i="26"/>
  <c r="C197" i="26"/>
  <c r="C306" i="26"/>
  <c r="C298" i="26"/>
  <c r="C290" i="26"/>
  <c r="C282" i="26"/>
  <c r="C274" i="26"/>
  <c r="C266" i="26"/>
  <c r="C258" i="26"/>
  <c r="C250" i="26"/>
  <c r="C242" i="26"/>
  <c r="C234" i="26"/>
  <c r="C226" i="26"/>
  <c r="C218" i="26"/>
  <c r="C210" i="26"/>
  <c r="C202" i="26"/>
  <c r="C194" i="26"/>
  <c r="C263" i="27"/>
  <c r="C199" i="27"/>
  <c r="C252" i="27"/>
  <c r="C313" i="27"/>
  <c r="C249" i="27"/>
  <c r="C302" i="27"/>
  <c r="C238" i="27"/>
  <c r="C293" i="27"/>
  <c r="C307" i="27"/>
  <c r="C243" i="27"/>
  <c r="C277" i="27"/>
  <c r="C280" i="27"/>
  <c r="C216" i="27"/>
  <c r="C266" i="27"/>
  <c r="C202" i="27"/>
  <c r="C207" i="27"/>
  <c r="C246" i="27"/>
  <c r="C285" i="27"/>
  <c r="C274" i="27"/>
  <c r="C255" i="27"/>
  <c r="C308" i="27"/>
  <c r="C244" i="27"/>
  <c r="C305" i="27"/>
  <c r="C241" i="27"/>
  <c r="C294" i="27"/>
  <c r="C230" i="27"/>
  <c r="C261" i="27"/>
  <c r="C299" i="27"/>
  <c r="C235" i="27"/>
  <c r="C269" i="27"/>
  <c r="C272" i="27"/>
  <c r="C208" i="27"/>
  <c r="C258" i="27"/>
  <c r="C194" i="27"/>
  <c r="C260" i="27"/>
  <c r="C301" i="27"/>
  <c r="C288" i="27"/>
  <c r="C311" i="27"/>
  <c r="C247" i="27"/>
  <c r="C300" i="27"/>
  <c r="C236" i="27"/>
  <c r="C297" i="27"/>
  <c r="C233" i="27"/>
  <c r="C286" i="27"/>
  <c r="C222" i="27"/>
  <c r="C253" i="27"/>
  <c r="C291" i="27"/>
  <c r="C227" i="27"/>
  <c r="C205" i="27"/>
  <c r="C264" i="27"/>
  <c r="C200" i="27"/>
  <c r="C250" i="27"/>
  <c r="C271" i="27"/>
  <c r="C310" i="27"/>
  <c r="C251" i="27"/>
  <c r="C224" i="27"/>
  <c r="C303" i="27"/>
  <c r="C239" i="27"/>
  <c r="C292" i="27"/>
  <c r="C228" i="27"/>
  <c r="C289" i="27"/>
  <c r="C225" i="27"/>
  <c r="C278" i="27"/>
  <c r="C214" i="27"/>
  <c r="C245" i="27"/>
  <c r="C283" i="27"/>
  <c r="C219" i="27"/>
  <c r="C197" i="27"/>
  <c r="C256" i="27"/>
  <c r="C306" i="27"/>
  <c r="C242" i="27"/>
  <c r="C196" i="27"/>
  <c r="C210" i="27"/>
  <c r="C295" i="27"/>
  <c r="C231" i="27"/>
  <c r="C284" i="27"/>
  <c r="C220" i="27"/>
  <c r="C281" i="27"/>
  <c r="C217" i="27"/>
  <c r="C270" i="27"/>
  <c r="C206" i="27"/>
  <c r="C237" i="27"/>
  <c r="C275" i="27"/>
  <c r="C211" i="27"/>
  <c r="C312" i="27"/>
  <c r="C248" i="27"/>
  <c r="C298" i="27"/>
  <c r="C234" i="27"/>
  <c r="C287" i="27"/>
  <c r="C223" i="27"/>
  <c r="C276" i="27"/>
  <c r="C212" i="27"/>
  <c r="C273" i="27"/>
  <c r="C209" i="27"/>
  <c r="C262" i="27"/>
  <c r="C198" i="27"/>
  <c r="C229" i="27"/>
  <c r="C267" i="27"/>
  <c r="C203" i="27"/>
  <c r="C304" i="27"/>
  <c r="C240" i="27"/>
  <c r="C290" i="27"/>
  <c r="C226" i="27"/>
  <c r="C213" i="27"/>
  <c r="C279" i="27"/>
  <c r="C215" i="27"/>
  <c r="C268" i="27"/>
  <c r="C204" i="27"/>
  <c r="C265" i="27"/>
  <c r="C201" i="27"/>
  <c r="C254" i="27"/>
  <c r="C309" i="27"/>
  <c r="C221" i="27"/>
  <c r="C259" i="27"/>
  <c r="C195" i="27"/>
  <c r="C296" i="27"/>
  <c r="C232" i="27"/>
  <c r="C282" i="27"/>
  <c r="C218" i="27"/>
  <c r="C257" i="27"/>
  <c r="D255" i="33" l="1"/>
  <c r="D356" i="33" s="1"/>
  <c r="D254" i="33"/>
  <c r="D337" i="33" s="1"/>
  <c r="D256" i="33"/>
  <c r="D375" i="33" s="1"/>
  <c r="B254" i="33"/>
  <c r="B337" i="33" s="1"/>
  <c r="B256" i="33"/>
  <c r="B375" i="33" s="1"/>
  <c r="B255" i="33"/>
  <c r="B356" i="33" s="1"/>
  <c r="C254" i="33"/>
  <c r="C337" i="33" s="1"/>
  <c r="C256" i="33"/>
  <c r="C375" i="33" s="1"/>
  <c r="C255" i="33"/>
  <c r="C356" i="33" s="1"/>
  <c r="F254" i="33"/>
  <c r="F337" i="33" s="1"/>
  <c r="F256" i="33"/>
  <c r="F375" i="33" s="1"/>
  <c r="F255" i="33"/>
  <c r="F356" i="33" s="1"/>
  <c r="H255" i="33"/>
  <c r="H356" i="33" s="1"/>
  <c r="H254" i="33"/>
  <c r="H337" i="33" s="1"/>
  <c r="H256" i="33"/>
  <c r="H375" i="33" s="1"/>
  <c r="G256" i="33"/>
  <c r="G375" i="33" s="1"/>
  <c r="G254" i="33"/>
  <c r="G337" i="33" s="1"/>
  <c r="G255" i="33"/>
  <c r="G356" i="33" s="1"/>
  <c r="J254" i="33"/>
  <c r="J337" i="33" s="1"/>
  <c r="J256" i="33"/>
  <c r="J375" i="33" s="1"/>
  <c r="J255" i="33"/>
  <c r="J356" i="33" s="1"/>
  <c r="I255" i="33"/>
  <c r="I356" i="33" s="1"/>
  <c r="I256" i="33"/>
  <c r="I375" i="33" s="1"/>
  <c r="I254" i="33"/>
  <c r="I337" i="33" s="1"/>
  <c r="B277" i="33"/>
  <c r="E255" i="33"/>
  <c r="E356" i="33" s="1"/>
  <c r="E254" i="33"/>
  <c r="E337" i="33" s="1"/>
  <c r="E256" i="33"/>
  <c r="E375" i="33" s="1"/>
  <c r="K254" i="33"/>
  <c r="K337" i="33" s="1"/>
  <c r="K256" i="33"/>
  <c r="K375" i="33" s="1"/>
  <c r="K255" i="33"/>
  <c r="K356" i="33" s="1"/>
  <c r="B277" i="31"/>
  <c r="J266" i="31"/>
  <c r="B266" i="31"/>
  <c r="G266" i="31"/>
  <c r="F266" i="31"/>
  <c r="K266" i="31"/>
  <c r="E266" i="31"/>
  <c r="H266" i="31"/>
  <c r="D266" i="31"/>
  <c r="C266" i="31"/>
  <c r="I266" i="31"/>
  <c r="AN106" i="28"/>
  <c r="BJ106" i="28" s="1"/>
  <c r="H486" i="28"/>
  <c r="J486" i="28" s="1"/>
  <c r="D214" i="28"/>
  <c r="E214" i="28"/>
  <c r="H214" i="28"/>
  <c r="I214" i="28"/>
  <c r="J214" i="28"/>
  <c r="F214" i="28"/>
  <c r="B214" i="28"/>
  <c r="B225" i="28"/>
  <c r="K214" i="28"/>
  <c r="G214" i="28"/>
  <c r="C214" i="28"/>
  <c r="K227" i="30"/>
  <c r="I227" i="30"/>
  <c r="C227" i="30"/>
  <c r="H227" i="30"/>
  <c r="G227" i="30"/>
  <c r="D227" i="30"/>
  <c r="B227" i="30"/>
  <c r="J227" i="30"/>
  <c r="F227" i="30"/>
  <c r="E227" i="30"/>
  <c r="B238" i="30"/>
  <c r="G240" i="29"/>
  <c r="F240" i="29"/>
  <c r="E240" i="29"/>
  <c r="D240" i="29"/>
  <c r="K240" i="29"/>
  <c r="C240" i="29"/>
  <c r="B251" i="29"/>
  <c r="J240" i="29"/>
  <c r="B240" i="29"/>
  <c r="H240" i="29"/>
  <c r="I240" i="29"/>
  <c r="BG102" i="28"/>
  <c r="H103" i="28" s="1"/>
  <c r="J5" i="27"/>
  <c r="J7" i="27"/>
  <c r="J9" i="27"/>
  <c r="J11" i="27"/>
  <c r="J13" i="27"/>
  <c r="J6" i="27"/>
  <c r="J8" i="27"/>
  <c r="J10" i="27"/>
  <c r="J12" i="27"/>
  <c r="J14" i="27"/>
  <c r="E56" i="19"/>
  <c r="E184" i="19"/>
  <c r="E145" i="19"/>
  <c r="E17" i="19"/>
  <c r="E88" i="19"/>
  <c r="E177" i="19"/>
  <c r="E49" i="19"/>
  <c r="E112" i="19"/>
  <c r="E48" i="19"/>
  <c r="E105" i="19"/>
  <c r="E41" i="19"/>
  <c r="E9" i="19"/>
  <c r="E137" i="19"/>
  <c r="E168" i="19"/>
  <c r="E72" i="19"/>
  <c r="E10" i="19"/>
  <c r="E18" i="19"/>
  <c r="E26" i="19"/>
  <c r="E34" i="19"/>
  <c r="E42" i="19"/>
  <c r="E50" i="19"/>
  <c r="E58" i="19"/>
  <c r="E66" i="19"/>
  <c r="E74" i="19"/>
  <c r="E82" i="19"/>
  <c r="E90" i="19"/>
  <c r="E98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11" i="19"/>
  <c r="E19" i="19"/>
  <c r="E27" i="19"/>
  <c r="E35" i="19"/>
  <c r="E43" i="19"/>
  <c r="E51" i="19"/>
  <c r="E59" i="19"/>
  <c r="E67" i="19"/>
  <c r="E75" i="19"/>
  <c r="E83" i="19"/>
  <c r="E91" i="19"/>
  <c r="E99" i="19"/>
  <c r="E107" i="19"/>
  <c r="E115" i="19"/>
  <c r="E123" i="19"/>
  <c r="E131" i="19"/>
  <c r="E139" i="19"/>
  <c r="E147" i="19"/>
  <c r="E155" i="19"/>
  <c r="E163" i="19"/>
  <c r="E171" i="19"/>
  <c r="E179" i="19"/>
  <c r="E187" i="19"/>
  <c r="E195" i="19"/>
  <c r="E37" i="19"/>
  <c r="E61" i="19"/>
  <c r="E85" i="19"/>
  <c r="E109" i="19"/>
  <c r="E117" i="19"/>
  <c r="E141" i="19"/>
  <c r="E157" i="19"/>
  <c r="E181" i="19"/>
  <c r="E197" i="19"/>
  <c r="E14" i="19"/>
  <c r="E38" i="19"/>
  <c r="E70" i="19"/>
  <c r="E102" i="19"/>
  <c r="E126" i="19"/>
  <c r="E158" i="19"/>
  <c r="E190" i="19"/>
  <c r="E15" i="19"/>
  <c r="E47" i="19"/>
  <c r="E79" i="19"/>
  <c r="E111" i="19"/>
  <c r="E135" i="19"/>
  <c r="E167" i="19"/>
  <c r="E12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1" i="19"/>
  <c r="E53" i="19"/>
  <c r="E77" i="19"/>
  <c r="E101" i="19"/>
  <c r="E125" i="19"/>
  <c r="E149" i="19"/>
  <c r="E165" i="19"/>
  <c r="E189" i="19"/>
  <c r="E30" i="19"/>
  <c r="E62" i="19"/>
  <c r="E86" i="19"/>
  <c r="E118" i="19"/>
  <c r="E142" i="19"/>
  <c r="E166" i="19"/>
  <c r="E6" i="19"/>
  <c r="E23" i="19"/>
  <c r="E63" i="19"/>
  <c r="E95" i="19"/>
  <c r="E127" i="19"/>
  <c r="E159" i="19"/>
  <c r="E191" i="19"/>
  <c r="E13" i="19"/>
  <c r="E29" i="19"/>
  <c r="E45" i="19"/>
  <c r="E69" i="19"/>
  <c r="E93" i="19"/>
  <c r="E133" i="19"/>
  <c r="E173" i="19"/>
  <c r="E54" i="19"/>
  <c r="E94" i="19"/>
  <c r="E134" i="19"/>
  <c r="E174" i="19"/>
  <c r="E7" i="19"/>
  <c r="E39" i="19"/>
  <c r="E71" i="19"/>
  <c r="E103" i="19"/>
  <c r="E143" i="19"/>
  <c r="E175" i="19"/>
  <c r="E22" i="19"/>
  <c r="E46" i="19"/>
  <c r="E78" i="19"/>
  <c r="E110" i="19"/>
  <c r="E150" i="19"/>
  <c r="E182" i="19"/>
  <c r="E31" i="19"/>
  <c r="E55" i="19"/>
  <c r="E87" i="19"/>
  <c r="E119" i="19"/>
  <c r="E151" i="19"/>
  <c r="E183" i="19"/>
  <c r="E8" i="19"/>
  <c r="E136" i="19"/>
  <c r="E104" i="19"/>
  <c r="E40" i="19"/>
  <c r="E193" i="19"/>
  <c r="E161" i="19"/>
  <c r="E129" i="19"/>
  <c r="E97" i="19"/>
  <c r="E65" i="19"/>
  <c r="E33" i="19"/>
  <c r="E120" i="19"/>
  <c r="E113" i="19"/>
  <c r="E144" i="19"/>
  <c r="E152" i="19"/>
  <c r="E24" i="19"/>
  <c r="E81" i="19"/>
  <c r="E176" i="19"/>
  <c r="E80" i="19"/>
  <c r="E16" i="19"/>
  <c r="E169" i="19"/>
  <c r="E73" i="19"/>
  <c r="E192" i="19"/>
  <c r="E160" i="19"/>
  <c r="E128" i="19"/>
  <c r="E96" i="19"/>
  <c r="E64" i="19"/>
  <c r="E32" i="19"/>
  <c r="E185" i="19"/>
  <c r="E153" i="19"/>
  <c r="E121" i="19"/>
  <c r="E89" i="19"/>
  <c r="E57" i="19"/>
  <c r="E25" i="19"/>
  <c r="L5" i="26"/>
  <c r="L7" i="26"/>
  <c r="L9" i="26"/>
  <c r="L11" i="26"/>
  <c r="L13" i="26"/>
  <c r="L6" i="26"/>
  <c r="L8" i="26"/>
  <c r="L10" i="26"/>
  <c r="L12" i="26"/>
  <c r="L14" i="26"/>
  <c r="L12" i="24"/>
  <c r="M12" i="24"/>
  <c r="N12" i="24"/>
  <c r="L13" i="24"/>
  <c r="M13" i="24"/>
  <c r="N13" i="24"/>
  <c r="L14" i="24"/>
  <c r="M14" i="24"/>
  <c r="N14" i="24"/>
  <c r="L15" i="24"/>
  <c r="M15" i="24"/>
  <c r="N15" i="24"/>
  <c r="L16" i="24"/>
  <c r="M16" i="24"/>
  <c r="N16" i="24"/>
  <c r="L17" i="24"/>
  <c r="M17" i="24"/>
  <c r="N17" i="24"/>
  <c r="L18" i="24"/>
  <c r="M18" i="24"/>
  <c r="N18" i="24"/>
  <c r="L19" i="24"/>
  <c r="M19" i="24"/>
  <c r="N19" i="24"/>
  <c r="L20" i="24"/>
  <c r="M20" i="24"/>
  <c r="N20" i="24"/>
  <c r="N11" i="24"/>
  <c r="M11" i="24"/>
  <c r="L11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G193" i="24"/>
  <c r="H193" i="24"/>
  <c r="I193" i="24"/>
  <c r="G194" i="24"/>
  <c r="H194" i="24"/>
  <c r="I194" i="24"/>
  <c r="G195" i="24"/>
  <c r="H195" i="24"/>
  <c r="I195" i="24"/>
  <c r="G196" i="24"/>
  <c r="H196" i="24"/>
  <c r="I196" i="24"/>
  <c r="G197" i="24"/>
  <c r="H197" i="24"/>
  <c r="I197" i="24"/>
  <c r="G198" i="24"/>
  <c r="H198" i="24"/>
  <c r="I198" i="24"/>
  <c r="G199" i="24"/>
  <c r="H199" i="24"/>
  <c r="I199" i="24"/>
  <c r="G200" i="24"/>
  <c r="H200" i="24"/>
  <c r="I200" i="24"/>
  <c r="G201" i="24"/>
  <c r="H201" i="24"/>
  <c r="I201" i="24"/>
  <c r="G202" i="24"/>
  <c r="H202" i="24"/>
  <c r="I202" i="24"/>
  <c r="G203" i="24"/>
  <c r="H203" i="24"/>
  <c r="I203" i="24"/>
  <c r="G204" i="24"/>
  <c r="H204" i="24"/>
  <c r="I204" i="24"/>
  <c r="G205" i="24"/>
  <c r="H205" i="24"/>
  <c r="I205" i="24"/>
  <c r="G206" i="24"/>
  <c r="H206" i="24"/>
  <c r="I206" i="24"/>
  <c r="G207" i="24"/>
  <c r="H207" i="24"/>
  <c r="I207" i="24"/>
  <c r="G208" i="24"/>
  <c r="H208" i="24"/>
  <c r="I208" i="24"/>
  <c r="G209" i="24"/>
  <c r="H209" i="24"/>
  <c r="I209" i="24"/>
  <c r="G210" i="24"/>
  <c r="H210" i="24"/>
  <c r="I210" i="24"/>
  <c r="G211" i="24"/>
  <c r="H211" i="24"/>
  <c r="I211" i="24"/>
  <c r="G212" i="24"/>
  <c r="H212" i="24"/>
  <c r="I212" i="24"/>
  <c r="G213" i="24"/>
  <c r="H213" i="24"/>
  <c r="I213" i="24"/>
  <c r="G214" i="24"/>
  <c r="H214" i="24"/>
  <c r="I214" i="24"/>
  <c r="G215" i="24"/>
  <c r="H215" i="24"/>
  <c r="I215" i="24"/>
  <c r="G216" i="24"/>
  <c r="H216" i="24"/>
  <c r="I216" i="24"/>
  <c r="G217" i="24"/>
  <c r="H217" i="24"/>
  <c r="I217" i="24"/>
  <c r="G218" i="24"/>
  <c r="H218" i="24"/>
  <c r="I218" i="24"/>
  <c r="G219" i="24"/>
  <c r="H219" i="24"/>
  <c r="I219" i="24"/>
  <c r="G220" i="24"/>
  <c r="H220" i="24"/>
  <c r="I220" i="24"/>
  <c r="G221" i="24"/>
  <c r="H221" i="24"/>
  <c r="I221" i="24"/>
  <c r="G222" i="24"/>
  <c r="H222" i="24"/>
  <c r="I222" i="24"/>
  <c r="G223" i="24"/>
  <c r="H223" i="24"/>
  <c r="I223" i="24"/>
  <c r="G224" i="24"/>
  <c r="H224" i="24"/>
  <c r="I224" i="24"/>
  <c r="G225" i="24"/>
  <c r="H225" i="24"/>
  <c r="I225" i="24"/>
  <c r="G226" i="24"/>
  <c r="H226" i="24"/>
  <c r="I226" i="24"/>
  <c r="G227" i="24"/>
  <c r="H227" i="24"/>
  <c r="I227" i="24"/>
  <c r="G228" i="24"/>
  <c r="H228" i="24"/>
  <c r="I228" i="24"/>
  <c r="G229" i="24"/>
  <c r="H229" i="24"/>
  <c r="I229" i="24"/>
  <c r="G230" i="24"/>
  <c r="H230" i="24"/>
  <c r="I230" i="24"/>
  <c r="G231" i="24"/>
  <c r="H231" i="24"/>
  <c r="I231" i="24"/>
  <c r="G232" i="24"/>
  <c r="H232" i="24"/>
  <c r="I232" i="24"/>
  <c r="G233" i="24"/>
  <c r="H233" i="24"/>
  <c r="I233" i="24"/>
  <c r="G234" i="24"/>
  <c r="H234" i="24"/>
  <c r="I234" i="24"/>
  <c r="G235" i="24"/>
  <c r="H235" i="24"/>
  <c r="I235" i="24"/>
  <c r="G236" i="24"/>
  <c r="H236" i="24"/>
  <c r="I236" i="24"/>
  <c r="G237" i="24"/>
  <c r="H237" i="24"/>
  <c r="I237" i="24"/>
  <c r="G238" i="24"/>
  <c r="H238" i="24"/>
  <c r="I238" i="24"/>
  <c r="G239" i="24"/>
  <c r="H239" i="24"/>
  <c r="I239" i="24"/>
  <c r="G240" i="24"/>
  <c r="H240" i="24"/>
  <c r="I240" i="24"/>
  <c r="G241" i="24"/>
  <c r="H241" i="24"/>
  <c r="I241" i="24"/>
  <c r="G242" i="24"/>
  <c r="H242" i="24"/>
  <c r="I242" i="24"/>
  <c r="G243" i="24"/>
  <c r="H243" i="24"/>
  <c r="I243" i="24"/>
  <c r="G244" i="24"/>
  <c r="H244" i="24"/>
  <c r="I244" i="24"/>
  <c r="G245" i="24"/>
  <c r="H245" i="24"/>
  <c r="I245" i="24"/>
  <c r="G246" i="24"/>
  <c r="H246" i="24"/>
  <c r="I246" i="24"/>
  <c r="G247" i="24"/>
  <c r="H247" i="24"/>
  <c r="I247" i="24"/>
  <c r="G248" i="24"/>
  <c r="H248" i="24"/>
  <c r="I248" i="24"/>
  <c r="G249" i="24"/>
  <c r="H249" i="24"/>
  <c r="I249" i="24"/>
  <c r="G250" i="24"/>
  <c r="H250" i="24"/>
  <c r="I250" i="24"/>
  <c r="G251" i="24"/>
  <c r="H251" i="24"/>
  <c r="I251" i="24"/>
  <c r="G252" i="24"/>
  <c r="H252" i="24"/>
  <c r="I252" i="24"/>
  <c r="G253" i="24"/>
  <c r="H253" i="24"/>
  <c r="I253" i="24"/>
  <c r="G254" i="24"/>
  <c r="H254" i="24"/>
  <c r="I254" i="24"/>
  <c r="G255" i="24"/>
  <c r="H255" i="24"/>
  <c r="I255" i="24"/>
  <c r="G256" i="24"/>
  <c r="H256" i="24"/>
  <c r="I256" i="24"/>
  <c r="G257" i="24"/>
  <c r="H257" i="24"/>
  <c r="I257" i="24"/>
  <c r="G258" i="24"/>
  <c r="H258" i="24"/>
  <c r="I258" i="24"/>
  <c r="G259" i="24"/>
  <c r="H259" i="24"/>
  <c r="I259" i="24"/>
  <c r="G260" i="24"/>
  <c r="H260" i="24"/>
  <c r="I260" i="24"/>
  <c r="G261" i="24"/>
  <c r="H261" i="24"/>
  <c r="I261" i="24"/>
  <c r="G262" i="24"/>
  <c r="H262" i="24"/>
  <c r="I262" i="24"/>
  <c r="G263" i="24"/>
  <c r="H263" i="24"/>
  <c r="I263" i="24"/>
  <c r="G264" i="24"/>
  <c r="H264" i="24"/>
  <c r="I264" i="24"/>
  <c r="G265" i="24"/>
  <c r="H265" i="24"/>
  <c r="I265" i="24"/>
  <c r="G266" i="24"/>
  <c r="H266" i="24"/>
  <c r="I266" i="24"/>
  <c r="G267" i="24"/>
  <c r="H267" i="24"/>
  <c r="I267" i="24"/>
  <c r="G268" i="24"/>
  <c r="H268" i="24"/>
  <c r="I268" i="24"/>
  <c r="G269" i="24"/>
  <c r="H269" i="24"/>
  <c r="I269" i="24"/>
  <c r="G270" i="24"/>
  <c r="H270" i="24"/>
  <c r="I270" i="24"/>
  <c r="G271" i="24"/>
  <c r="H271" i="24"/>
  <c r="I271" i="24"/>
  <c r="G272" i="24"/>
  <c r="H272" i="24"/>
  <c r="I272" i="24"/>
  <c r="G273" i="24"/>
  <c r="H273" i="24"/>
  <c r="I273" i="24"/>
  <c r="G274" i="24"/>
  <c r="H274" i="24"/>
  <c r="I274" i="24"/>
  <c r="G275" i="24"/>
  <c r="H275" i="24"/>
  <c r="I275" i="24"/>
  <c r="G276" i="24"/>
  <c r="H276" i="24"/>
  <c r="I276" i="24"/>
  <c r="G277" i="24"/>
  <c r="H277" i="24"/>
  <c r="I277" i="24"/>
  <c r="G278" i="24"/>
  <c r="H278" i="24"/>
  <c r="I278" i="24"/>
  <c r="G279" i="24"/>
  <c r="H279" i="24"/>
  <c r="I279" i="24"/>
  <c r="G280" i="24"/>
  <c r="H280" i="24"/>
  <c r="I280" i="24"/>
  <c r="G281" i="24"/>
  <c r="H281" i="24"/>
  <c r="I281" i="24"/>
  <c r="G282" i="24"/>
  <c r="H282" i="24"/>
  <c r="I282" i="24"/>
  <c r="G283" i="24"/>
  <c r="H283" i="24"/>
  <c r="I283" i="24"/>
  <c r="G284" i="24"/>
  <c r="H284" i="24"/>
  <c r="I284" i="24"/>
  <c r="G285" i="24"/>
  <c r="H285" i="24"/>
  <c r="I285" i="24"/>
  <c r="G286" i="24"/>
  <c r="H286" i="24"/>
  <c r="I286" i="24"/>
  <c r="G287" i="24"/>
  <c r="H287" i="24"/>
  <c r="I287" i="24"/>
  <c r="G288" i="24"/>
  <c r="H288" i="24"/>
  <c r="I288" i="24"/>
  <c r="G289" i="24"/>
  <c r="H289" i="24"/>
  <c r="I289" i="24"/>
  <c r="G290" i="24"/>
  <c r="H290" i="24"/>
  <c r="I290" i="24"/>
  <c r="G291" i="24"/>
  <c r="H291" i="24"/>
  <c r="I291" i="24"/>
  <c r="G292" i="24"/>
  <c r="H292" i="24"/>
  <c r="I292" i="24"/>
  <c r="G293" i="24"/>
  <c r="H293" i="24"/>
  <c r="I293" i="24"/>
  <c r="G294" i="24"/>
  <c r="H294" i="24"/>
  <c r="I294" i="24"/>
  <c r="G295" i="24"/>
  <c r="H295" i="24"/>
  <c r="I295" i="24"/>
  <c r="G296" i="24"/>
  <c r="H296" i="24"/>
  <c r="I296" i="24"/>
  <c r="G297" i="24"/>
  <c r="H297" i="24"/>
  <c r="I297" i="24"/>
  <c r="G298" i="24"/>
  <c r="H298" i="24"/>
  <c r="I298" i="24"/>
  <c r="G299" i="24"/>
  <c r="H299" i="24"/>
  <c r="I299" i="24"/>
  <c r="G300" i="24"/>
  <c r="H300" i="24"/>
  <c r="I300" i="24"/>
  <c r="G301" i="24"/>
  <c r="H301" i="24"/>
  <c r="I301" i="24"/>
  <c r="G302" i="24"/>
  <c r="H302" i="24"/>
  <c r="I302" i="24"/>
  <c r="G303" i="24"/>
  <c r="H303" i="24"/>
  <c r="I303" i="24"/>
  <c r="G304" i="24"/>
  <c r="H304" i="24"/>
  <c r="I304" i="24"/>
  <c r="G305" i="24"/>
  <c r="H305" i="24"/>
  <c r="I305" i="24"/>
  <c r="G306" i="24"/>
  <c r="H306" i="24"/>
  <c r="I306" i="24"/>
  <c r="G307" i="24"/>
  <c r="H307" i="24"/>
  <c r="I307" i="24"/>
  <c r="G308" i="24"/>
  <c r="H308" i="24"/>
  <c r="I308" i="24"/>
  <c r="G309" i="24"/>
  <c r="H309" i="24"/>
  <c r="I309" i="24"/>
  <c r="G310" i="24"/>
  <c r="H310" i="24"/>
  <c r="I310" i="24"/>
  <c r="G311" i="24"/>
  <c r="H311" i="24"/>
  <c r="I311" i="24"/>
  <c r="G312" i="24"/>
  <c r="H312" i="24"/>
  <c r="I312" i="24"/>
  <c r="G313" i="24"/>
  <c r="H313" i="24"/>
  <c r="I313" i="24"/>
  <c r="F3" i="24"/>
  <c r="F2" i="24"/>
  <c r="L4" i="24"/>
  <c r="L3" i="24"/>
  <c r="B207" i="25"/>
  <c r="B195" i="25"/>
  <c r="B183" i="25"/>
  <c r="B171" i="25"/>
  <c r="B159" i="25"/>
  <c r="B147" i="25"/>
  <c r="B135" i="25"/>
  <c r="B123" i="25"/>
  <c r="B111" i="25"/>
  <c r="B99" i="25"/>
  <c r="B87" i="25"/>
  <c r="B63" i="25"/>
  <c r="B51" i="25"/>
  <c r="B39" i="25"/>
  <c r="B27" i="25"/>
  <c r="B26" i="25"/>
  <c r="B21" i="25"/>
  <c r="B15" i="25"/>
  <c r="B14" i="25"/>
  <c r="B10" i="25"/>
  <c r="B9" i="25"/>
  <c r="B8" i="25"/>
  <c r="B7" i="25"/>
  <c r="B6" i="25"/>
  <c r="B4" i="25"/>
  <c r="B3" i="25"/>
  <c r="E193" i="24"/>
  <c r="D193" i="24"/>
  <c r="C193" i="24"/>
  <c r="B186" i="20"/>
  <c r="E193" i="22"/>
  <c r="C193" i="22"/>
  <c r="D193" i="22"/>
  <c r="C195" i="22"/>
  <c r="C194" i="22"/>
  <c r="C195" i="24"/>
  <c r="C194" i="24"/>
  <c r="C196" i="24"/>
  <c r="C204" i="24"/>
  <c r="C212" i="24"/>
  <c r="C220" i="24"/>
  <c r="C228" i="24"/>
  <c r="C236" i="24"/>
  <c r="C244" i="24"/>
  <c r="C252" i="24"/>
  <c r="C260" i="24"/>
  <c r="C268" i="24"/>
  <c r="C276" i="24"/>
  <c r="C284" i="24"/>
  <c r="C292" i="24"/>
  <c r="C300" i="24"/>
  <c r="C308" i="24"/>
  <c r="C197" i="24"/>
  <c r="C205" i="24"/>
  <c r="C213" i="24"/>
  <c r="C221" i="24"/>
  <c r="C229" i="24"/>
  <c r="C237" i="24"/>
  <c r="C245" i="24"/>
  <c r="C253" i="24"/>
  <c r="C261" i="24"/>
  <c r="C269" i="24"/>
  <c r="C277" i="24"/>
  <c r="C285" i="24"/>
  <c r="C293" i="24"/>
  <c r="C301" i="24"/>
  <c r="C309" i="24"/>
  <c r="C198" i="24"/>
  <c r="C206" i="24"/>
  <c r="C214" i="24"/>
  <c r="C222" i="24"/>
  <c r="C230" i="24"/>
  <c r="C200" i="24"/>
  <c r="C208" i="24"/>
  <c r="C216" i="24"/>
  <c r="C224" i="24"/>
  <c r="C232" i="24"/>
  <c r="C240" i="24"/>
  <c r="C248" i="24"/>
  <c r="C256" i="24"/>
  <c r="C264" i="24"/>
  <c r="C272" i="24"/>
  <c r="C280" i="24"/>
  <c r="C288" i="24"/>
  <c r="C296" i="24"/>
  <c r="C304" i="24"/>
  <c r="C312" i="24"/>
  <c r="C201" i="24"/>
  <c r="C209" i="24"/>
  <c r="C217" i="24"/>
  <c r="C225" i="24"/>
  <c r="C233" i="24"/>
  <c r="C241" i="24"/>
  <c r="C249" i="24"/>
  <c r="C257" i="24"/>
  <c r="C265" i="24"/>
  <c r="C273" i="24"/>
  <c r="C281" i="24"/>
  <c r="C289" i="24"/>
  <c r="C297" i="24"/>
  <c r="C305" i="24"/>
  <c r="C313" i="24"/>
  <c r="C202" i="24"/>
  <c r="C210" i="24"/>
  <c r="C218" i="24"/>
  <c r="C226" i="24"/>
  <c r="C234" i="24"/>
  <c r="C242" i="24"/>
  <c r="C250" i="24"/>
  <c r="C258" i="24"/>
  <c r="C266" i="24"/>
  <c r="C274" i="24"/>
  <c r="C282" i="24"/>
  <c r="C290" i="24"/>
  <c r="C298" i="24"/>
  <c r="C306" i="24"/>
  <c r="C203" i="24"/>
  <c r="C211" i="24"/>
  <c r="C219" i="24"/>
  <c r="C227" i="24"/>
  <c r="C235" i="24"/>
  <c r="C215" i="24"/>
  <c r="C251" i="24"/>
  <c r="C271" i="24"/>
  <c r="C294" i="24"/>
  <c r="C223" i="24"/>
  <c r="C254" i="24"/>
  <c r="C275" i="24"/>
  <c r="C295" i="24"/>
  <c r="C231" i="24"/>
  <c r="C255" i="24"/>
  <c r="C278" i="24"/>
  <c r="C299" i="24"/>
  <c r="C238" i="24"/>
  <c r="C259" i="24"/>
  <c r="C279" i="24"/>
  <c r="C302" i="24"/>
  <c r="C239" i="24"/>
  <c r="C262" i="24"/>
  <c r="C283" i="24"/>
  <c r="C303" i="24"/>
  <c r="C246" i="24"/>
  <c r="C287" i="24"/>
  <c r="C247" i="24"/>
  <c r="C291" i="24"/>
  <c r="C243" i="24"/>
  <c r="C263" i="24"/>
  <c r="C286" i="24"/>
  <c r="C307" i="24"/>
  <c r="C199" i="24"/>
  <c r="C267" i="24"/>
  <c r="C310" i="24"/>
  <c r="C207" i="24"/>
  <c r="C270" i="24"/>
  <c r="C311" i="24"/>
  <c r="C196" i="22"/>
  <c r="C260" i="22"/>
  <c r="C215" i="22"/>
  <c r="C303" i="22"/>
  <c r="C226" i="22"/>
  <c r="C245" i="22"/>
  <c r="C216" i="22"/>
  <c r="C280" i="22"/>
  <c r="C227" i="22"/>
  <c r="C283" i="22"/>
  <c r="C238" i="22"/>
  <c r="C302" i="22"/>
  <c r="C249" i="22"/>
  <c r="C313" i="22"/>
  <c r="C266" i="22"/>
  <c r="C281" i="22"/>
  <c r="C301" i="22"/>
  <c r="C306" i="22"/>
  <c r="C208" i="22"/>
  <c r="C259" i="22"/>
  <c r="C204" i="22"/>
  <c r="C268" i="22"/>
  <c r="C223" i="22"/>
  <c r="C258" i="22"/>
  <c r="C250" i="22"/>
  <c r="C253" i="22"/>
  <c r="C224" i="22"/>
  <c r="C288" i="22"/>
  <c r="C235" i="22"/>
  <c r="C291" i="22"/>
  <c r="C246" i="22"/>
  <c r="C310" i="22"/>
  <c r="C257" i="22"/>
  <c r="C271" i="22"/>
  <c r="C298" i="22"/>
  <c r="C270" i="22"/>
  <c r="C274" i="22"/>
  <c r="C199" i="22"/>
  <c r="C294" i="22"/>
  <c r="C212" i="22"/>
  <c r="C276" i="22"/>
  <c r="C231" i="22"/>
  <c r="C207" i="22"/>
  <c r="C261" i="22"/>
  <c r="C232" i="22"/>
  <c r="C296" i="22"/>
  <c r="C243" i="22"/>
  <c r="C307" i="22"/>
  <c r="C254" i="22"/>
  <c r="C201" i="22"/>
  <c r="C265" i="22"/>
  <c r="C295" i="22"/>
  <c r="C290" i="22"/>
  <c r="C217" i="22"/>
  <c r="C289" i="22"/>
  <c r="C287" i="22"/>
  <c r="C220" i="22"/>
  <c r="C284" i="22"/>
  <c r="C239" i="22"/>
  <c r="C255" i="22"/>
  <c r="C205" i="22"/>
  <c r="C269" i="22"/>
  <c r="C240" i="22"/>
  <c r="C304" i="22"/>
  <c r="C251" i="22"/>
  <c r="C198" i="22"/>
  <c r="C262" i="22"/>
  <c r="C209" i="22"/>
  <c r="C273" i="22"/>
  <c r="C311" i="22"/>
  <c r="C293" i="22"/>
  <c r="C206" i="22"/>
  <c r="C252" i="22"/>
  <c r="C309" i="22"/>
  <c r="C228" i="22"/>
  <c r="C292" i="22"/>
  <c r="C247" i="22"/>
  <c r="C242" i="22"/>
  <c r="C213" i="22"/>
  <c r="C277" i="22"/>
  <c r="C248" i="22"/>
  <c r="C312" i="22"/>
  <c r="C267" i="22"/>
  <c r="C234" i="22"/>
  <c r="C218" i="22"/>
  <c r="C305" i="22"/>
  <c r="C236" i="22"/>
  <c r="C300" i="22"/>
  <c r="C263" i="22"/>
  <c r="C202" i="22"/>
  <c r="C221" i="22"/>
  <c r="C285" i="22"/>
  <c r="C256" i="22"/>
  <c r="C203" i="22"/>
  <c r="C275" i="22"/>
  <c r="C214" i="22"/>
  <c r="C278" i="22"/>
  <c r="C225" i="22"/>
  <c r="C282" i="22"/>
  <c r="C272" i="22"/>
  <c r="C219" i="22"/>
  <c r="C230" i="22"/>
  <c r="C244" i="22"/>
  <c r="C308" i="22"/>
  <c r="C279" i="22"/>
  <c r="C210" i="22"/>
  <c r="C229" i="22"/>
  <c r="C200" i="22"/>
  <c r="C264" i="22"/>
  <c r="C211" i="22"/>
  <c r="C299" i="22"/>
  <c r="C222" i="22"/>
  <c r="C286" i="22"/>
  <c r="C233" i="22"/>
  <c r="C297" i="22"/>
  <c r="C237" i="22"/>
  <c r="C241" i="22"/>
  <c r="D194" i="24"/>
  <c r="E194" i="24"/>
  <c r="E194" i="26"/>
  <c r="E218" i="26"/>
  <c r="D198" i="26"/>
  <c r="D194" i="26"/>
  <c r="D218" i="26"/>
  <c r="E250" i="26"/>
  <c r="D274" i="26"/>
  <c r="E306" i="26"/>
  <c r="E221" i="26"/>
  <c r="E253" i="26"/>
  <c r="E285" i="26"/>
  <c r="D200" i="26"/>
  <c r="D232" i="26"/>
  <c r="D264" i="26"/>
  <c r="D296" i="26"/>
  <c r="E206" i="26"/>
  <c r="D230" i="26"/>
  <c r="D254" i="26"/>
  <c r="E286" i="26"/>
  <c r="D310" i="26"/>
  <c r="D219" i="26"/>
  <c r="D251" i="26"/>
  <c r="D283" i="26"/>
  <c r="D201" i="26"/>
  <c r="D233" i="26"/>
  <c r="D265" i="26"/>
  <c r="D297" i="26"/>
  <c r="E204" i="26"/>
  <c r="E236" i="26"/>
  <c r="E268" i="26"/>
  <c r="E300" i="26"/>
  <c r="D215" i="26"/>
  <c r="D247" i="26"/>
  <c r="D279" i="26"/>
  <c r="D311" i="26"/>
  <c r="E226" i="26"/>
  <c r="D250" i="26"/>
  <c r="E282" i="26"/>
  <c r="D306" i="26"/>
  <c r="D221" i="26"/>
  <c r="D253" i="26"/>
  <c r="D285" i="26"/>
  <c r="E200" i="26"/>
  <c r="E232" i="26"/>
  <c r="E264" i="26"/>
  <c r="E296" i="26"/>
  <c r="D206" i="26"/>
  <c r="E262" i="26"/>
  <c r="D286" i="26"/>
  <c r="E195" i="26"/>
  <c r="E227" i="26"/>
  <c r="E259" i="26"/>
  <c r="E291" i="26"/>
  <c r="E209" i="26"/>
  <c r="E241" i="26"/>
  <c r="E273" i="26"/>
  <c r="E305" i="26"/>
  <c r="D212" i="26"/>
  <c r="D244" i="26"/>
  <c r="D276" i="26"/>
  <c r="D308" i="26"/>
  <c r="E223" i="26"/>
  <c r="E255" i="26"/>
  <c r="E287" i="26"/>
  <c r="E238" i="26"/>
  <c r="D262" i="26"/>
  <c r="E294" i="26"/>
  <c r="D195" i="26"/>
  <c r="D227" i="26"/>
  <c r="D259" i="26"/>
  <c r="D291" i="26"/>
  <c r="D209" i="26"/>
  <c r="D241" i="26"/>
  <c r="D273" i="26"/>
  <c r="D305" i="26"/>
  <c r="E212" i="26"/>
  <c r="E244" i="26"/>
  <c r="E308" i="26"/>
  <c r="D223" i="26"/>
  <c r="D255" i="26"/>
  <c r="D287" i="26"/>
  <c r="E202" i="26"/>
  <c r="D226" i="26"/>
  <c r="E258" i="26"/>
  <c r="D282" i="26"/>
  <c r="E197" i="26"/>
  <c r="E229" i="26"/>
  <c r="E261" i="26"/>
  <c r="E293" i="26"/>
  <c r="D208" i="26"/>
  <c r="D240" i="26"/>
  <c r="D272" i="26"/>
  <c r="D304" i="26"/>
  <c r="E276" i="26"/>
  <c r="D202" i="26"/>
  <c r="E234" i="26"/>
  <c r="D258" i="26"/>
  <c r="D197" i="26"/>
  <c r="D229" i="26"/>
  <c r="D261" i="26"/>
  <c r="D293" i="26"/>
  <c r="E208" i="26"/>
  <c r="E240" i="26"/>
  <c r="E272" i="26"/>
  <c r="E304" i="26"/>
  <c r="E214" i="26"/>
  <c r="D238" i="26"/>
  <c r="E270" i="26"/>
  <c r="D294" i="26"/>
  <c r="E203" i="26"/>
  <c r="E235" i="26"/>
  <c r="E267" i="26"/>
  <c r="E299" i="26"/>
  <c r="E217" i="26"/>
  <c r="E249" i="26"/>
  <c r="E281" i="26"/>
  <c r="E313" i="26"/>
  <c r="D220" i="26"/>
  <c r="D252" i="26"/>
  <c r="D284" i="26"/>
  <c r="E199" i="26"/>
  <c r="E231" i="26"/>
  <c r="E263" i="26"/>
  <c r="E295" i="26"/>
  <c r="D211" i="26"/>
  <c r="D243" i="26"/>
  <c r="D275" i="26"/>
  <c r="D307" i="26"/>
  <c r="D225" i="26"/>
  <c r="D257" i="26"/>
  <c r="D289" i="26"/>
  <c r="E196" i="26"/>
  <c r="E228" i="26"/>
  <c r="E260" i="26"/>
  <c r="E292" i="26"/>
  <c r="D207" i="26"/>
  <c r="D239" i="26"/>
  <c r="D271" i="26"/>
  <c r="D303" i="26"/>
  <c r="E274" i="26"/>
  <c r="D298" i="26"/>
  <c r="D213" i="26"/>
  <c r="D245" i="26"/>
  <c r="D277" i="26"/>
  <c r="D309" i="26"/>
  <c r="E224" i="26"/>
  <c r="E256" i="26"/>
  <c r="E288" i="26"/>
  <c r="E230" i="26"/>
  <c r="E210" i="26"/>
  <c r="D234" i="26"/>
  <c r="E266" i="26"/>
  <c r="E290" i="26"/>
  <c r="E205" i="26"/>
  <c r="E237" i="26"/>
  <c r="E269" i="26"/>
  <c r="E301" i="26"/>
  <c r="D216" i="26"/>
  <c r="D248" i="26"/>
  <c r="D280" i="26"/>
  <c r="D312" i="26"/>
  <c r="D214" i="26"/>
  <c r="E246" i="26"/>
  <c r="D270" i="26"/>
  <c r="E302" i="26"/>
  <c r="D203" i="26"/>
  <c r="D235" i="26"/>
  <c r="D267" i="26"/>
  <c r="D299" i="26"/>
  <c r="D217" i="26"/>
  <c r="D249" i="26"/>
  <c r="D281" i="26"/>
  <c r="D313" i="26"/>
  <c r="E220" i="26"/>
  <c r="E252" i="26"/>
  <c r="E284" i="26"/>
  <c r="D199" i="26"/>
  <c r="D231" i="26"/>
  <c r="D263" i="26"/>
  <c r="D295" i="26"/>
  <c r="D210" i="26"/>
  <c r="E242" i="26"/>
  <c r="D266" i="26"/>
  <c r="D290" i="26"/>
  <c r="D205" i="26"/>
  <c r="D237" i="26"/>
  <c r="D269" i="26"/>
  <c r="D301" i="26"/>
  <c r="E216" i="26"/>
  <c r="E248" i="26"/>
  <c r="E280" i="26"/>
  <c r="E312" i="26"/>
  <c r="E222" i="26"/>
  <c r="D246" i="26"/>
  <c r="E278" i="26"/>
  <c r="D302" i="26"/>
  <c r="E211" i="26"/>
  <c r="E243" i="26"/>
  <c r="E275" i="26"/>
  <c r="E307" i="26"/>
  <c r="E225" i="26"/>
  <c r="E257" i="26"/>
  <c r="E289" i="26"/>
  <c r="D196" i="26"/>
  <c r="D228" i="26"/>
  <c r="D260" i="26"/>
  <c r="D292" i="26"/>
  <c r="E207" i="26"/>
  <c r="E239" i="26"/>
  <c r="E271" i="26"/>
  <c r="E303" i="26"/>
  <c r="D242" i="26"/>
  <c r="E298" i="26"/>
  <c r="E213" i="26"/>
  <c r="E245" i="26"/>
  <c r="E277" i="26"/>
  <c r="E309" i="26"/>
  <c r="D224" i="26"/>
  <c r="D256" i="26"/>
  <c r="D288" i="26"/>
  <c r="E198" i="26"/>
  <c r="D222" i="26"/>
  <c r="E254" i="26"/>
  <c r="D278" i="26"/>
  <c r="E310" i="26"/>
  <c r="E219" i="26"/>
  <c r="E251" i="26"/>
  <c r="E283" i="26"/>
  <c r="E201" i="26"/>
  <c r="E233" i="26"/>
  <c r="E265" i="26"/>
  <c r="E297" i="26"/>
  <c r="D204" i="26"/>
  <c r="D236" i="26"/>
  <c r="D268" i="26"/>
  <c r="D300" i="26"/>
  <c r="E215" i="26"/>
  <c r="E247" i="26"/>
  <c r="E279" i="26"/>
  <c r="E311" i="26"/>
  <c r="D194" i="22"/>
  <c r="E194" i="22"/>
  <c r="E242" i="27"/>
  <c r="D211" i="27"/>
  <c r="E218" i="27"/>
  <c r="E285" i="27"/>
  <c r="D262" i="27"/>
  <c r="E268" i="27"/>
  <c r="E289" i="27"/>
  <c r="D282" i="27"/>
  <c r="D251" i="27"/>
  <c r="D294" i="27"/>
  <c r="D308" i="27"/>
  <c r="D227" i="27"/>
  <c r="D284" i="27"/>
  <c r="E200" i="27"/>
  <c r="E291" i="27"/>
  <c r="D209" i="27"/>
  <c r="D223" i="27"/>
  <c r="D246" i="27"/>
  <c r="E210" i="27"/>
  <c r="D299" i="27"/>
  <c r="D266" i="27"/>
  <c r="E235" i="27"/>
  <c r="D278" i="27"/>
  <c r="D263" i="27"/>
  <c r="D298" i="27"/>
  <c r="E275" i="27"/>
  <c r="D310" i="27"/>
  <c r="D207" i="27"/>
  <c r="E265" i="27"/>
  <c r="E279" i="27"/>
  <c r="D277" i="27"/>
  <c r="E270" i="27"/>
  <c r="E308" i="27"/>
  <c r="E254" i="27"/>
  <c r="E292" i="27"/>
  <c r="D274" i="27"/>
  <c r="D243" i="27"/>
  <c r="D250" i="27"/>
  <c r="E219" i="27"/>
  <c r="E294" i="27"/>
  <c r="E300" i="27"/>
  <c r="D228" i="27"/>
  <c r="E306" i="27"/>
  <c r="D283" i="27"/>
  <c r="E209" i="27"/>
  <c r="E223" i="27"/>
  <c r="D291" i="27"/>
  <c r="E231" i="27"/>
  <c r="E232" i="27"/>
  <c r="E221" i="27"/>
  <c r="D241" i="27"/>
  <c r="D255" i="27"/>
  <c r="D302" i="27"/>
  <c r="D208" i="27"/>
  <c r="D261" i="27"/>
  <c r="D290" i="27"/>
  <c r="E267" i="27"/>
  <c r="D217" i="27"/>
  <c r="D295" i="27"/>
  <c r="E216" i="27"/>
  <c r="E307" i="27"/>
  <c r="D225" i="27"/>
  <c r="D239" i="27"/>
  <c r="E297" i="27"/>
  <c r="E311" i="27"/>
  <c r="D218" i="27"/>
  <c r="E257" i="27"/>
  <c r="D220" i="27"/>
  <c r="D313" i="27"/>
  <c r="E266" i="27"/>
  <c r="E298" i="27"/>
  <c r="D275" i="27"/>
  <c r="E274" i="27"/>
  <c r="E251" i="27"/>
  <c r="D201" i="27"/>
  <c r="D215" i="27"/>
  <c r="D292" i="27"/>
  <c r="D224" i="27"/>
  <c r="D213" i="27"/>
  <c r="E241" i="27"/>
  <c r="E255" i="27"/>
  <c r="D253" i="27"/>
  <c r="E295" i="27"/>
  <c r="E264" i="27"/>
  <c r="E253" i="27"/>
  <c r="D273" i="27"/>
  <c r="D287" i="27"/>
  <c r="E249" i="27"/>
  <c r="D240" i="27"/>
  <c r="E230" i="27"/>
  <c r="E208" i="27"/>
  <c r="E299" i="27"/>
  <c r="D249" i="27"/>
  <c r="E290" i="27"/>
  <c r="E248" i="27"/>
  <c r="E237" i="27"/>
  <c r="D257" i="27"/>
  <c r="D271" i="27"/>
  <c r="D204" i="27"/>
  <c r="E310" i="27"/>
  <c r="E236" i="27"/>
  <c r="E282" i="27"/>
  <c r="D235" i="27"/>
  <c r="E286" i="27"/>
  <c r="D216" i="27"/>
  <c r="D307" i="27"/>
  <c r="D306" i="27"/>
  <c r="E283" i="27"/>
  <c r="D233" i="27"/>
  <c r="D247" i="27"/>
  <c r="E239" i="27"/>
  <c r="D256" i="27"/>
  <c r="D245" i="27"/>
  <c r="E273" i="27"/>
  <c r="E287" i="27"/>
  <c r="E222" i="27"/>
  <c r="D281" i="27"/>
  <c r="E296" i="27"/>
  <c r="E309" i="27"/>
  <c r="D305" i="27"/>
  <c r="D232" i="27"/>
  <c r="E313" i="27"/>
  <c r="D272" i="27"/>
  <c r="E202" i="27"/>
  <c r="E240" i="27"/>
  <c r="E229" i="27"/>
  <c r="E220" i="27"/>
  <c r="D267" i="27"/>
  <c r="E280" i="27"/>
  <c r="E293" i="27"/>
  <c r="D289" i="27"/>
  <c r="D303" i="27"/>
  <c r="D236" i="27"/>
  <c r="D196" i="27"/>
  <c r="E238" i="27"/>
  <c r="D276" i="27"/>
  <c r="D309" i="27"/>
  <c r="D231" i="27"/>
  <c r="E247" i="27"/>
  <c r="D248" i="27"/>
  <c r="D237" i="27"/>
  <c r="E224" i="27"/>
  <c r="E213" i="27"/>
  <c r="D265" i="27"/>
  <c r="D279" i="27"/>
  <c r="E303" i="27"/>
  <c r="D288" i="27"/>
  <c r="D301" i="27"/>
  <c r="E305" i="27"/>
  <c r="D200" i="27"/>
  <c r="E278" i="27"/>
  <c r="D202" i="27"/>
  <c r="E205" i="27"/>
  <c r="D214" i="27"/>
  <c r="E212" i="27"/>
  <c r="D195" i="27"/>
  <c r="D252" i="27"/>
  <c r="D304" i="27"/>
  <c r="D234" i="27"/>
  <c r="E272" i="27"/>
  <c r="E261" i="27"/>
  <c r="E252" i="27"/>
  <c r="D229" i="27"/>
  <c r="E312" i="27"/>
  <c r="E206" i="27"/>
  <c r="E196" i="27"/>
  <c r="E262" i="27"/>
  <c r="D268" i="27"/>
  <c r="D260" i="27"/>
  <c r="D205" i="27"/>
  <c r="D280" i="27"/>
  <c r="D293" i="27"/>
  <c r="E256" i="27"/>
  <c r="E245" i="27"/>
  <c r="D297" i="27"/>
  <c r="D311" i="27"/>
  <c r="E194" i="27"/>
  <c r="D197" i="27"/>
  <c r="E214" i="27"/>
  <c r="D212" i="27"/>
  <c r="D264" i="27"/>
  <c r="E217" i="27"/>
  <c r="E226" i="27"/>
  <c r="E195" i="27"/>
  <c r="E246" i="27"/>
  <c r="E244" i="27"/>
  <c r="D259" i="27"/>
  <c r="E199" i="27"/>
  <c r="D269" i="27"/>
  <c r="E258" i="27"/>
  <c r="E304" i="27"/>
  <c r="E198" i="27"/>
  <c r="E284" i="27"/>
  <c r="D198" i="27"/>
  <c r="E277" i="27"/>
  <c r="D230" i="27"/>
  <c r="E228" i="27"/>
  <c r="D286" i="27"/>
  <c r="D300" i="27"/>
  <c r="E207" i="27"/>
  <c r="E271" i="27"/>
  <c r="D194" i="27"/>
  <c r="D219" i="27"/>
  <c r="E302" i="27"/>
  <c r="E203" i="27"/>
  <c r="E233" i="27"/>
  <c r="D312" i="27"/>
  <c r="D206" i="27"/>
  <c r="E288" i="27"/>
  <c r="E301" i="27"/>
  <c r="E204" i="27"/>
  <c r="E225" i="27"/>
  <c r="D226" i="27"/>
  <c r="D285" i="27"/>
  <c r="D238" i="27"/>
  <c r="D244" i="27"/>
  <c r="D296" i="27"/>
  <c r="E281" i="27"/>
  <c r="D258" i="27"/>
  <c r="E227" i="27"/>
  <c r="D270" i="27"/>
  <c r="E276" i="27"/>
  <c r="D221" i="27"/>
  <c r="E263" i="27"/>
  <c r="D203" i="27"/>
  <c r="D210" i="27"/>
  <c r="E269" i="27"/>
  <c r="D222" i="27"/>
  <c r="D199" i="27"/>
  <c r="D242" i="27"/>
  <c r="E211" i="27"/>
  <c r="D254" i="27"/>
  <c r="E260" i="27"/>
  <c r="E201" i="27"/>
  <c r="E215" i="27"/>
  <c r="E197" i="27"/>
  <c r="E250" i="27"/>
  <c r="E259" i="27"/>
  <c r="E234" i="27"/>
  <c r="E243" i="27"/>
  <c r="H170" i="31" l="1"/>
  <c r="H170" i="29"/>
  <c r="H170" i="30"/>
  <c r="H170" i="28"/>
  <c r="J215" i="28" s="1"/>
  <c r="J334" i="28" s="1"/>
  <c r="H170" i="20"/>
  <c r="H168" i="31"/>
  <c r="H267" i="31" s="1"/>
  <c r="H338" i="31" s="1"/>
  <c r="H168" i="30"/>
  <c r="H228" i="30" s="1"/>
  <c r="H335" i="30" s="1"/>
  <c r="H168" i="29"/>
  <c r="H241" i="29" s="1"/>
  <c r="H336" i="29" s="1"/>
  <c r="H168" i="28"/>
  <c r="H168" i="20"/>
  <c r="H166" i="31"/>
  <c r="F267" i="31" s="1"/>
  <c r="F338" i="31" s="1"/>
  <c r="H166" i="29"/>
  <c r="H166" i="30"/>
  <c r="H166" i="28"/>
  <c r="F215" i="28" s="1"/>
  <c r="F334" i="28" s="1"/>
  <c r="H166" i="20"/>
  <c r="H171" i="31"/>
  <c r="K267" i="31" s="1"/>
  <c r="K338" i="31" s="1"/>
  <c r="H171" i="29"/>
  <c r="H171" i="30"/>
  <c r="H171" i="28"/>
  <c r="K215" i="28" s="1"/>
  <c r="K334" i="28" s="1"/>
  <c r="H171" i="20"/>
  <c r="H164" i="31"/>
  <c r="H164" i="30"/>
  <c r="D228" i="30" s="1"/>
  <c r="D335" i="30" s="1"/>
  <c r="H164" i="29"/>
  <c r="H164" i="28"/>
  <c r="D215" i="28" s="1"/>
  <c r="D334" i="28" s="1"/>
  <c r="H164" i="20"/>
  <c r="H169" i="31"/>
  <c r="H169" i="29"/>
  <c r="H169" i="30"/>
  <c r="H169" i="28"/>
  <c r="H169" i="20"/>
  <c r="H162" i="31"/>
  <c r="B267" i="31" s="1"/>
  <c r="B338" i="31" s="1"/>
  <c r="H162" i="29"/>
  <c r="B241" i="29" s="1"/>
  <c r="B336" i="29" s="1"/>
  <c r="H162" i="30"/>
  <c r="H162" i="28"/>
  <c r="H162" i="20"/>
  <c r="H167" i="31"/>
  <c r="H167" i="30"/>
  <c r="H167" i="29"/>
  <c r="G241" i="29" s="1"/>
  <c r="G336" i="29" s="1"/>
  <c r="H167" i="28"/>
  <c r="G215" i="28" s="1"/>
  <c r="G334" i="28" s="1"/>
  <c r="H167" i="20"/>
  <c r="H165" i="31"/>
  <c r="H165" i="29"/>
  <c r="H165" i="30"/>
  <c r="H165" i="28"/>
  <c r="E215" i="28" s="1"/>
  <c r="E334" i="28" s="1"/>
  <c r="H165" i="20"/>
  <c r="H163" i="31"/>
  <c r="C267" i="31" s="1"/>
  <c r="C338" i="31" s="1"/>
  <c r="H163" i="29"/>
  <c r="C241" i="29" s="1"/>
  <c r="C336" i="29" s="1"/>
  <c r="H163" i="30"/>
  <c r="C228" i="30" s="1"/>
  <c r="C335" i="30" s="1"/>
  <c r="H163" i="28"/>
  <c r="H163" i="20"/>
  <c r="B267" i="33"/>
  <c r="B338" i="33" s="1"/>
  <c r="B269" i="33"/>
  <c r="B376" i="33" s="1"/>
  <c r="B268" i="33"/>
  <c r="B357" i="33" s="1"/>
  <c r="E267" i="33"/>
  <c r="E338" i="33" s="1"/>
  <c r="E269" i="33"/>
  <c r="E376" i="33" s="1"/>
  <c r="E268" i="33"/>
  <c r="E357" i="33" s="1"/>
  <c r="F269" i="33"/>
  <c r="F376" i="33" s="1"/>
  <c r="F267" i="33"/>
  <c r="F338" i="33" s="1"/>
  <c r="F268" i="33"/>
  <c r="F357" i="33" s="1"/>
  <c r="G268" i="33"/>
  <c r="G357" i="33" s="1"/>
  <c r="G267" i="33"/>
  <c r="G338" i="33" s="1"/>
  <c r="G269" i="33"/>
  <c r="G376" i="33" s="1"/>
  <c r="C268" i="33"/>
  <c r="C357" i="33" s="1"/>
  <c r="C267" i="33"/>
  <c r="C338" i="33" s="1"/>
  <c r="C269" i="33"/>
  <c r="C376" i="33" s="1"/>
  <c r="J267" i="33"/>
  <c r="J338" i="33" s="1"/>
  <c r="J269" i="33"/>
  <c r="J376" i="33" s="1"/>
  <c r="J268" i="33"/>
  <c r="J357" i="33" s="1"/>
  <c r="I267" i="33"/>
  <c r="I338" i="33" s="1"/>
  <c r="I269" i="33"/>
  <c r="I376" i="33" s="1"/>
  <c r="I268" i="33"/>
  <c r="I357" i="33" s="1"/>
  <c r="B290" i="33"/>
  <c r="H268" i="33"/>
  <c r="H357" i="33" s="1"/>
  <c r="H267" i="33"/>
  <c r="H338" i="33" s="1"/>
  <c r="H269" i="33"/>
  <c r="H376" i="33" s="1"/>
  <c r="K269" i="33"/>
  <c r="K376" i="33" s="1"/>
  <c r="K268" i="33"/>
  <c r="K357" i="33" s="1"/>
  <c r="K267" i="33"/>
  <c r="K338" i="33" s="1"/>
  <c r="D268" i="33"/>
  <c r="D357" i="33" s="1"/>
  <c r="D267" i="33"/>
  <c r="D338" i="33" s="1"/>
  <c r="D269" i="33"/>
  <c r="D376" i="33" s="1"/>
  <c r="E267" i="31"/>
  <c r="E338" i="31" s="1"/>
  <c r="I267" i="31"/>
  <c r="I338" i="31" s="1"/>
  <c r="J267" i="31"/>
  <c r="J338" i="31" s="1"/>
  <c r="D267" i="31"/>
  <c r="D338" i="31" s="1"/>
  <c r="I279" i="31"/>
  <c r="F279" i="31"/>
  <c r="E279" i="31"/>
  <c r="K279" i="31"/>
  <c r="J279" i="31"/>
  <c r="H279" i="31"/>
  <c r="B290" i="31"/>
  <c r="C279" i="31"/>
  <c r="D279" i="31"/>
  <c r="G279" i="31"/>
  <c r="B279" i="31"/>
  <c r="N393" i="28"/>
  <c r="N392" i="28" s="1"/>
  <c r="I215" i="28"/>
  <c r="I334" i="28" s="1"/>
  <c r="C215" i="28"/>
  <c r="C334" i="28" s="1"/>
  <c r="H215" i="28"/>
  <c r="H334" i="28" s="1"/>
  <c r="B238" i="28"/>
  <c r="C227" i="28"/>
  <c r="D227" i="28"/>
  <c r="B227" i="28"/>
  <c r="H227" i="28"/>
  <c r="I227" i="28"/>
  <c r="J227" i="28"/>
  <c r="G227" i="28"/>
  <c r="K227" i="28"/>
  <c r="F227" i="28"/>
  <c r="E227" i="28"/>
  <c r="B215" i="28"/>
  <c r="B334" i="28" s="1"/>
  <c r="G228" i="30"/>
  <c r="G335" i="30" s="1"/>
  <c r="J228" i="30"/>
  <c r="J335" i="30" s="1"/>
  <c r="B228" i="30"/>
  <c r="B335" i="30" s="1"/>
  <c r="F240" i="30"/>
  <c r="E240" i="30"/>
  <c r="K240" i="30"/>
  <c r="C240" i="30"/>
  <c r="B251" i="30"/>
  <c r="J240" i="30"/>
  <c r="B240" i="30"/>
  <c r="H240" i="30"/>
  <c r="I240" i="30"/>
  <c r="G240" i="30"/>
  <c r="D240" i="30"/>
  <c r="E228" i="30"/>
  <c r="E335" i="30" s="1"/>
  <c r="I228" i="30"/>
  <c r="I335" i="30" s="1"/>
  <c r="F228" i="30"/>
  <c r="F335" i="30" s="1"/>
  <c r="K228" i="30"/>
  <c r="K335" i="30" s="1"/>
  <c r="I241" i="29"/>
  <c r="I336" i="29" s="1"/>
  <c r="E241" i="29"/>
  <c r="E336" i="29" s="1"/>
  <c r="F241" i="29"/>
  <c r="F336" i="29" s="1"/>
  <c r="J241" i="29"/>
  <c r="J336" i="29" s="1"/>
  <c r="F253" i="29"/>
  <c r="E253" i="29"/>
  <c r="D253" i="29"/>
  <c r="K253" i="29"/>
  <c r="C253" i="29"/>
  <c r="B264" i="29"/>
  <c r="J253" i="29"/>
  <c r="B253" i="29"/>
  <c r="I253" i="29"/>
  <c r="G253" i="29"/>
  <c r="H253" i="29"/>
  <c r="K241" i="29"/>
  <c r="K336" i="29" s="1"/>
  <c r="D241" i="29"/>
  <c r="D336" i="29" s="1"/>
  <c r="K10" i="27"/>
  <c r="K8" i="27"/>
  <c r="L6" i="27"/>
  <c r="L11" i="27"/>
  <c r="K9" i="27"/>
  <c r="L13" i="27"/>
  <c r="K12" i="27"/>
  <c r="L10" i="27"/>
  <c r="K13" i="27"/>
  <c r="K11" i="27"/>
  <c r="L8" i="27"/>
  <c r="K14" i="27"/>
  <c r="L14" i="27"/>
  <c r="L12" i="27"/>
  <c r="L5" i="27"/>
  <c r="L7" i="27"/>
  <c r="K5" i="27"/>
  <c r="K6" i="27"/>
  <c r="L9" i="27"/>
  <c r="K7" i="27"/>
  <c r="J2" i="27"/>
  <c r="J1" i="27"/>
  <c r="E3" i="19"/>
  <c r="M12" i="26"/>
  <c r="N10" i="26"/>
  <c r="M9" i="26"/>
  <c r="M14" i="26"/>
  <c r="N12" i="26"/>
  <c r="M13" i="26"/>
  <c r="M11" i="26"/>
  <c r="N9" i="26"/>
  <c r="N14" i="26"/>
  <c r="N13" i="26"/>
  <c r="N11" i="26"/>
  <c r="N8" i="26"/>
  <c r="M6" i="26"/>
  <c r="M10" i="26"/>
  <c r="M8" i="26"/>
  <c r="N6" i="26"/>
  <c r="M7" i="26"/>
  <c r="M5" i="26"/>
  <c r="N7" i="26"/>
  <c r="N5" i="26"/>
  <c r="L2" i="26"/>
  <c r="L1" i="26"/>
  <c r="L7" i="24"/>
  <c r="M7" i="24"/>
  <c r="N8" i="24"/>
  <c r="N7" i="24"/>
  <c r="L8" i="24"/>
  <c r="M8" i="24"/>
  <c r="B199" i="20"/>
  <c r="L6" i="22"/>
  <c r="L7" i="22"/>
  <c r="L8" i="22"/>
  <c r="L9" i="22"/>
  <c r="L10" i="22"/>
  <c r="L11" i="22"/>
  <c r="L12" i="22"/>
  <c r="L13" i="22"/>
  <c r="L14" i="22"/>
  <c r="L5" i="22"/>
  <c r="D311" i="24"/>
  <c r="D267" i="24"/>
  <c r="E263" i="24"/>
  <c r="E287" i="24"/>
  <c r="E262" i="24"/>
  <c r="D259" i="24"/>
  <c r="D255" i="24"/>
  <c r="D254" i="24"/>
  <c r="E251" i="24"/>
  <c r="D219" i="24"/>
  <c r="E298" i="24"/>
  <c r="E266" i="24"/>
  <c r="E234" i="24"/>
  <c r="D202" i="24"/>
  <c r="E289" i="24"/>
  <c r="D257" i="24"/>
  <c r="D225" i="24"/>
  <c r="D280" i="24"/>
  <c r="E248" i="24"/>
  <c r="D222" i="24"/>
  <c r="D277" i="24"/>
  <c r="E213" i="24"/>
  <c r="E268" i="24"/>
  <c r="D236" i="24"/>
  <c r="E241" i="24"/>
  <c r="E229" i="24"/>
  <c r="D195" i="24"/>
  <c r="D283" i="24"/>
  <c r="D278" i="24"/>
  <c r="E306" i="24"/>
  <c r="D265" i="24"/>
  <c r="E224" i="24"/>
  <c r="E221" i="24"/>
  <c r="E311" i="24"/>
  <c r="E267" i="24"/>
  <c r="D263" i="24"/>
  <c r="D287" i="24"/>
  <c r="D262" i="24"/>
  <c r="E259" i="24"/>
  <c r="E255" i="24"/>
  <c r="E254" i="24"/>
  <c r="D251" i="24"/>
  <c r="E219" i="24"/>
  <c r="D298" i="24"/>
  <c r="D266" i="24"/>
  <c r="D234" i="24"/>
  <c r="E202" i="24"/>
  <c r="D289" i="24"/>
  <c r="E257" i="24"/>
  <c r="E225" i="24"/>
  <c r="D312" i="24"/>
  <c r="E280" i="24"/>
  <c r="D248" i="24"/>
  <c r="D216" i="24"/>
  <c r="E222" i="24"/>
  <c r="D309" i="24"/>
  <c r="E277" i="24"/>
  <c r="E245" i="24"/>
  <c r="D213" i="24"/>
  <c r="E300" i="24"/>
  <c r="D268" i="24"/>
  <c r="E236" i="24"/>
  <c r="E204" i="24"/>
  <c r="D292" i="24"/>
  <c r="D196" i="24"/>
  <c r="D260" i="24"/>
  <c r="E307" i="24"/>
  <c r="E270" i="24"/>
  <c r="E199" i="24"/>
  <c r="E243" i="24"/>
  <c r="D246" i="24"/>
  <c r="D239" i="24"/>
  <c r="E238" i="24"/>
  <c r="E231" i="24"/>
  <c r="E223" i="24"/>
  <c r="E215" i="24"/>
  <c r="D211" i="24"/>
  <c r="E290" i="24"/>
  <c r="E258" i="24"/>
  <c r="D226" i="24"/>
  <c r="E313" i="24"/>
  <c r="D281" i="24"/>
  <c r="E249" i="24"/>
  <c r="E217" i="24"/>
  <c r="E304" i="24"/>
  <c r="E272" i="24"/>
  <c r="E240" i="24"/>
  <c r="D208" i="24"/>
  <c r="D214" i="24"/>
  <c r="D301" i="24"/>
  <c r="D269" i="24"/>
  <c r="D237" i="24"/>
  <c r="D205" i="24"/>
  <c r="E260" i="24"/>
  <c r="D228" i="24"/>
  <c r="E228" i="24"/>
  <c r="D291" i="24"/>
  <c r="E203" i="24"/>
  <c r="E273" i="24"/>
  <c r="E232" i="24"/>
  <c r="E261" i="24"/>
  <c r="D220" i="24"/>
  <c r="D279" i="24"/>
  <c r="D274" i="24"/>
  <c r="D233" i="24"/>
  <c r="E230" i="24"/>
  <c r="D276" i="24"/>
  <c r="D270" i="24"/>
  <c r="D199" i="24"/>
  <c r="D243" i="24"/>
  <c r="E246" i="24"/>
  <c r="E239" i="24"/>
  <c r="D238" i="24"/>
  <c r="D231" i="24"/>
  <c r="D223" i="24"/>
  <c r="D215" i="24"/>
  <c r="E211" i="24"/>
  <c r="D290" i="24"/>
  <c r="D258" i="24"/>
  <c r="E226" i="24"/>
  <c r="D313" i="24"/>
  <c r="E281" i="24"/>
  <c r="D249" i="24"/>
  <c r="D217" i="24"/>
  <c r="D304" i="24"/>
  <c r="D272" i="24"/>
  <c r="D240" i="24"/>
  <c r="E208" i="24"/>
  <c r="E214" i="24"/>
  <c r="E301" i="24"/>
  <c r="E269" i="24"/>
  <c r="E237" i="24"/>
  <c r="E205" i="24"/>
  <c r="E292" i="24"/>
  <c r="E196" i="24"/>
  <c r="E303" i="24"/>
  <c r="D235" i="24"/>
  <c r="E250" i="24"/>
  <c r="E305" i="24"/>
  <c r="E264" i="24"/>
  <c r="E293" i="24"/>
  <c r="D252" i="24"/>
  <c r="E310" i="24"/>
  <c r="D271" i="24"/>
  <c r="D297" i="24"/>
  <c r="D256" i="24"/>
  <c r="D253" i="24"/>
  <c r="D212" i="24"/>
  <c r="D207" i="24"/>
  <c r="D307" i="24"/>
  <c r="E291" i="24"/>
  <c r="D303" i="24"/>
  <c r="E302" i="24"/>
  <c r="E299" i="24"/>
  <c r="E295" i="24"/>
  <c r="E294" i="24"/>
  <c r="E235" i="24"/>
  <c r="D203" i="24"/>
  <c r="D282" i="24"/>
  <c r="D250" i="24"/>
  <c r="E218" i="24"/>
  <c r="D305" i="24"/>
  <c r="D273" i="24"/>
  <c r="D241" i="24"/>
  <c r="D209" i="24"/>
  <c r="D296" i="24"/>
  <c r="D264" i="24"/>
  <c r="D232" i="24"/>
  <c r="D200" i="24"/>
  <c r="D206" i="24"/>
  <c r="D293" i="24"/>
  <c r="D261" i="24"/>
  <c r="D229" i="24"/>
  <c r="D197" i="24"/>
  <c r="E284" i="24"/>
  <c r="E252" i="24"/>
  <c r="E220" i="24"/>
  <c r="E195" i="24"/>
  <c r="E207" i="24"/>
  <c r="D302" i="24"/>
  <c r="D299" i="24"/>
  <c r="D295" i="24"/>
  <c r="D294" i="24"/>
  <c r="E282" i="24"/>
  <c r="D218" i="24"/>
  <c r="E296" i="24"/>
  <c r="E200" i="24"/>
  <c r="E197" i="24"/>
  <c r="E286" i="24"/>
  <c r="D227" i="24"/>
  <c r="D210" i="24"/>
  <c r="E288" i="24"/>
  <c r="D285" i="24"/>
  <c r="E244" i="24"/>
  <c r="D310" i="24"/>
  <c r="D286" i="24"/>
  <c r="E247" i="24"/>
  <c r="E283" i="24"/>
  <c r="E279" i="24"/>
  <c r="E278" i="24"/>
  <c r="D275" i="24"/>
  <c r="E271" i="24"/>
  <c r="E227" i="24"/>
  <c r="D306" i="24"/>
  <c r="E274" i="24"/>
  <c r="E242" i="24"/>
  <c r="E210" i="24"/>
  <c r="E297" i="24"/>
  <c r="E265" i="24"/>
  <c r="E233" i="24"/>
  <c r="E201" i="24"/>
  <c r="D288" i="24"/>
  <c r="E256" i="24"/>
  <c r="D224" i="24"/>
  <c r="D230" i="24"/>
  <c r="D198" i="24"/>
  <c r="E285" i="24"/>
  <c r="E253" i="24"/>
  <c r="D221" i="24"/>
  <c r="E308" i="24"/>
  <c r="E276" i="24"/>
  <c r="D244" i="24"/>
  <c r="E212" i="24"/>
  <c r="E312" i="24"/>
  <c r="E216" i="24"/>
  <c r="E309" i="24"/>
  <c r="D245" i="24"/>
  <c r="D300" i="24"/>
  <c r="D204" i="24"/>
  <c r="E209" i="24"/>
  <c r="E206" i="24"/>
  <c r="D284" i="24"/>
  <c r="D247" i="24"/>
  <c r="E275" i="24"/>
  <c r="D242" i="24"/>
  <c r="D201" i="24"/>
  <c r="E198" i="24"/>
  <c r="D308" i="24"/>
  <c r="E242" i="22"/>
  <c r="E312" i="22"/>
  <c r="E217" i="22"/>
  <c r="D274" i="22"/>
  <c r="D196" i="22"/>
  <c r="D226" i="22"/>
  <c r="D227" i="22"/>
  <c r="D249" i="22"/>
  <c r="D290" i="22"/>
  <c r="E300" i="22"/>
  <c r="D285" i="22"/>
  <c r="D214" i="22"/>
  <c r="E282" i="22"/>
  <c r="D204" i="22"/>
  <c r="D250" i="22"/>
  <c r="D235" i="22"/>
  <c r="D257" i="22"/>
  <c r="D240" i="22"/>
  <c r="E279" i="22"/>
  <c r="E264" i="22"/>
  <c r="E195" i="22"/>
  <c r="D279" i="22"/>
  <c r="D264" i="22"/>
  <c r="D286" i="22"/>
  <c r="D195" i="22"/>
  <c r="E199" i="22"/>
  <c r="E208" i="22"/>
  <c r="E230" i="22"/>
  <c r="E309" i="22"/>
  <c r="D267" i="22"/>
  <c r="E224" i="22"/>
  <c r="E286" i="22"/>
  <c r="D221" i="22"/>
  <c r="D289" i="22"/>
  <c r="E207" i="22"/>
  <c r="D255" i="22"/>
  <c r="D296" i="22"/>
  <c r="D252" i="22"/>
  <c r="E240" i="22"/>
  <c r="D293" i="22"/>
  <c r="E200" i="22"/>
  <c r="E252" i="22"/>
  <c r="E274" i="22"/>
  <c r="E254" i="22"/>
  <c r="E271" i="22"/>
  <c r="D284" i="22"/>
  <c r="E233" i="22"/>
  <c r="E284" i="22"/>
  <c r="E196" i="22"/>
  <c r="E226" i="22"/>
  <c r="E227" i="22"/>
  <c r="E249" i="22"/>
  <c r="E265" i="22"/>
  <c r="D228" i="22"/>
  <c r="D213" i="22"/>
  <c r="D281" i="22"/>
  <c r="D239" i="22"/>
  <c r="E223" i="22"/>
  <c r="D246" i="22"/>
  <c r="D236" i="22"/>
  <c r="D275" i="22"/>
  <c r="D198" i="22"/>
  <c r="E296" i="22"/>
  <c r="D207" i="22"/>
  <c r="D201" i="22"/>
  <c r="E239" i="22"/>
  <c r="E262" i="22"/>
  <c r="E308" i="22"/>
  <c r="D308" i="22"/>
  <c r="D237" i="22"/>
  <c r="E303" i="22"/>
  <c r="D312" i="22"/>
  <c r="E253" i="22"/>
  <c r="D203" i="22"/>
  <c r="D232" i="22"/>
  <c r="E198" i="22"/>
  <c r="E228" i="22"/>
  <c r="E213" i="22"/>
  <c r="E267" i="22"/>
  <c r="E281" i="22"/>
  <c r="E295" i="22"/>
  <c r="D260" i="22"/>
  <c r="D245" i="22"/>
  <c r="D283" i="22"/>
  <c r="E313" i="22"/>
  <c r="D269" i="22"/>
  <c r="E263" i="22"/>
  <c r="E256" i="22"/>
  <c r="E278" i="22"/>
  <c r="E306" i="22"/>
  <c r="D268" i="22"/>
  <c r="D253" i="22"/>
  <c r="D291" i="22"/>
  <c r="D271" i="22"/>
  <c r="D305" i="22"/>
  <c r="E210" i="22"/>
  <c r="E211" i="22"/>
  <c r="D209" i="22"/>
  <c r="D210" i="22"/>
  <c r="D211" i="22"/>
  <c r="D233" i="22"/>
  <c r="D208" i="22"/>
  <c r="E287" i="22"/>
  <c r="E272" i="22"/>
  <c r="E294" i="22"/>
  <c r="D220" i="22"/>
  <c r="E310" i="22"/>
  <c r="D282" i="22"/>
  <c r="E243" i="22"/>
  <c r="D197" i="22"/>
  <c r="D265" i="22"/>
  <c r="E255" i="22"/>
  <c r="E209" i="22"/>
  <c r="E234" i="22"/>
  <c r="E203" i="22"/>
  <c r="E246" i="22"/>
  <c r="E299" i="22"/>
  <c r="D299" i="22"/>
  <c r="E219" i="22"/>
  <c r="D288" i="22"/>
  <c r="D306" i="22"/>
  <c r="D309" i="22"/>
  <c r="E232" i="22"/>
  <c r="E260" i="22"/>
  <c r="E245" i="22"/>
  <c r="E283" i="22"/>
  <c r="D313" i="22"/>
  <c r="D199" i="22"/>
  <c r="D292" i="22"/>
  <c r="D277" i="22"/>
  <c r="D206" i="22"/>
  <c r="D234" i="22"/>
  <c r="D251" i="22"/>
  <c r="E258" i="22"/>
  <c r="E288" i="22"/>
  <c r="D287" i="22"/>
  <c r="D300" i="22"/>
  <c r="E285" i="22"/>
  <c r="E214" i="22"/>
  <c r="E212" i="22"/>
  <c r="E197" i="22"/>
  <c r="D212" i="22"/>
  <c r="D243" i="22"/>
  <c r="D259" i="22"/>
  <c r="E304" i="22"/>
  <c r="D218" i="22"/>
  <c r="D215" i="22"/>
  <c r="E202" i="22"/>
  <c r="E237" i="22"/>
  <c r="D224" i="22"/>
  <c r="D298" i="22"/>
  <c r="D229" i="22"/>
  <c r="E229" i="22"/>
  <c r="D297" i="22"/>
  <c r="E218" i="22"/>
  <c r="D272" i="22"/>
  <c r="D258" i="22"/>
  <c r="D200" i="22"/>
  <c r="E305" i="22"/>
  <c r="E302" i="22"/>
  <c r="E268" i="22"/>
  <c r="E293" i="22"/>
  <c r="E231" i="22"/>
  <c r="D254" i="22"/>
  <c r="E269" i="22"/>
  <c r="E292" i="22"/>
  <c r="E277" i="22"/>
  <c r="E206" i="22"/>
  <c r="D205" i="22"/>
  <c r="D216" i="22"/>
  <c r="D238" i="22"/>
  <c r="E266" i="22"/>
  <c r="D241" i="22"/>
  <c r="E225" i="22"/>
  <c r="D223" i="22"/>
  <c r="E244" i="22"/>
  <c r="D244" i="22"/>
  <c r="D273" i="22"/>
  <c r="E241" i="22"/>
  <c r="D310" i="22"/>
  <c r="D222" i="22"/>
  <c r="D311" i="22"/>
  <c r="E280" i="22"/>
  <c r="D217" i="22"/>
  <c r="E291" i="22"/>
  <c r="D225" i="22"/>
  <c r="E290" i="22"/>
  <c r="E311" i="22"/>
  <c r="E215" i="22"/>
  <c r="E216" i="22"/>
  <c r="E238" i="22"/>
  <c r="D266" i="22"/>
  <c r="D304" i="22"/>
  <c r="D247" i="22"/>
  <c r="D248" i="22"/>
  <c r="D270" i="22"/>
  <c r="D301" i="22"/>
  <c r="E204" i="22"/>
  <c r="E250" i="22"/>
  <c r="E235" i="22"/>
  <c r="E257" i="22"/>
  <c r="D219" i="22"/>
  <c r="D263" i="22"/>
  <c r="D256" i="22"/>
  <c r="D278" i="22"/>
  <c r="E201" i="22"/>
  <c r="E276" i="22"/>
  <c r="E261" i="22"/>
  <c r="E307" i="22"/>
  <c r="D276" i="22"/>
  <c r="D261" i="22"/>
  <c r="D307" i="22"/>
  <c r="D295" i="22"/>
  <c r="E220" i="22"/>
  <c r="E205" i="22"/>
  <c r="E251" i="22"/>
  <c r="E273" i="22"/>
  <c r="D230" i="22"/>
  <c r="E247" i="22"/>
  <c r="E248" i="22"/>
  <c r="E270" i="22"/>
  <c r="E301" i="22"/>
  <c r="D262" i="22"/>
  <c r="D303" i="22"/>
  <c r="D280" i="22"/>
  <c r="D302" i="22"/>
  <c r="E298" i="22"/>
  <c r="E236" i="22"/>
  <c r="E221" i="22"/>
  <c r="E275" i="22"/>
  <c r="E289" i="22"/>
  <c r="D294" i="22"/>
  <c r="E297" i="22"/>
  <c r="E222" i="22"/>
  <c r="E259" i="22"/>
  <c r="D242" i="22"/>
  <c r="D202" i="22"/>
  <c r="D231" i="22"/>
  <c r="J162" i="31" l="1"/>
  <c r="J162" i="29"/>
  <c r="J162" i="30"/>
  <c r="J162" i="28"/>
  <c r="J162" i="20"/>
  <c r="J169" i="31"/>
  <c r="J169" i="30"/>
  <c r="J169" i="29"/>
  <c r="J169" i="28"/>
  <c r="J169" i="20"/>
  <c r="J170" i="31"/>
  <c r="J170" i="29"/>
  <c r="J170" i="30"/>
  <c r="J170" i="28"/>
  <c r="J230" i="28" s="1"/>
  <c r="J373" i="28" s="1"/>
  <c r="J170" i="20"/>
  <c r="J168" i="31"/>
  <c r="J168" i="30"/>
  <c r="J168" i="29"/>
  <c r="J168" i="28"/>
  <c r="J168" i="20"/>
  <c r="J163" i="31"/>
  <c r="J163" i="29"/>
  <c r="C256" i="29" s="1"/>
  <c r="C375" i="29" s="1"/>
  <c r="J163" i="30"/>
  <c r="J163" i="28"/>
  <c r="J163" i="20"/>
  <c r="J166" i="31"/>
  <c r="J166" i="29"/>
  <c r="J166" i="30"/>
  <c r="J166" i="28"/>
  <c r="J166" i="20"/>
  <c r="J171" i="31"/>
  <c r="J171" i="29"/>
  <c r="J171" i="30"/>
  <c r="J171" i="28"/>
  <c r="J171" i="20"/>
  <c r="J165" i="31"/>
  <c r="J165" i="30"/>
  <c r="J165" i="29"/>
  <c r="E256" i="29" s="1"/>
  <c r="E375" i="29" s="1"/>
  <c r="J165" i="28"/>
  <c r="J165" i="20"/>
  <c r="J164" i="31"/>
  <c r="J164" i="30"/>
  <c r="J164" i="29"/>
  <c r="J164" i="28"/>
  <c r="J164" i="20"/>
  <c r="J167" i="31"/>
  <c r="J167" i="29"/>
  <c r="J167" i="30"/>
  <c r="J167" i="28"/>
  <c r="J167" i="20"/>
  <c r="I164" i="31"/>
  <c r="I164" i="30"/>
  <c r="I164" i="29"/>
  <c r="I164" i="28"/>
  <c r="D229" i="28" s="1"/>
  <c r="D354" i="28" s="1"/>
  <c r="I164" i="20"/>
  <c r="I169" i="31"/>
  <c r="I169" i="30"/>
  <c r="I169" i="29"/>
  <c r="I169" i="28"/>
  <c r="I169" i="20"/>
  <c r="I166" i="31"/>
  <c r="I166" i="29"/>
  <c r="F255" i="29" s="1"/>
  <c r="F356" i="29" s="1"/>
  <c r="I166" i="30"/>
  <c r="I166" i="28"/>
  <c r="F229" i="28" s="1"/>
  <c r="F354" i="28" s="1"/>
  <c r="I166" i="20"/>
  <c r="I162" i="31"/>
  <c r="I162" i="29"/>
  <c r="I162" i="30"/>
  <c r="I162" i="28"/>
  <c r="I162" i="20"/>
  <c r="I171" i="31"/>
  <c r="I171" i="29"/>
  <c r="K255" i="29" s="1"/>
  <c r="K356" i="29" s="1"/>
  <c r="I171" i="30"/>
  <c r="I171" i="28"/>
  <c r="I171" i="20"/>
  <c r="I168" i="31"/>
  <c r="I168" i="30"/>
  <c r="I168" i="29"/>
  <c r="H255" i="29" s="1"/>
  <c r="H356" i="29" s="1"/>
  <c r="I168" i="28"/>
  <c r="I168" i="20"/>
  <c r="I165" i="31"/>
  <c r="I165" i="29"/>
  <c r="I165" i="30"/>
  <c r="I165" i="28"/>
  <c r="I165" i="20"/>
  <c r="I167" i="31"/>
  <c r="G281" i="31" s="1"/>
  <c r="G358" i="31" s="1"/>
  <c r="I167" i="29"/>
  <c r="I167" i="30"/>
  <c r="I167" i="28"/>
  <c r="I167" i="20"/>
  <c r="I163" i="31"/>
  <c r="I163" i="29"/>
  <c r="I163" i="30"/>
  <c r="I163" i="28"/>
  <c r="C229" i="28" s="1"/>
  <c r="C354" i="28" s="1"/>
  <c r="I163" i="20"/>
  <c r="I170" i="31"/>
  <c r="J281" i="31" s="1"/>
  <c r="J358" i="31" s="1"/>
  <c r="I170" i="29"/>
  <c r="I170" i="30"/>
  <c r="I170" i="28"/>
  <c r="I170" i="20"/>
  <c r="C189" i="30"/>
  <c r="C332" i="30" s="1"/>
  <c r="C176" i="30"/>
  <c r="C331" i="30" s="1"/>
  <c r="C202" i="30"/>
  <c r="C333" i="30" s="1"/>
  <c r="C215" i="30"/>
  <c r="C334" i="30" s="1"/>
  <c r="H158" i="29"/>
  <c r="H159" i="29"/>
  <c r="B189" i="29"/>
  <c r="B332" i="29" s="1"/>
  <c r="B202" i="29"/>
  <c r="B333" i="29" s="1"/>
  <c r="B176" i="29"/>
  <c r="B331" i="29" s="1"/>
  <c r="B215" i="29"/>
  <c r="B334" i="29" s="1"/>
  <c r="B228" i="29"/>
  <c r="B335" i="29" s="1"/>
  <c r="D176" i="28"/>
  <c r="D331" i="28" s="1"/>
  <c r="D189" i="28"/>
  <c r="D332" i="28" s="1"/>
  <c r="D202" i="28"/>
  <c r="D333" i="28" s="1"/>
  <c r="K176" i="31"/>
  <c r="K331" i="31" s="1"/>
  <c r="K189" i="31"/>
  <c r="K332" i="31" s="1"/>
  <c r="K202" i="31"/>
  <c r="K333" i="31" s="1"/>
  <c r="K215" i="31"/>
  <c r="K334" i="31" s="1"/>
  <c r="K228" i="31"/>
  <c r="K335" i="31" s="1"/>
  <c r="K241" i="31"/>
  <c r="K336" i="31" s="1"/>
  <c r="K254" i="31"/>
  <c r="K337" i="31" s="1"/>
  <c r="H202" i="29"/>
  <c r="H333" i="29" s="1"/>
  <c r="H176" i="29"/>
  <c r="H331" i="29" s="1"/>
  <c r="H189" i="29"/>
  <c r="H332" i="29" s="1"/>
  <c r="H215" i="29"/>
  <c r="H334" i="29" s="1"/>
  <c r="H228" i="29"/>
  <c r="H335" i="29" s="1"/>
  <c r="C176" i="29"/>
  <c r="C331" i="29" s="1"/>
  <c r="C202" i="29"/>
  <c r="C333" i="29" s="1"/>
  <c r="C189" i="29"/>
  <c r="C332" i="29" s="1"/>
  <c r="C215" i="29"/>
  <c r="C334" i="29" s="1"/>
  <c r="C228" i="29"/>
  <c r="C335" i="29" s="1"/>
  <c r="G189" i="28"/>
  <c r="G332" i="28" s="1"/>
  <c r="G176" i="28"/>
  <c r="G331" i="28" s="1"/>
  <c r="G202" i="28"/>
  <c r="G333" i="28" s="1"/>
  <c r="H159" i="31"/>
  <c r="B176" i="31"/>
  <c r="B331" i="31" s="1"/>
  <c r="B202" i="31"/>
  <c r="B333" i="31" s="1"/>
  <c r="B189" i="31"/>
  <c r="B332" i="31" s="1"/>
  <c r="B215" i="31"/>
  <c r="B334" i="31" s="1"/>
  <c r="B228" i="31"/>
  <c r="B335" i="31" s="1"/>
  <c r="B241" i="31"/>
  <c r="B336" i="31" s="1"/>
  <c r="B254" i="31"/>
  <c r="B337" i="31" s="1"/>
  <c r="D202" i="29"/>
  <c r="D333" i="29" s="1"/>
  <c r="D189" i="29"/>
  <c r="D332" i="29" s="1"/>
  <c r="D176" i="29"/>
  <c r="D331" i="29" s="1"/>
  <c r="D215" i="29"/>
  <c r="D334" i="29" s="1"/>
  <c r="D228" i="29"/>
  <c r="D335" i="29" s="1"/>
  <c r="H176" i="30"/>
  <c r="H331" i="30" s="1"/>
  <c r="H189" i="30"/>
  <c r="H332" i="30" s="1"/>
  <c r="H202" i="30"/>
  <c r="H333" i="30" s="1"/>
  <c r="H215" i="30"/>
  <c r="H334" i="30" s="1"/>
  <c r="C189" i="31"/>
  <c r="C332" i="31" s="1"/>
  <c r="C176" i="31"/>
  <c r="C331" i="31" s="1"/>
  <c r="C202" i="31"/>
  <c r="C333" i="31" s="1"/>
  <c r="C215" i="31"/>
  <c r="C334" i="31" s="1"/>
  <c r="C228" i="31"/>
  <c r="C335" i="31" s="1"/>
  <c r="C241" i="31"/>
  <c r="C336" i="31" s="1"/>
  <c r="C254" i="31"/>
  <c r="C337" i="31" s="1"/>
  <c r="G202" i="29"/>
  <c r="G333" i="29" s="1"/>
  <c r="G176" i="29"/>
  <c r="G331" i="29" s="1"/>
  <c r="G189" i="29"/>
  <c r="G332" i="29" s="1"/>
  <c r="G215" i="29"/>
  <c r="G334" i="29" s="1"/>
  <c r="G228" i="29"/>
  <c r="G335" i="29" s="1"/>
  <c r="D176" i="30"/>
  <c r="D331" i="30" s="1"/>
  <c r="D189" i="30"/>
  <c r="D332" i="30" s="1"/>
  <c r="D202" i="30"/>
  <c r="D333" i="30" s="1"/>
  <c r="D215" i="30"/>
  <c r="D334" i="30" s="1"/>
  <c r="F189" i="28"/>
  <c r="F332" i="28" s="1"/>
  <c r="F176" i="28"/>
  <c r="F331" i="28" s="1"/>
  <c r="F202" i="28"/>
  <c r="F333" i="28" s="1"/>
  <c r="H176" i="31"/>
  <c r="H331" i="31" s="1"/>
  <c r="H189" i="31"/>
  <c r="H332" i="31" s="1"/>
  <c r="H202" i="31"/>
  <c r="H333" i="31" s="1"/>
  <c r="H215" i="31"/>
  <c r="H334" i="31" s="1"/>
  <c r="H228" i="31"/>
  <c r="H335" i="31" s="1"/>
  <c r="H241" i="31"/>
  <c r="H336" i="31" s="1"/>
  <c r="H254" i="31"/>
  <c r="H337" i="31" s="1"/>
  <c r="G202" i="30"/>
  <c r="G333" i="30" s="1"/>
  <c r="G176" i="30"/>
  <c r="G331" i="30" s="1"/>
  <c r="G189" i="30"/>
  <c r="G332" i="30" s="1"/>
  <c r="G215" i="30"/>
  <c r="G334" i="30" s="1"/>
  <c r="I176" i="28"/>
  <c r="I331" i="28" s="1"/>
  <c r="I189" i="28"/>
  <c r="I332" i="28" s="1"/>
  <c r="I202" i="28"/>
  <c r="I333" i="28" s="1"/>
  <c r="D202" i="31"/>
  <c r="D333" i="31" s="1"/>
  <c r="D176" i="31"/>
  <c r="D331" i="31" s="1"/>
  <c r="D189" i="31"/>
  <c r="D332" i="31" s="1"/>
  <c r="D215" i="31"/>
  <c r="D334" i="31" s="1"/>
  <c r="D228" i="31"/>
  <c r="D335" i="31" s="1"/>
  <c r="D241" i="31"/>
  <c r="D336" i="31" s="1"/>
  <c r="D254" i="31"/>
  <c r="D337" i="31" s="1"/>
  <c r="F176" i="30"/>
  <c r="F331" i="30" s="1"/>
  <c r="F189" i="30"/>
  <c r="F332" i="30" s="1"/>
  <c r="F202" i="30"/>
  <c r="F333" i="30" s="1"/>
  <c r="F215" i="30"/>
  <c r="F334" i="30" s="1"/>
  <c r="E176" i="28"/>
  <c r="E331" i="28" s="1"/>
  <c r="E189" i="28"/>
  <c r="E332" i="28" s="1"/>
  <c r="E202" i="28"/>
  <c r="E333" i="28" s="1"/>
  <c r="H158" i="31"/>
  <c r="G202" i="31"/>
  <c r="G333" i="31" s="1"/>
  <c r="G176" i="31"/>
  <c r="G331" i="31" s="1"/>
  <c r="G189" i="31"/>
  <c r="G332" i="31" s="1"/>
  <c r="G215" i="31"/>
  <c r="G334" i="31" s="1"/>
  <c r="G228" i="31"/>
  <c r="G335" i="31" s="1"/>
  <c r="G241" i="31"/>
  <c r="G336" i="31" s="1"/>
  <c r="G254" i="31"/>
  <c r="G337" i="31" s="1"/>
  <c r="I189" i="30"/>
  <c r="I332" i="30" s="1"/>
  <c r="I202" i="30"/>
  <c r="I333" i="30" s="1"/>
  <c r="I176" i="30"/>
  <c r="I331" i="30" s="1"/>
  <c r="I215" i="30"/>
  <c r="I334" i="30" s="1"/>
  <c r="F202" i="29"/>
  <c r="F333" i="29" s="1"/>
  <c r="F189" i="29"/>
  <c r="F332" i="29" s="1"/>
  <c r="F176" i="29"/>
  <c r="F331" i="29" s="1"/>
  <c r="F215" i="29"/>
  <c r="F334" i="29" s="1"/>
  <c r="F228" i="29"/>
  <c r="F335" i="29" s="1"/>
  <c r="J189" i="28"/>
  <c r="J332" i="28" s="1"/>
  <c r="J176" i="28"/>
  <c r="J331" i="28" s="1"/>
  <c r="J202" i="28"/>
  <c r="J333" i="28" s="1"/>
  <c r="E189" i="30"/>
  <c r="E332" i="30" s="1"/>
  <c r="E176" i="30"/>
  <c r="E331" i="30" s="1"/>
  <c r="E202" i="30"/>
  <c r="E333" i="30" s="1"/>
  <c r="E215" i="30"/>
  <c r="E334" i="30" s="1"/>
  <c r="I189" i="29"/>
  <c r="I332" i="29" s="1"/>
  <c r="I176" i="29"/>
  <c r="I331" i="29" s="1"/>
  <c r="I202" i="29"/>
  <c r="I333" i="29" s="1"/>
  <c r="I215" i="29"/>
  <c r="I334" i="29" s="1"/>
  <c r="I228" i="29"/>
  <c r="I335" i="29" s="1"/>
  <c r="K176" i="28"/>
  <c r="K331" i="28" s="1"/>
  <c r="K202" i="28"/>
  <c r="K333" i="28" s="1"/>
  <c r="K189" i="28"/>
  <c r="K332" i="28" s="1"/>
  <c r="F189" i="31"/>
  <c r="F332" i="31" s="1"/>
  <c r="F176" i="31"/>
  <c r="F331" i="31" s="1"/>
  <c r="F202" i="31"/>
  <c r="F333" i="31" s="1"/>
  <c r="F215" i="31"/>
  <c r="F334" i="31" s="1"/>
  <c r="F228" i="31"/>
  <c r="F335" i="31" s="1"/>
  <c r="F241" i="31"/>
  <c r="F336" i="31" s="1"/>
  <c r="F254" i="31"/>
  <c r="F337" i="31" s="1"/>
  <c r="J189" i="30"/>
  <c r="J332" i="30" s="1"/>
  <c r="J176" i="30"/>
  <c r="J331" i="30" s="1"/>
  <c r="J202" i="30"/>
  <c r="J333" i="30" s="1"/>
  <c r="J215" i="30"/>
  <c r="J334" i="30" s="1"/>
  <c r="G267" i="31"/>
  <c r="G338" i="31" s="1"/>
  <c r="E189" i="29"/>
  <c r="E332" i="29" s="1"/>
  <c r="E176" i="29"/>
  <c r="E331" i="29" s="1"/>
  <c r="E202" i="29"/>
  <c r="E333" i="29" s="1"/>
  <c r="E215" i="29"/>
  <c r="E334" i="29" s="1"/>
  <c r="E228" i="29"/>
  <c r="E335" i="29" s="1"/>
  <c r="H158" i="28"/>
  <c r="H159" i="28"/>
  <c r="B189" i="28"/>
  <c r="B332" i="28" s="1"/>
  <c r="B176" i="28"/>
  <c r="B331" i="28" s="1"/>
  <c r="B202" i="28"/>
  <c r="B333" i="28" s="1"/>
  <c r="I202" i="31"/>
  <c r="I333" i="31" s="1"/>
  <c r="I189" i="31"/>
  <c r="I332" i="31" s="1"/>
  <c r="I176" i="31"/>
  <c r="I331" i="31" s="1"/>
  <c r="I215" i="31"/>
  <c r="I334" i="31" s="1"/>
  <c r="I228" i="31"/>
  <c r="I335" i="31" s="1"/>
  <c r="I241" i="31"/>
  <c r="I336" i="31" s="1"/>
  <c r="I254" i="31"/>
  <c r="I337" i="31" s="1"/>
  <c r="K176" i="30"/>
  <c r="K331" i="30" s="1"/>
  <c r="K189" i="30"/>
  <c r="K332" i="30" s="1"/>
  <c r="K202" i="30"/>
  <c r="K333" i="30" s="1"/>
  <c r="K215" i="30"/>
  <c r="K334" i="30" s="1"/>
  <c r="J189" i="29"/>
  <c r="J332" i="29" s="1"/>
  <c r="J202" i="29"/>
  <c r="J333" i="29" s="1"/>
  <c r="J176" i="29"/>
  <c r="J331" i="29" s="1"/>
  <c r="J215" i="29"/>
  <c r="J334" i="29" s="1"/>
  <c r="J228" i="29"/>
  <c r="J335" i="29" s="1"/>
  <c r="C189" i="28"/>
  <c r="C332" i="28" s="1"/>
  <c r="C202" i="28"/>
  <c r="C333" i="28" s="1"/>
  <c r="C176" i="28"/>
  <c r="C331" i="28" s="1"/>
  <c r="E202" i="31"/>
  <c r="E333" i="31" s="1"/>
  <c r="E189" i="31"/>
  <c r="E332" i="31" s="1"/>
  <c r="E176" i="31"/>
  <c r="E331" i="31" s="1"/>
  <c r="E215" i="31"/>
  <c r="E334" i="31" s="1"/>
  <c r="E228" i="31"/>
  <c r="E335" i="31" s="1"/>
  <c r="E241" i="31"/>
  <c r="E336" i="31" s="1"/>
  <c r="E254" i="31"/>
  <c r="E337" i="31" s="1"/>
  <c r="H159" i="30"/>
  <c r="H158" i="30"/>
  <c r="B176" i="30"/>
  <c r="B331" i="30" s="1"/>
  <c r="B189" i="30"/>
  <c r="B332" i="30" s="1"/>
  <c r="B202" i="30"/>
  <c r="B333" i="30" s="1"/>
  <c r="B215" i="30"/>
  <c r="B334" i="30" s="1"/>
  <c r="K176" i="29"/>
  <c r="K331" i="29" s="1"/>
  <c r="K202" i="29"/>
  <c r="K333" i="29" s="1"/>
  <c r="K189" i="29"/>
  <c r="K332" i="29" s="1"/>
  <c r="K215" i="29"/>
  <c r="K334" i="29" s="1"/>
  <c r="K228" i="29"/>
  <c r="K335" i="29" s="1"/>
  <c r="H189" i="28"/>
  <c r="H332" i="28" s="1"/>
  <c r="H176" i="28"/>
  <c r="H331" i="28" s="1"/>
  <c r="H202" i="28"/>
  <c r="H333" i="28" s="1"/>
  <c r="J176" i="31"/>
  <c r="J331" i="31" s="1"/>
  <c r="J189" i="31"/>
  <c r="J332" i="31" s="1"/>
  <c r="J202" i="31"/>
  <c r="J333" i="31" s="1"/>
  <c r="J215" i="31"/>
  <c r="J334" i="31" s="1"/>
  <c r="J228" i="31"/>
  <c r="J335" i="31" s="1"/>
  <c r="J241" i="31"/>
  <c r="J336" i="31" s="1"/>
  <c r="J254" i="31"/>
  <c r="J337" i="31" s="1"/>
  <c r="E282" i="33"/>
  <c r="E377" i="33" s="1"/>
  <c r="E280" i="33"/>
  <c r="E339" i="33" s="1"/>
  <c r="E281" i="33"/>
  <c r="E358" i="33" s="1"/>
  <c r="K281" i="33"/>
  <c r="K358" i="33" s="1"/>
  <c r="K280" i="33"/>
  <c r="K339" i="33" s="1"/>
  <c r="K282" i="33"/>
  <c r="K377" i="33" s="1"/>
  <c r="B282" i="33"/>
  <c r="B377" i="33" s="1"/>
  <c r="B281" i="33"/>
  <c r="B358" i="33" s="1"/>
  <c r="B280" i="33"/>
  <c r="B339" i="33" s="1"/>
  <c r="F281" i="33"/>
  <c r="F358" i="33" s="1"/>
  <c r="F280" i="33"/>
  <c r="F339" i="33" s="1"/>
  <c r="F282" i="33"/>
  <c r="F377" i="33" s="1"/>
  <c r="G281" i="33"/>
  <c r="G358" i="33" s="1"/>
  <c r="G280" i="33"/>
  <c r="G339" i="33" s="1"/>
  <c r="G282" i="33"/>
  <c r="G377" i="33" s="1"/>
  <c r="C281" i="33"/>
  <c r="C358" i="33" s="1"/>
  <c r="C280" i="33"/>
  <c r="C339" i="33" s="1"/>
  <c r="C282" i="33"/>
  <c r="C377" i="33" s="1"/>
  <c r="H280" i="33"/>
  <c r="H339" i="33" s="1"/>
  <c r="H282" i="33"/>
  <c r="H377" i="33" s="1"/>
  <c r="H281" i="33"/>
  <c r="H358" i="33" s="1"/>
  <c r="D280" i="33"/>
  <c r="D339" i="33" s="1"/>
  <c r="D282" i="33"/>
  <c r="D377" i="33" s="1"/>
  <c r="D281" i="33"/>
  <c r="D358" i="33" s="1"/>
  <c r="I280" i="33"/>
  <c r="I339" i="33" s="1"/>
  <c r="I282" i="33"/>
  <c r="I377" i="33" s="1"/>
  <c r="I281" i="33"/>
  <c r="I358" i="33" s="1"/>
  <c r="J281" i="33"/>
  <c r="J358" i="33" s="1"/>
  <c r="J280" i="33"/>
  <c r="J339" i="33" s="1"/>
  <c r="J282" i="33"/>
  <c r="J377" i="33" s="1"/>
  <c r="B303" i="33"/>
  <c r="I280" i="31"/>
  <c r="I339" i="31" s="1"/>
  <c r="H282" i="31"/>
  <c r="H377" i="31" s="1"/>
  <c r="H280" i="31"/>
  <c r="H339" i="31" s="1"/>
  <c r="H281" i="31"/>
  <c r="H358" i="31" s="1"/>
  <c r="J280" i="31"/>
  <c r="J339" i="31" s="1"/>
  <c r="J282" i="31"/>
  <c r="J377" i="31" s="1"/>
  <c r="K281" i="31"/>
  <c r="K358" i="31" s="1"/>
  <c r="K282" i="31"/>
  <c r="K377" i="31" s="1"/>
  <c r="K280" i="31"/>
  <c r="K339" i="31" s="1"/>
  <c r="B281" i="31"/>
  <c r="B358" i="31" s="1"/>
  <c r="B282" i="31"/>
  <c r="B377" i="31" s="1"/>
  <c r="B280" i="31"/>
  <c r="B339" i="31" s="1"/>
  <c r="E280" i="31"/>
  <c r="E339" i="31" s="1"/>
  <c r="E281" i="31"/>
  <c r="E358" i="31" s="1"/>
  <c r="E282" i="31"/>
  <c r="E377" i="31" s="1"/>
  <c r="C280" i="31"/>
  <c r="C339" i="31" s="1"/>
  <c r="C281" i="31"/>
  <c r="C358" i="31" s="1"/>
  <c r="C282" i="31"/>
  <c r="C377" i="31" s="1"/>
  <c r="H292" i="31"/>
  <c r="E292" i="31"/>
  <c r="D292" i="31"/>
  <c r="I292" i="31"/>
  <c r="G292" i="31"/>
  <c r="F292" i="31"/>
  <c r="B292" i="31"/>
  <c r="K292" i="31"/>
  <c r="J292" i="31"/>
  <c r="C292" i="31"/>
  <c r="B303" i="31"/>
  <c r="G280" i="31"/>
  <c r="G339" i="31" s="1"/>
  <c r="F280" i="31"/>
  <c r="F339" i="31" s="1"/>
  <c r="F281" i="31"/>
  <c r="F358" i="31" s="1"/>
  <c r="F282" i="31"/>
  <c r="F377" i="31" s="1"/>
  <c r="D280" i="31"/>
  <c r="D339" i="31" s="1"/>
  <c r="D282" i="31"/>
  <c r="D377" i="31" s="1"/>
  <c r="D281" i="31"/>
  <c r="D358" i="31" s="1"/>
  <c r="G398" i="28"/>
  <c r="I398" i="28" s="1"/>
  <c r="N394" i="28"/>
  <c r="G401" i="28" s="1"/>
  <c r="I401" i="28" s="1"/>
  <c r="G422" i="28"/>
  <c r="I422" i="28" s="1"/>
  <c r="G514" i="28"/>
  <c r="I514" i="28" s="1"/>
  <c r="G431" i="28"/>
  <c r="I431" i="28" s="1"/>
  <c r="G435" i="28"/>
  <c r="I435" i="28" s="1"/>
  <c r="G527" i="28"/>
  <c r="I527" i="28" s="1"/>
  <c r="G444" i="28"/>
  <c r="I444" i="28" s="1"/>
  <c r="G448" i="28"/>
  <c r="I448" i="28" s="1"/>
  <c r="G425" i="28"/>
  <c r="I425" i="28" s="1"/>
  <c r="G457" i="28"/>
  <c r="I457" i="28" s="1"/>
  <c r="G461" i="28"/>
  <c r="I461" i="28" s="1"/>
  <c r="G525" i="28"/>
  <c r="I525" i="28" s="1"/>
  <c r="G228" i="28"/>
  <c r="G335" i="28" s="1"/>
  <c r="G229" i="28"/>
  <c r="G354" i="28" s="1"/>
  <c r="G230" i="28"/>
  <c r="G373" i="28" s="1"/>
  <c r="J229" i="28"/>
  <c r="J354" i="28" s="1"/>
  <c r="J228" i="28"/>
  <c r="J335" i="28" s="1"/>
  <c r="I228" i="28"/>
  <c r="I335" i="28" s="1"/>
  <c r="I229" i="28"/>
  <c r="I354" i="28" s="1"/>
  <c r="I230" i="28"/>
  <c r="I373" i="28" s="1"/>
  <c r="H230" i="28"/>
  <c r="H373" i="28" s="1"/>
  <c r="H228" i="28"/>
  <c r="H335" i="28" s="1"/>
  <c r="H229" i="28"/>
  <c r="H354" i="28" s="1"/>
  <c r="B228" i="28"/>
  <c r="B335" i="28" s="1"/>
  <c r="B229" i="28"/>
  <c r="B354" i="28" s="1"/>
  <c r="B230" i="28"/>
  <c r="B373" i="28" s="1"/>
  <c r="E229" i="28"/>
  <c r="E354" i="28" s="1"/>
  <c r="E228" i="28"/>
  <c r="E335" i="28" s="1"/>
  <c r="E230" i="28"/>
  <c r="E373" i="28" s="1"/>
  <c r="D230" i="28"/>
  <c r="D373" i="28" s="1"/>
  <c r="D228" i="28"/>
  <c r="D335" i="28" s="1"/>
  <c r="F230" i="28"/>
  <c r="F373" i="28" s="1"/>
  <c r="F228" i="28"/>
  <c r="F335" i="28" s="1"/>
  <c r="C228" i="28"/>
  <c r="C335" i="28" s="1"/>
  <c r="C230" i="28"/>
  <c r="C373" i="28" s="1"/>
  <c r="K228" i="28"/>
  <c r="K335" i="28" s="1"/>
  <c r="K229" i="28"/>
  <c r="K354" i="28" s="1"/>
  <c r="K230" i="28"/>
  <c r="K373" i="28" s="1"/>
  <c r="C240" i="28"/>
  <c r="E240" i="28"/>
  <c r="B251" i="28"/>
  <c r="J240" i="28"/>
  <c r="F240" i="28"/>
  <c r="B240" i="28"/>
  <c r="G240" i="28"/>
  <c r="H240" i="28"/>
  <c r="I240" i="28"/>
  <c r="D240" i="28"/>
  <c r="K240" i="28"/>
  <c r="D243" i="30"/>
  <c r="D374" i="30" s="1"/>
  <c r="D242" i="30"/>
  <c r="D355" i="30" s="1"/>
  <c r="D241" i="30"/>
  <c r="D336" i="30" s="1"/>
  <c r="C242" i="30"/>
  <c r="C355" i="30" s="1"/>
  <c r="C241" i="30"/>
  <c r="C336" i="30" s="1"/>
  <c r="C243" i="30"/>
  <c r="C374" i="30" s="1"/>
  <c r="I242" i="30"/>
  <c r="I355" i="30" s="1"/>
  <c r="I241" i="30"/>
  <c r="I336" i="30" s="1"/>
  <c r="I243" i="30"/>
  <c r="I374" i="30" s="1"/>
  <c r="F242" i="30"/>
  <c r="F355" i="30" s="1"/>
  <c r="F243" i="30"/>
  <c r="F374" i="30" s="1"/>
  <c r="F241" i="30"/>
  <c r="F336" i="30" s="1"/>
  <c r="G241" i="30"/>
  <c r="G336" i="30" s="1"/>
  <c r="G243" i="30"/>
  <c r="G374" i="30" s="1"/>
  <c r="G242" i="30"/>
  <c r="G355" i="30" s="1"/>
  <c r="H243" i="30"/>
  <c r="H374" i="30" s="1"/>
  <c r="H242" i="30"/>
  <c r="H355" i="30" s="1"/>
  <c r="H241" i="30"/>
  <c r="H336" i="30" s="1"/>
  <c r="E241" i="30"/>
  <c r="E336" i="30" s="1"/>
  <c r="E243" i="30"/>
  <c r="E374" i="30" s="1"/>
  <c r="E242" i="30"/>
  <c r="E355" i="30" s="1"/>
  <c r="B243" i="30"/>
  <c r="B374" i="30" s="1"/>
  <c r="B241" i="30"/>
  <c r="B336" i="30" s="1"/>
  <c r="B242" i="30"/>
  <c r="B355" i="30" s="1"/>
  <c r="J241" i="30"/>
  <c r="J336" i="30" s="1"/>
  <c r="J243" i="30"/>
  <c r="J374" i="30" s="1"/>
  <c r="J242" i="30"/>
  <c r="J355" i="30" s="1"/>
  <c r="K243" i="30"/>
  <c r="K374" i="30" s="1"/>
  <c r="K241" i="30"/>
  <c r="K336" i="30" s="1"/>
  <c r="K242" i="30"/>
  <c r="K355" i="30" s="1"/>
  <c r="E253" i="30"/>
  <c r="D253" i="30"/>
  <c r="B264" i="30"/>
  <c r="J253" i="30"/>
  <c r="B253" i="30"/>
  <c r="I253" i="30"/>
  <c r="G253" i="30"/>
  <c r="K253" i="30"/>
  <c r="H253" i="30"/>
  <c r="F253" i="30"/>
  <c r="C253" i="30"/>
  <c r="G256" i="29"/>
  <c r="G375" i="29" s="1"/>
  <c r="G255" i="29"/>
  <c r="G356" i="29" s="1"/>
  <c r="G254" i="29"/>
  <c r="G337" i="29" s="1"/>
  <c r="K254" i="29"/>
  <c r="K337" i="29" s="1"/>
  <c r="K256" i="29"/>
  <c r="K375" i="29" s="1"/>
  <c r="H254" i="29"/>
  <c r="H337" i="29" s="1"/>
  <c r="H256" i="29"/>
  <c r="H375" i="29" s="1"/>
  <c r="D255" i="29"/>
  <c r="D356" i="29" s="1"/>
  <c r="D256" i="29"/>
  <c r="D375" i="29" s="1"/>
  <c r="D254" i="29"/>
  <c r="D337" i="29" s="1"/>
  <c r="J254" i="29"/>
  <c r="J337" i="29" s="1"/>
  <c r="J256" i="29"/>
  <c r="J375" i="29" s="1"/>
  <c r="J255" i="29"/>
  <c r="J356" i="29" s="1"/>
  <c r="B254" i="29"/>
  <c r="B337" i="29" s="1"/>
  <c r="B255" i="29"/>
  <c r="B356" i="29" s="1"/>
  <c r="B256" i="29"/>
  <c r="B375" i="29" s="1"/>
  <c r="E266" i="29"/>
  <c r="D266" i="29"/>
  <c r="K266" i="29"/>
  <c r="C266" i="29"/>
  <c r="B277" i="29"/>
  <c r="J266" i="29"/>
  <c r="B266" i="29"/>
  <c r="I266" i="29"/>
  <c r="H266" i="29"/>
  <c r="F266" i="29"/>
  <c r="G266" i="29"/>
  <c r="E254" i="29"/>
  <c r="E337" i="29" s="1"/>
  <c r="E255" i="29"/>
  <c r="E356" i="29" s="1"/>
  <c r="I256" i="29"/>
  <c r="I375" i="29" s="1"/>
  <c r="I255" i="29"/>
  <c r="I356" i="29" s="1"/>
  <c r="I254" i="29"/>
  <c r="I337" i="29" s="1"/>
  <c r="F254" i="29"/>
  <c r="F337" i="29" s="1"/>
  <c r="F256" i="29"/>
  <c r="F375" i="29" s="1"/>
  <c r="C255" i="29"/>
  <c r="C356" i="29" s="1"/>
  <c r="C254" i="29"/>
  <c r="C337" i="29" s="1"/>
  <c r="B212" i="20"/>
  <c r="K2" i="27"/>
  <c r="K1" i="27"/>
  <c r="L2" i="27"/>
  <c r="L1" i="27"/>
  <c r="F9" i="19"/>
  <c r="F73" i="19"/>
  <c r="F66" i="19"/>
  <c r="F130" i="19"/>
  <c r="F194" i="19"/>
  <c r="F67" i="19"/>
  <c r="F131" i="19"/>
  <c r="F195" i="19"/>
  <c r="F36" i="19"/>
  <c r="F100" i="19"/>
  <c r="F164" i="19"/>
  <c r="F190" i="19"/>
  <c r="F95" i="19"/>
  <c r="F144" i="19"/>
  <c r="F61" i="19"/>
  <c r="F125" i="19"/>
  <c r="F189" i="19"/>
  <c r="F79" i="19"/>
  <c r="F184" i="19"/>
  <c r="F70" i="19"/>
  <c r="F191" i="19"/>
  <c r="F40" i="19"/>
  <c r="F7" i="19"/>
  <c r="F71" i="19"/>
  <c r="F97" i="19"/>
  <c r="F178" i="19"/>
  <c r="F115" i="19"/>
  <c r="F20" i="19"/>
  <c r="F96" i="19"/>
  <c r="F135" i="19"/>
  <c r="F145" i="19"/>
  <c r="F10" i="19"/>
  <c r="F74" i="19"/>
  <c r="F138" i="19"/>
  <c r="F11" i="19"/>
  <c r="F75" i="19"/>
  <c r="F139" i="19"/>
  <c r="F44" i="19"/>
  <c r="F108" i="19"/>
  <c r="F172" i="19"/>
  <c r="F127" i="19"/>
  <c r="F168" i="19"/>
  <c r="F69" i="19"/>
  <c r="F133" i="19"/>
  <c r="F197" i="19"/>
  <c r="F110" i="19"/>
  <c r="F111" i="19"/>
  <c r="F14" i="19"/>
  <c r="F78" i="19"/>
  <c r="F64" i="19"/>
  <c r="F15" i="19"/>
  <c r="F161" i="19"/>
  <c r="F50" i="19"/>
  <c r="F159" i="19"/>
  <c r="F134" i="19"/>
  <c r="F109" i="19"/>
  <c r="F169" i="19"/>
  <c r="F105" i="19"/>
  <c r="F81" i="19"/>
  <c r="F18" i="19"/>
  <c r="F82" i="19"/>
  <c r="F146" i="19"/>
  <c r="F19" i="19"/>
  <c r="F83" i="19"/>
  <c r="F147" i="19"/>
  <c r="F102" i="19"/>
  <c r="F52" i="19"/>
  <c r="F116" i="19"/>
  <c r="F180" i="19"/>
  <c r="F151" i="19"/>
  <c r="F24" i="19"/>
  <c r="F13" i="19"/>
  <c r="F77" i="19"/>
  <c r="F141" i="19"/>
  <c r="F158" i="19"/>
  <c r="F143" i="19"/>
  <c r="F8" i="19"/>
  <c r="F22" i="19"/>
  <c r="F94" i="19"/>
  <c r="F88" i="19"/>
  <c r="F23" i="19"/>
  <c r="F51" i="19"/>
  <c r="F84" i="19"/>
  <c r="F45" i="19"/>
  <c r="F174" i="19"/>
  <c r="F176" i="19"/>
  <c r="F121" i="19"/>
  <c r="F41" i="19"/>
  <c r="F33" i="19"/>
  <c r="F17" i="19"/>
  <c r="F26" i="19"/>
  <c r="F90" i="19"/>
  <c r="F154" i="19"/>
  <c r="F27" i="19"/>
  <c r="F91" i="19"/>
  <c r="F155" i="19"/>
  <c r="F150" i="19"/>
  <c r="F60" i="19"/>
  <c r="F124" i="19"/>
  <c r="F188" i="19"/>
  <c r="F183" i="19"/>
  <c r="F32" i="19"/>
  <c r="F21" i="19"/>
  <c r="F85" i="19"/>
  <c r="F149" i="19"/>
  <c r="F6" i="19"/>
  <c r="F175" i="19"/>
  <c r="F48" i="19"/>
  <c r="F30" i="19"/>
  <c r="F118" i="19"/>
  <c r="F104" i="19"/>
  <c r="F31" i="19"/>
  <c r="F192" i="19"/>
  <c r="F153" i="19"/>
  <c r="F114" i="19"/>
  <c r="F55" i="19"/>
  <c r="F49" i="19"/>
  <c r="F34" i="19"/>
  <c r="F98" i="19"/>
  <c r="F162" i="19"/>
  <c r="F35" i="19"/>
  <c r="F99" i="19"/>
  <c r="F163" i="19"/>
  <c r="F182" i="19"/>
  <c r="F87" i="19"/>
  <c r="F68" i="19"/>
  <c r="F132" i="19"/>
  <c r="F196" i="19"/>
  <c r="F56" i="19"/>
  <c r="F29" i="19"/>
  <c r="F93" i="19"/>
  <c r="F157" i="19"/>
  <c r="F80" i="19"/>
  <c r="F38" i="19"/>
  <c r="F126" i="19"/>
  <c r="F128" i="19"/>
  <c r="F39" i="19"/>
  <c r="F193" i="19"/>
  <c r="F129" i="19"/>
  <c r="F57" i="19"/>
  <c r="F25" i="19"/>
  <c r="F136" i="19"/>
  <c r="F42" i="19"/>
  <c r="F106" i="19"/>
  <c r="F170" i="19"/>
  <c r="F43" i="19"/>
  <c r="F107" i="19"/>
  <c r="F171" i="19"/>
  <c r="F119" i="19"/>
  <c r="F12" i="19"/>
  <c r="F76" i="19"/>
  <c r="F140" i="19"/>
  <c r="F86" i="19"/>
  <c r="F72" i="19"/>
  <c r="F37" i="19"/>
  <c r="F101" i="19"/>
  <c r="F165" i="19"/>
  <c r="F112" i="19"/>
  <c r="F46" i="19"/>
  <c r="F142" i="19"/>
  <c r="F103" i="19"/>
  <c r="F152" i="19"/>
  <c r="F47" i="19"/>
  <c r="F65" i="19"/>
  <c r="F185" i="19"/>
  <c r="F177" i="19"/>
  <c r="F179" i="19"/>
  <c r="F148" i="19"/>
  <c r="F173" i="19"/>
  <c r="F54" i="19"/>
  <c r="F113" i="19"/>
  <c r="F89" i="19"/>
  <c r="F137" i="19"/>
  <c r="F58" i="19"/>
  <c r="F122" i="19"/>
  <c r="F186" i="19"/>
  <c r="F59" i="19"/>
  <c r="F123" i="19"/>
  <c r="F187" i="19"/>
  <c r="F28" i="19"/>
  <c r="F92" i="19"/>
  <c r="F156" i="19"/>
  <c r="F166" i="19"/>
  <c r="F120" i="19"/>
  <c r="F53" i="19"/>
  <c r="F117" i="19"/>
  <c r="F181" i="19"/>
  <c r="F160" i="19"/>
  <c r="F62" i="19"/>
  <c r="F167" i="19"/>
  <c r="F16" i="19"/>
  <c r="F63" i="19"/>
  <c r="N1" i="26"/>
  <c r="N2" i="26"/>
  <c r="M2" i="26"/>
  <c r="M1" i="26"/>
  <c r="J189" i="20"/>
  <c r="J332" i="20" s="1"/>
  <c r="N7" i="22"/>
  <c r="M8" i="22"/>
  <c r="N9" i="22"/>
  <c r="M6" i="22"/>
  <c r="M14" i="22"/>
  <c r="N11" i="22"/>
  <c r="M9" i="22"/>
  <c r="N6" i="22"/>
  <c r="N14" i="22"/>
  <c r="M11" i="22"/>
  <c r="M12" i="22"/>
  <c r="M7" i="22"/>
  <c r="N12" i="22"/>
  <c r="M10" i="22"/>
  <c r="M13" i="22"/>
  <c r="N8" i="22"/>
  <c r="N10" i="22"/>
  <c r="N13" i="22"/>
  <c r="M5" i="22"/>
  <c r="L2" i="22"/>
  <c r="L1" i="22"/>
  <c r="H158" i="20"/>
  <c r="H159" i="20"/>
  <c r="G191" i="30" l="1"/>
  <c r="G370" i="30" s="1"/>
  <c r="G204" i="30"/>
  <c r="G371" i="30" s="1"/>
  <c r="G178" i="30"/>
  <c r="G369" i="30" s="1"/>
  <c r="G217" i="30"/>
  <c r="G372" i="30" s="1"/>
  <c r="G230" i="30"/>
  <c r="G373" i="30" s="1"/>
  <c r="K178" i="29"/>
  <c r="K369" i="29" s="1"/>
  <c r="K204" i="29"/>
  <c r="K371" i="29" s="1"/>
  <c r="K191" i="29"/>
  <c r="K370" i="29" s="1"/>
  <c r="K217" i="29"/>
  <c r="K372" i="29" s="1"/>
  <c r="K230" i="29"/>
  <c r="K373" i="29" s="1"/>
  <c r="K243" i="29"/>
  <c r="K374" i="29" s="1"/>
  <c r="C191" i="28"/>
  <c r="C370" i="28" s="1"/>
  <c r="C178" i="28"/>
  <c r="C369" i="28" s="1"/>
  <c r="C204" i="28"/>
  <c r="C371" i="28" s="1"/>
  <c r="C217" i="28"/>
  <c r="C372" i="28" s="1"/>
  <c r="H204" i="31"/>
  <c r="H371" i="31" s="1"/>
  <c r="H191" i="31"/>
  <c r="H370" i="31" s="1"/>
  <c r="H178" i="31"/>
  <c r="H369" i="31" s="1"/>
  <c r="H217" i="31"/>
  <c r="H372" i="31" s="1"/>
  <c r="H230" i="31"/>
  <c r="H373" i="31" s="1"/>
  <c r="H243" i="31"/>
  <c r="H374" i="31" s="1"/>
  <c r="H256" i="31"/>
  <c r="H375" i="31" s="1"/>
  <c r="H269" i="31"/>
  <c r="H376" i="31" s="1"/>
  <c r="I191" i="29"/>
  <c r="I370" i="29" s="1"/>
  <c r="I204" i="29"/>
  <c r="I371" i="29" s="1"/>
  <c r="I178" i="29"/>
  <c r="I369" i="29" s="1"/>
  <c r="I217" i="29"/>
  <c r="I372" i="29" s="1"/>
  <c r="I230" i="29"/>
  <c r="I373" i="29" s="1"/>
  <c r="I243" i="29"/>
  <c r="I374" i="29" s="1"/>
  <c r="G178" i="31"/>
  <c r="G369" i="31" s="1"/>
  <c r="G204" i="31"/>
  <c r="G371" i="31" s="1"/>
  <c r="G191" i="31"/>
  <c r="G370" i="31" s="1"/>
  <c r="G217" i="31"/>
  <c r="G372" i="31" s="1"/>
  <c r="G230" i="31"/>
  <c r="G373" i="31" s="1"/>
  <c r="G243" i="31"/>
  <c r="G374" i="31" s="1"/>
  <c r="G256" i="31"/>
  <c r="G375" i="31" s="1"/>
  <c r="G269" i="31"/>
  <c r="G376" i="31" s="1"/>
  <c r="G204" i="29"/>
  <c r="G371" i="29" s="1"/>
  <c r="G178" i="29"/>
  <c r="G369" i="29" s="1"/>
  <c r="G191" i="29"/>
  <c r="G370" i="29" s="1"/>
  <c r="G217" i="29"/>
  <c r="G372" i="29" s="1"/>
  <c r="G230" i="29"/>
  <c r="G373" i="29" s="1"/>
  <c r="G243" i="29"/>
  <c r="G374" i="29" s="1"/>
  <c r="E191" i="28"/>
  <c r="E370" i="28" s="1"/>
  <c r="E178" i="28"/>
  <c r="E369" i="28" s="1"/>
  <c r="E204" i="28"/>
  <c r="E371" i="28" s="1"/>
  <c r="E217" i="28"/>
  <c r="E372" i="28" s="1"/>
  <c r="K191" i="31"/>
  <c r="K370" i="31" s="1"/>
  <c r="K204" i="31"/>
  <c r="K371" i="31" s="1"/>
  <c r="K178" i="31"/>
  <c r="K369" i="31" s="1"/>
  <c r="K217" i="31"/>
  <c r="K372" i="31" s="1"/>
  <c r="K230" i="31"/>
  <c r="K373" i="31" s="1"/>
  <c r="K243" i="31"/>
  <c r="K374" i="31" s="1"/>
  <c r="K256" i="31"/>
  <c r="K375" i="31" s="1"/>
  <c r="K269" i="31"/>
  <c r="K376" i="31" s="1"/>
  <c r="C191" i="30"/>
  <c r="C370" i="30" s="1"/>
  <c r="C178" i="30"/>
  <c r="C369" i="30" s="1"/>
  <c r="C204" i="30"/>
  <c r="C371" i="30" s="1"/>
  <c r="C217" i="30"/>
  <c r="C372" i="30" s="1"/>
  <c r="C230" i="30"/>
  <c r="C373" i="30" s="1"/>
  <c r="I191" i="30"/>
  <c r="I370" i="30" s="1"/>
  <c r="I204" i="30"/>
  <c r="I371" i="30" s="1"/>
  <c r="I178" i="30"/>
  <c r="I369" i="30" s="1"/>
  <c r="I217" i="30"/>
  <c r="I372" i="30" s="1"/>
  <c r="I230" i="30"/>
  <c r="I373" i="30" s="1"/>
  <c r="E204" i="29"/>
  <c r="E371" i="29" s="1"/>
  <c r="E191" i="29"/>
  <c r="E370" i="29" s="1"/>
  <c r="E178" i="29"/>
  <c r="E369" i="29" s="1"/>
  <c r="E217" i="29"/>
  <c r="E372" i="29" s="1"/>
  <c r="E230" i="29"/>
  <c r="E373" i="29" s="1"/>
  <c r="E243" i="29"/>
  <c r="E374" i="29" s="1"/>
  <c r="E178" i="30"/>
  <c r="E369" i="30" s="1"/>
  <c r="E191" i="30"/>
  <c r="E370" i="30" s="1"/>
  <c r="E204" i="30"/>
  <c r="E371" i="30" s="1"/>
  <c r="E217" i="30"/>
  <c r="E372" i="30" s="1"/>
  <c r="E230" i="30"/>
  <c r="E373" i="30" s="1"/>
  <c r="F178" i="28"/>
  <c r="F369" i="28" s="1"/>
  <c r="F191" i="28"/>
  <c r="F370" i="28" s="1"/>
  <c r="F204" i="28"/>
  <c r="F371" i="28" s="1"/>
  <c r="F217" i="28"/>
  <c r="F372" i="28" s="1"/>
  <c r="C204" i="31"/>
  <c r="C371" i="31" s="1"/>
  <c r="C191" i="31"/>
  <c r="C370" i="31" s="1"/>
  <c r="C178" i="31"/>
  <c r="C369" i="31" s="1"/>
  <c r="C217" i="31"/>
  <c r="C372" i="31" s="1"/>
  <c r="C230" i="31"/>
  <c r="C373" i="31" s="1"/>
  <c r="C243" i="31"/>
  <c r="C374" i="31" s="1"/>
  <c r="C256" i="31"/>
  <c r="C375" i="31" s="1"/>
  <c r="C269" i="31"/>
  <c r="C376" i="31" s="1"/>
  <c r="J191" i="30"/>
  <c r="J370" i="30" s="1"/>
  <c r="J178" i="30"/>
  <c r="J369" i="30" s="1"/>
  <c r="J204" i="30"/>
  <c r="J371" i="30" s="1"/>
  <c r="J217" i="30"/>
  <c r="J372" i="30" s="1"/>
  <c r="J230" i="30"/>
  <c r="J373" i="30" s="1"/>
  <c r="C178" i="29"/>
  <c r="C369" i="29" s="1"/>
  <c r="C204" i="29"/>
  <c r="C371" i="29" s="1"/>
  <c r="C191" i="29"/>
  <c r="C370" i="29" s="1"/>
  <c r="C217" i="29"/>
  <c r="C372" i="29" s="1"/>
  <c r="C230" i="29"/>
  <c r="C373" i="29" s="1"/>
  <c r="C243" i="29"/>
  <c r="C374" i="29" s="1"/>
  <c r="D178" i="28"/>
  <c r="D369" i="28" s="1"/>
  <c r="D191" i="28"/>
  <c r="D370" i="28" s="1"/>
  <c r="D204" i="28"/>
  <c r="D371" i="28" s="1"/>
  <c r="D217" i="28"/>
  <c r="D372" i="28" s="1"/>
  <c r="E191" i="31"/>
  <c r="E370" i="31" s="1"/>
  <c r="E178" i="31"/>
  <c r="E369" i="31" s="1"/>
  <c r="E204" i="31"/>
  <c r="E371" i="31" s="1"/>
  <c r="E217" i="31"/>
  <c r="E372" i="31" s="1"/>
  <c r="E230" i="31"/>
  <c r="E373" i="31" s="1"/>
  <c r="E243" i="31"/>
  <c r="E374" i="31" s="1"/>
  <c r="E256" i="31"/>
  <c r="E375" i="31" s="1"/>
  <c r="E269" i="31"/>
  <c r="E376" i="31" s="1"/>
  <c r="F191" i="30"/>
  <c r="F370" i="30" s="1"/>
  <c r="F178" i="30"/>
  <c r="F369" i="30" s="1"/>
  <c r="F204" i="30"/>
  <c r="F371" i="30" s="1"/>
  <c r="F217" i="30"/>
  <c r="F372" i="30" s="1"/>
  <c r="F230" i="30"/>
  <c r="F373" i="30" s="1"/>
  <c r="J178" i="29"/>
  <c r="J369" i="29" s="1"/>
  <c r="J191" i="29"/>
  <c r="J370" i="29" s="1"/>
  <c r="J204" i="29"/>
  <c r="J371" i="29" s="1"/>
  <c r="J217" i="29"/>
  <c r="J372" i="29" s="1"/>
  <c r="J230" i="29"/>
  <c r="J373" i="29" s="1"/>
  <c r="J243" i="29"/>
  <c r="J374" i="29" s="1"/>
  <c r="J159" i="28"/>
  <c r="J158" i="28"/>
  <c r="B191" i="28"/>
  <c r="B370" i="28" s="1"/>
  <c r="B178" i="28"/>
  <c r="B369" i="28" s="1"/>
  <c r="B204" i="28"/>
  <c r="B371" i="28" s="1"/>
  <c r="B217" i="28"/>
  <c r="B372" i="28" s="1"/>
  <c r="I191" i="31"/>
  <c r="I370" i="31" s="1"/>
  <c r="I178" i="31"/>
  <c r="I369" i="31" s="1"/>
  <c r="I204" i="31"/>
  <c r="I371" i="31" s="1"/>
  <c r="I217" i="31"/>
  <c r="I372" i="31" s="1"/>
  <c r="I230" i="31"/>
  <c r="I373" i="31" s="1"/>
  <c r="I243" i="31"/>
  <c r="I374" i="31" s="1"/>
  <c r="I256" i="31"/>
  <c r="I375" i="31" s="1"/>
  <c r="I269" i="31"/>
  <c r="I376" i="31" s="1"/>
  <c r="G282" i="31"/>
  <c r="G377" i="31" s="1"/>
  <c r="I282" i="31"/>
  <c r="I377" i="31" s="1"/>
  <c r="D178" i="29"/>
  <c r="D369" i="29" s="1"/>
  <c r="D191" i="29"/>
  <c r="D370" i="29" s="1"/>
  <c r="D204" i="29"/>
  <c r="D371" i="29" s="1"/>
  <c r="D217" i="29"/>
  <c r="D372" i="29" s="1"/>
  <c r="D230" i="29"/>
  <c r="D373" i="29" s="1"/>
  <c r="D243" i="29"/>
  <c r="D374" i="29" s="1"/>
  <c r="F191" i="29"/>
  <c r="F370" i="29" s="1"/>
  <c r="F204" i="29"/>
  <c r="F371" i="29" s="1"/>
  <c r="F178" i="29"/>
  <c r="F369" i="29" s="1"/>
  <c r="F217" i="29"/>
  <c r="F372" i="29" s="1"/>
  <c r="F230" i="29"/>
  <c r="F373" i="29" s="1"/>
  <c r="F243" i="29"/>
  <c r="F374" i="29" s="1"/>
  <c r="H178" i="28"/>
  <c r="H369" i="28" s="1"/>
  <c r="H191" i="28"/>
  <c r="H370" i="28" s="1"/>
  <c r="H204" i="28"/>
  <c r="H371" i="28" s="1"/>
  <c r="H217" i="28"/>
  <c r="H372" i="28" s="1"/>
  <c r="J178" i="31"/>
  <c r="J369" i="31" s="1"/>
  <c r="J191" i="31"/>
  <c r="J370" i="31" s="1"/>
  <c r="J204" i="31"/>
  <c r="J371" i="31" s="1"/>
  <c r="J217" i="31"/>
  <c r="J372" i="31" s="1"/>
  <c r="J230" i="31"/>
  <c r="J373" i="31" s="1"/>
  <c r="J243" i="31"/>
  <c r="J374" i="31" s="1"/>
  <c r="J256" i="31"/>
  <c r="J375" i="31" s="1"/>
  <c r="J269" i="31"/>
  <c r="J376" i="31" s="1"/>
  <c r="J159" i="30"/>
  <c r="J158" i="30"/>
  <c r="B178" i="30"/>
  <c r="B369" i="30" s="1"/>
  <c r="B191" i="30"/>
  <c r="B370" i="30" s="1"/>
  <c r="B204" i="30"/>
  <c r="B371" i="30" s="1"/>
  <c r="B217" i="30"/>
  <c r="B372" i="30" s="1"/>
  <c r="B230" i="30"/>
  <c r="B373" i="30" s="1"/>
  <c r="J191" i="28"/>
  <c r="J370" i="28" s="1"/>
  <c r="J178" i="28"/>
  <c r="J369" i="28" s="1"/>
  <c r="J204" i="28"/>
  <c r="J371" i="28" s="1"/>
  <c r="J217" i="28"/>
  <c r="J372" i="28" s="1"/>
  <c r="D178" i="30"/>
  <c r="D369" i="30" s="1"/>
  <c r="D191" i="30"/>
  <c r="D370" i="30" s="1"/>
  <c r="D204" i="30"/>
  <c r="D371" i="30" s="1"/>
  <c r="D217" i="30"/>
  <c r="D372" i="30" s="1"/>
  <c r="D230" i="30"/>
  <c r="D373" i="30" s="1"/>
  <c r="K178" i="28"/>
  <c r="K369" i="28" s="1"/>
  <c r="K191" i="28"/>
  <c r="K370" i="28" s="1"/>
  <c r="K204" i="28"/>
  <c r="K371" i="28" s="1"/>
  <c r="K217" i="28"/>
  <c r="K372" i="28" s="1"/>
  <c r="F178" i="31"/>
  <c r="F369" i="31" s="1"/>
  <c r="F191" i="31"/>
  <c r="F370" i="31" s="1"/>
  <c r="F204" i="31"/>
  <c r="F371" i="31" s="1"/>
  <c r="F217" i="31"/>
  <c r="F372" i="31" s="1"/>
  <c r="F230" i="31"/>
  <c r="F373" i="31" s="1"/>
  <c r="F243" i="31"/>
  <c r="F374" i="31" s="1"/>
  <c r="F256" i="31"/>
  <c r="F375" i="31" s="1"/>
  <c r="F269" i="31"/>
  <c r="F376" i="31" s="1"/>
  <c r="H178" i="29"/>
  <c r="H369" i="29" s="1"/>
  <c r="H191" i="29"/>
  <c r="H370" i="29" s="1"/>
  <c r="H204" i="29"/>
  <c r="H371" i="29" s="1"/>
  <c r="H217" i="29"/>
  <c r="H372" i="29" s="1"/>
  <c r="H230" i="29"/>
  <c r="H373" i="29" s="1"/>
  <c r="H243" i="29"/>
  <c r="H374" i="29" s="1"/>
  <c r="J159" i="29"/>
  <c r="J158" i="29"/>
  <c r="B204" i="29"/>
  <c r="B371" i="29" s="1"/>
  <c r="B178" i="29"/>
  <c r="B369" i="29" s="1"/>
  <c r="B191" i="29"/>
  <c r="B370" i="29" s="1"/>
  <c r="B217" i="29"/>
  <c r="B372" i="29" s="1"/>
  <c r="B230" i="29"/>
  <c r="B373" i="29" s="1"/>
  <c r="B243" i="29"/>
  <c r="B374" i="29" s="1"/>
  <c r="G191" i="28"/>
  <c r="G370" i="28" s="1"/>
  <c r="G178" i="28"/>
  <c r="G369" i="28" s="1"/>
  <c r="G204" i="28"/>
  <c r="G371" i="28" s="1"/>
  <c r="G217" i="28"/>
  <c r="G372" i="28" s="1"/>
  <c r="D191" i="31"/>
  <c r="D370" i="31" s="1"/>
  <c r="D178" i="31"/>
  <c r="D369" i="31" s="1"/>
  <c r="D204" i="31"/>
  <c r="D371" i="31" s="1"/>
  <c r="D217" i="31"/>
  <c r="D372" i="31" s="1"/>
  <c r="D230" i="31"/>
  <c r="D373" i="31" s="1"/>
  <c r="D243" i="31"/>
  <c r="D374" i="31" s="1"/>
  <c r="D256" i="31"/>
  <c r="D375" i="31" s="1"/>
  <c r="D269" i="31"/>
  <c r="D376" i="31" s="1"/>
  <c r="K191" i="30"/>
  <c r="K370" i="30" s="1"/>
  <c r="K178" i="30"/>
  <c r="K369" i="30" s="1"/>
  <c r="K204" i="30"/>
  <c r="K371" i="30" s="1"/>
  <c r="K217" i="30"/>
  <c r="K372" i="30" s="1"/>
  <c r="K230" i="30"/>
  <c r="K373" i="30" s="1"/>
  <c r="H191" i="30"/>
  <c r="H370" i="30" s="1"/>
  <c r="H178" i="30"/>
  <c r="H369" i="30" s="1"/>
  <c r="H204" i="30"/>
  <c r="H371" i="30" s="1"/>
  <c r="H217" i="30"/>
  <c r="H372" i="30" s="1"/>
  <c r="H230" i="30"/>
  <c r="H373" i="30" s="1"/>
  <c r="I178" i="28"/>
  <c r="I369" i="28" s="1"/>
  <c r="I191" i="28"/>
  <c r="I370" i="28" s="1"/>
  <c r="I204" i="28"/>
  <c r="I371" i="28" s="1"/>
  <c r="I217" i="28"/>
  <c r="I372" i="28" s="1"/>
  <c r="J159" i="31"/>
  <c r="J158" i="31"/>
  <c r="B191" i="31"/>
  <c r="B370" i="31" s="1"/>
  <c r="B178" i="31"/>
  <c r="B369" i="31" s="1"/>
  <c r="B204" i="31"/>
  <c r="B371" i="31" s="1"/>
  <c r="B217" i="31"/>
  <c r="B372" i="31" s="1"/>
  <c r="B230" i="31"/>
  <c r="B373" i="31" s="1"/>
  <c r="B243" i="31"/>
  <c r="B374" i="31" s="1"/>
  <c r="B256" i="31"/>
  <c r="B375" i="31" s="1"/>
  <c r="B269" i="31"/>
  <c r="B376" i="31" s="1"/>
  <c r="J177" i="30"/>
  <c r="J350" i="30" s="1"/>
  <c r="J190" i="30"/>
  <c r="J351" i="30" s="1"/>
  <c r="J203" i="30"/>
  <c r="J352" i="30" s="1"/>
  <c r="J216" i="30"/>
  <c r="J353" i="30" s="1"/>
  <c r="J229" i="30"/>
  <c r="J354" i="30" s="1"/>
  <c r="E203" i="29"/>
  <c r="E352" i="29" s="1"/>
  <c r="E177" i="29"/>
  <c r="E350" i="29" s="1"/>
  <c r="E190" i="29"/>
  <c r="E351" i="29" s="1"/>
  <c r="E216" i="29"/>
  <c r="E353" i="29" s="1"/>
  <c r="E229" i="29"/>
  <c r="E354" i="29" s="1"/>
  <c r="E242" i="29"/>
  <c r="E355" i="29" s="1"/>
  <c r="K190" i="28"/>
  <c r="K351" i="28" s="1"/>
  <c r="K177" i="28"/>
  <c r="K350" i="28" s="1"/>
  <c r="K203" i="28"/>
  <c r="K352" i="28" s="1"/>
  <c r="K216" i="28"/>
  <c r="K353" i="28" s="1"/>
  <c r="I158" i="31"/>
  <c r="I159" i="31"/>
  <c r="B203" i="31"/>
  <c r="B352" i="31" s="1"/>
  <c r="B190" i="31"/>
  <c r="B351" i="31" s="1"/>
  <c r="B177" i="31"/>
  <c r="B350" i="31" s="1"/>
  <c r="B216" i="31"/>
  <c r="B353" i="31" s="1"/>
  <c r="B229" i="31"/>
  <c r="B354" i="31" s="1"/>
  <c r="B242" i="31"/>
  <c r="B355" i="31" s="1"/>
  <c r="B255" i="31"/>
  <c r="B356" i="31" s="1"/>
  <c r="B268" i="31"/>
  <c r="B357" i="31" s="1"/>
  <c r="I190" i="29"/>
  <c r="I351" i="29" s="1"/>
  <c r="I177" i="29"/>
  <c r="I350" i="29" s="1"/>
  <c r="I203" i="29"/>
  <c r="I352" i="29" s="1"/>
  <c r="I216" i="29"/>
  <c r="I353" i="29" s="1"/>
  <c r="I229" i="29"/>
  <c r="I354" i="29" s="1"/>
  <c r="I242" i="29"/>
  <c r="I355" i="29" s="1"/>
  <c r="J190" i="29"/>
  <c r="J351" i="29" s="1"/>
  <c r="J203" i="29"/>
  <c r="J352" i="29" s="1"/>
  <c r="J177" i="29"/>
  <c r="J350" i="29" s="1"/>
  <c r="J216" i="29"/>
  <c r="J353" i="29" s="1"/>
  <c r="J229" i="29"/>
  <c r="J354" i="29" s="1"/>
  <c r="J242" i="29"/>
  <c r="J355" i="29" s="1"/>
  <c r="G177" i="28"/>
  <c r="G350" i="28" s="1"/>
  <c r="G190" i="28"/>
  <c r="G351" i="28" s="1"/>
  <c r="G203" i="28"/>
  <c r="G352" i="28" s="1"/>
  <c r="G216" i="28"/>
  <c r="G353" i="28" s="1"/>
  <c r="E177" i="31"/>
  <c r="E350" i="31" s="1"/>
  <c r="E190" i="31"/>
  <c r="E351" i="31" s="1"/>
  <c r="E203" i="31"/>
  <c r="E352" i="31" s="1"/>
  <c r="E216" i="31"/>
  <c r="E353" i="31" s="1"/>
  <c r="E229" i="31"/>
  <c r="E354" i="31" s="1"/>
  <c r="E242" i="31"/>
  <c r="E355" i="31" s="1"/>
  <c r="E255" i="31"/>
  <c r="E356" i="31" s="1"/>
  <c r="E268" i="31"/>
  <c r="E357" i="31" s="1"/>
  <c r="K177" i="30"/>
  <c r="K350" i="30" s="1"/>
  <c r="K190" i="30"/>
  <c r="K351" i="30" s="1"/>
  <c r="K203" i="30"/>
  <c r="K352" i="30" s="1"/>
  <c r="K216" i="30"/>
  <c r="K353" i="30" s="1"/>
  <c r="K229" i="30"/>
  <c r="K354" i="30" s="1"/>
  <c r="I177" i="30"/>
  <c r="I350" i="30" s="1"/>
  <c r="I203" i="30"/>
  <c r="I352" i="30" s="1"/>
  <c r="I190" i="30"/>
  <c r="I351" i="30" s="1"/>
  <c r="I216" i="30"/>
  <c r="I353" i="30" s="1"/>
  <c r="I229" i="30"/>
  <c r="I354" i="30" s="1"/>
  <c r="G190" i="29"/>
  <c r="G351" i="29" s="1"/>
  <c r="G177" i="29"/>
  <c r="G350" i="29" s="1"/>
  <c r="G203" i="29"/>
  <c r="G352" i="29" s="1"/>
  <c r="G216" i="29"/>
  <c r="G353" i="29" s="1"/>
  <c r="G229" i="29"/>
  <c r="G354" i="29" s="1"/>
  <c r="G242" i="29"/>
  <c r="G355" i="29" s="1"/>
  <c r="H190" i="28"/>
  <c r="H351" i="28" s="1"/>
  <c r="H203" i="28"/>
  <c r="H352" i="28" s="1"/>
  <c r="H177" i="28"/>
  <c r="H350" i="28" s="1"/>
  <c r="H216" i="28"/>
  <c r="H353" i="28" s="1"/>
  <c r="K177" i="31"/>
  <c r="K350" i="31" s="1"/>
  <c r="K190" i="31"/>
  <c r="K351" i="31" s="1"/>
  <c r="K203" i="31"/>
  <c r="K352" i="31" s="1"/>
  <c r="K216" i="31"/>
  <c r="K353" i="31" s="1"/>
  <c r="K229" i="31"/>
  <c r="K354" i="31" s="1"/>
  <c r="K242" i="31"/>
  <c r="K355" i="31" s="1"/>
  <c r="K255" i="31"/>
  <c r="K356" i="31" s="1"/>
  <c r="K268" i="31"/>
  <c r="K357" i="31" s="1"/>
  <c r="F177" i="30"/>
  <c r="F350" i="30" s="1"/>
  <c r="F190" i="30"/>
  <c r="F351" i="30" s="1"/>
  <c r="F203" i="30"/>
  <c r="F352" i="30" s="1"/>
  <c r="F216" i="30"/>
  <c r="F353" i="30" s="1"/>
  <c r="F229" i="30"/>
  <c r="F354" i="30" s="1"/>
  <c r="J203" i="31"/>
  <c r="J352" i="31" s="1"/>
  <c r="J190" i="31"/>
  <c r="J351" i="31" s="1"/>
  <c r="J177" i="31"/>
  <c r="J350" i="31" s="1"/>
  <c r="J216" i="31"/>
  <c r="J353" i="31" s="1"/>
  <c r="J229" i="31"/>
  <c r="J354" i="31" s="1"/>
  <c r="J242" i="31"/>
  <c r="J355" i="31" s="1"/>
  <c r="J255" i="31"/>
  <c r="J356" i="31" s="1"/>
  <c r="J268" i="31"/>
  <c r="J357" i="31" s="1"/>
  <c r="F177" i="28"/>
  <c r="F350" i="28" s="1"/>
  <c r="F190" i="28"/>
  <c r="F351" i="28" s="1"/>
  <c r="F203" i="28"/>
  <c r="F352" i="28" s="1"/>
  <c r="F216" i="28"/>
  <c r="F353" i="28" s="1"/>
  <c r="C190" i="28"/>
  <c r="C351" i="28" s="1"/>
  <c r="C177" i="28"/>
  <c r="C350" i="28" s="1"/>
  <c r="C203" i="28"/>
  <c r="C352" i="28" s="1"/>
  <c r="C216" i="28"/>
  <c r="C353" i="28" s="1"/>
  <c r="G177" i="31"/>
  <c r="G350" i="31" s="1"/>
  <c r="G203" i="31"/>
  <c r="G352" i="31" s="1"/>
  <c r="G190" i="31"/>
  <c r="G351" i="31" s="1"/>
  <c r="G216" i="31"/>
  <c r="G353" i="31" s="1"/>
  <c r="G229" i="31"/>
  <c r="G354" i="31" s="1"/>
  <c r="G242" i="31"/>
  <c r="G355" i="31" s="1"/>
  <c r="G255" i="31"/>
  <c r="G356" i="31" s="1"/>
  <c r="G268" i="31"/>
  <c r="G357" i="31" s="1"/>
  <c r="H203" i="29"/>
  <c r="H352" i="29" s="1"/>
  <c r="H190" i="29"/>
  <c r="H351" i="29" s="1"/>
  <c r="H177" i="29"/>
  <c r="H350" i="29" s="1"/>
  <c r="H216" i="29"/>
  <c r="H353" i="29" s="1"/>
  <c r="H229" i="29"/>
  <c r="H354" i="29" s="1"/>
  <c r="H242" i="29"/>
  <c r="H355" i="29" s="1"/>
  <c r="F177" i="29"/>
  <c r="F350" i="29" s="1"/>
  <c r="F203" i="29"/>
  <c r="F352" i="29" s="1"/>
  <c r="F190" i="29"/>
  <c r="F351" i="29" s="1"/>
  <c r="F216" i="29"/>
  <c r="F353" i="29" s="1"/>
  <c r="F229" i="29"/>
  <c r="F354" i="29" s="1"/>
  <c r="F242" i="29"/>
  <c r="F355" i="29" s="1"/>
  <c r="D190" i="28"/>
  <c r="D351" i="28" s="1"/>
  <c r="D177" i="28"/>
  <c r="D350" i="28" s="1"/>
  <c r="D203" i="28"/>
  <c r="D352" i="28" s="1"/>
  <c r="D216" i="28"/>
  <c r="D353" i="28" s="1"/>
  <c r="G203" i="30"/>
  <c r="G352" i="30" s="1"/>
  <c r="G177" i="30"/>
  <c r="G350" i="30" s="1"/>
  <c r="G190" i="30"/>
  <c r="G351" i="30" s="1"/>
  <c r="G216" i="30"/>
  <c r="G353" i="30" s="1"/>
  <c r="G229" i="30"/>
  <c r="G354" i="30" s="1"/>
  <c r="K190" i="29"/>
  <c r="K351" i="29" s="1"/>
  <c r="K177" i="29"/>
  <c r="K350" i="29" s="1"/>
  <c r="K203" i="29"/>
  <c r="K352" i="29" s="1"/>
  <c r="K216" i="29"/>
  <c r="K353" i="29" s="1"/>
  <c r="K229" i="29"/>
  <c r="K354" i="29" s="1"/>
  <c r="K242" i="29"/>
  <c r="K355" i="29" s="1"/>
  <c r="C177" i="30"/>
  <c r="C350" i="30" s="1"/>
  <c r="C190" i="30"/>
  <c r="C351" i="30" s="1"/>
  <c r="C203" i="30"/>
  <c r="C352" i="30" s="1"/>
  <c r="C216" i="30"/>
  <c r="C353" i="30" s="1"/>
  <c r="C229" i="30"/>
  <c r="C354" i="30" s="1"/>
  <c r="H177" i="30"/>
  <c r="H350" i="30" s="1"/>
  <c r="H190" i="30"/>
  <c r="H351" i="30" s="1"/>
  <c r="H203" i="30"/>
  <c r="H352" i="30" s="1"/>
  <c r="H216" i="30"/>
  <c r="H353" i="30" s="1"/>
  <c r="H229" i="30"/>
  <c r="H354" i="30" s="1"/>
  <c r="I158" i="28"/>
  <c r="I159" i="28"/>
  <c r="B190" i="28"/>
  <c r="B351" i="28" s="1"/>
  <c r="B177" i="28"/>
  <c r="B350" i="28" s="1"/>
  <c r="B203" i="28"/>
  <c r="B352" i="28" s="1"/>
  <c r="B216" i="28"/>
  <c r="B353" i="28" s="1"/>
  <c r="F203" i="31"/>
  <c r="F352" i="31" s="1"/>
  <c r="F177" i="31"/>
  <c r="F350" i="31" s="1"/>
  <c r="F190" i="31"/>
  <c r="F351" i="31" s="1"/>
  <c r="F216" i="31"/>
  <c r="F353" i="31" s="1"/>
  <c r="F229" i="31"/>
  <c r="F354" i="31" s="1"/>
  <c r="F242" i="31"/>
  <c r="F355" i="31" s="1"/>
  <c r="F255" i="31"/>
  <c r="F356" i="31" s="1"/>
  <c r="F268" i="31"/>
  <c r="F357" i="31" s="1"/>
  <c r="I159" i="29"/>
  <c r="D190" i="29"/>
  <c r="D351" i="29" s="1"/>
  <c r="D203" i="29"/>
  <c r="D352" i="29" s="1"/>
  <c r="D177" i="29"/>
  <c r="D350" i="29" s="1"/>
  <c r="D216" i="29"/>
  <c r="D353" i="29" s="1"/>
  <c r="D229" i="29"/>
  <c r="D354" i="29" s="1"/>
  <c r="D242" i="29"/>
  <c r="D355" i="29" s="1"/>
  <c r="I190" i="31"/>
  <c r="I351" i="31" s="1"/>
  <c r="I203" i="31"/>
  <c r="I352" i="31" s="1"/>
  <c r="I177" i="31"/>
  <c r="I350" i="31" s="1"/>
  <c r="I216" i="31"/>
  <c r="I353" i="31" s="1"/>
  <c r="I229" i="31"/>
  <c r="I354" i="31" s="1"/>
  <c r="I242" i="31"/>
  <c r="I355" i="31" s="1"/>
  <c r="I255" i="31"/>
  <c r="I356" i="31" s="1"/>
  <c r="I268" i="31"/>
  <c r="I357" i="31" s="1"/>
  <c r="I281" i="31"/>
  <c r="I358" i="31" s="1"/>
  <c r="C190" i="29"/>
  <c r="C351" i="29" s="1"/>
  <c r="C203" i="29"/>
  <c r="C352" i="29" s="1"/>
  <c r="C177" i="29"/>
  <c r="C350" i="29" s="1"/>
  <c r="C216" i="29"/>
  <c r="C353" i="29" s="1"/>
  <c r="C229" i="29"/>
  <c r="C354" i="29" s="1"/>
  <c r="C242" i="29"/>
  <c r="C355" i="29" s="1"/>
  <c r="E190" i="28"/>
  <c r="E351" i="28" s="1"/>
  <c r="E177" i="28"/>
  <c r="E350" i="28" s="1"/>
  <c r="E203" i="28"/>
  <c r="E352" i="28" s="1"/>
  <c r="E216" i="28"/>
  <c r="E353" i="28" s="1"/>
  <c r="H203" i="31"/>
  <c r="H352" i="31" s="1"/>
  <c r="H177" i="31"/>
  <c r="H350" i="31" s="1"/>
  <c r="H190" i="31"/>
  <c r="H351" i="31" s="1"/>
  <c r="H216" i="31"/>
  <c r="H353" i="31" s="1"/>
  <c r="H229" i="31"/>
  <c r="H354" i="31" s="1"/>
  <c r="H242" i="31"/>
  <c r="H355" i="31" s="1"/>
  <c r="H255" i="31"/>
  <c r="H356" i="31" s="1"/>
  <c r="H268" i="31"/>
  <c r="H357" i="31" s="1"/>
  <c r="I158" i="30"/>
  <c r="I159" i="30"/>
  <c r="B190" i="30"/>
  <c r="B351" i="30" s="1"/>
  <c r="B177" i="30"/>
  <c r="B350" i="30" s="1"/>
  <c r="B203" i="30"/>
  <c r="B352" i="30" s="1"/>
  <c r="B216" i="30"/>
  <c r="B353" i="30" s="1"/>
  <c r="B229" i="30"/>
  <c r="B354" i="30" s="1"/>
  <c r="D177" i="30"/>
  <c r="D350" i="30" s="1"/>
  <c r="D190" i="30"/>
  <c r="D351" i="30" s="1"/>
  <c r="D203" i="30"/>
  <c r="D352" i="30" s="1"/>
  <c r="D216" i="30"/>
  <c r="D353" i="30" s="1"/>
  <c r="D229" i="30"/>
  <c r="D354" i="30" s="1"/>
  <c r="J177" i="28"/>
  <c r="J350" i="28" s="1"/>
  <c r="J190" i="28"/>
  <c r="J351" i="28" s="1"/>
  <c r="J203" i="28"/>
  <c r="J352" i="28" s="1"/>
  <c r="J216" i="28"/>
  <c r="J353" i="28" s="1"/>
  <c r="C203" i="31"/>
  <c r="C352" i="31" s="1"/>
  <c r="C177" i="31"/>
  <c r="C350" i="31" s="1"/>
  <c r="C190" i="31"/>
  <c r="C351" i="31" s="1"/>
  <c r="C216" i="31"/>
  <c r="C353" i="31" s="1"/>
  <c r="C229" i="31"/>
  <c r="C354" i="31" s="1"/>
  <c r="C242" i="31"/>
  <c r="C355" i="31" s="1"/>
  <c r="C255" i="31"/>
  <c r="C356" i="31" s="1"/>
  <c r="C268" i="31"/>
  <c r="C357" i="31" s="1"/>
  <c r="E203" i="30"/>
  <c r="E352" i="30" s="1"/>
  <c r="E177" i="30"/>
  <c r="E350" i="30" s="1"/>
  <c r="E190" i="30"/>
  <c r="E351" i="30" s="1"/>
  <c r="E216" i="30"/>
  <c r="E353" i="30" s="1"/>
  <c r="E229" i="30"/>
  <c r="E354" i="30" s="1"/>
  <c r="I158" i="29"/>
  <c r="B190" i="29"/>
  <c r="B351" i="29" s="1"/>
  <c r="B177" i="29"/>
  <c r="B350" i="29" s="1"/>
  <c r="B203" i="29"/>
  <c r="B352" i="29" s="1"/>
  <c r="B216" i="29"/>
  <c r="B353" i="29" s="1"/>
  <c r="B229" i="29"/>
  <c r="B354" i="29" s="1"/>
  <c r="B242" i="29"/>
  <c r="B355" i="29" s="1"/>
  <c r="I177" i="28"/>
  <c r="I350" i="28" s="1"/>
  <c r="I190" i="28"/>
  <c r="I351" i="28" s="1"/>
  <c r="I203" i="28"/>
  <c r="I352" i="28" s="1"/>
  <c r="I216" i="28"/>
  <c r="I353" i="28" s="1"/>
  <c r="D203" i="31"/>
  <c r="D352" i="31" s="1"/>
  <c r="D190" i="31"/>
  <c r="D351" i="31" s="1"/>
  <c r="D177" i="31"/>
  <c r="D350" i="31" s="1"/>
  <c r="D216" i="31"/>
  <c r="D353" i="31" s="1"/>
  <c r="D229" i="31"/>
  <c r="D354" i="31" s="1"/>
  <c r="D242" i="31"/>
  <c r="D355" i="31" s="1"/>
  <c r="D255" i="31"/>
  <c r="D356" i="31" s="1"/>
  <c r="D268" i="31"/>
  <c r="D357" i="31" s="1"/>
  <c r="D295" i="33"/>
  <c r="D378" i="33" s="1"/>
  <c r="D293" i="33"/>
  <c r="D340" i="33" s="1"/>
  <c r="D294" i="33"/>
  <c r="D359" i="33" s="1"/>
  <c r="J294" i="33"/>
  <c r="J359" i="33" s="1"/>
  <c r="J293" i="33"/>
  <c r="J340" i="33" s="1"/>
  <c r="J295" i="33"/>
  <c r="J378" i="33" s="1"/>
  <c r="B316" i="33"/>
  <c r="E294" i="33"/>
  <c r="E359" i="33" s="1"/>
  <c r="E293" i="33"/>
  <c r="E340" i="33" s="1"/>
  <c r="E295" i="33"/>
  <c r="E378" i="33" s="1"/>
  <c r="H293" i="33"/>
  <c r="H340" i="33" s="1"/>
  <c r="H295" i="33"/>
  <c r="H378" i="33" s="1"/>
  <c r="H294" i="33"/>
  <c r="H359" i="33" s="1"/>
  <c r="I294" i="33"/>
  <c r="I359" i="33" s="1"/>
  <c r="I293" i="33"/>
  <c r="I340" i="33" s="1"/>
  <c r="I295" i="33"/>
  <c r="I378" i="33" s="1"/>
  <c r="G293" i="33"/>
  <c r="G340" i="33" s="1"/>
  <c r="G295" i="33"/>
  <c r="G378" i="33" s="1"/>
  <c r="G294" i="33"/>
  <c r="G359" i="33" s="1"/>
  <c r="K293" i="33"/>
  <c r="K340" i="33" s="1"/>
  <c r="K295" i="33"/>
  <c r="K378" i="33" s="1"/>
  <c r="K294" i="33"/>
  <c r="K359" i="33" s="1"/>
  <c r="F294" i="33"/>
  <c r="F359" i="33" s="1"/>
  <c r="F293" i="33"/>
  <c r="F340" i="33" s="1"/>
  <c r="F295" i="33"/>
  <c r="F378" i="33" s="1"/>
  <c r="C295" i="33"/>
  <c r="C378" i="33" s="1"/>
  <c r="C294" i="33"/>
  <c r="C359" i="33" s="1"/>
  <c r="C293" i="33"/>
  <c r="C340" i="33" s="1"/>
  <c r="B294" i="33"/>
  <c r="B359" i="33" s="1"/>
  <c r="B293" i="33"/>
  <c r="B340" i="33" s="1"/>
  <c r="B295" i="33"/>
  <c r="B378" i="33" s="1"/>
  <c r="D294" i="31"/>
  <c r="D359" i="31" s="1"/>
  <c r="D295" i="31"/>
  <c r="D378" i="31" s="1"/>
  <c r="D293" i="31"/>
  <c r="D340" i="31" s="1"/>
  <c r="C294" i="31"/>
  <c r="C359" i="31" s="1"/>
  <c r="C295" i="31"/>
  <c r="C378" i="31" s="1"/>
  <c r="C293" i="31"/>
  <c r="C340" i="31" s="1"/>
  <c r="E295" i="31"/>
  <c r="E378" i="31" s="1"/>
  <c r="E294" i="31"/>
  <c r="E359" i="31" s="1"/>
  <c r="E293" i="31"/>
  <c r="E340" i="31" s="1"/>
  <c r="G305" i="31"/>
  <c r="D305" i="31"/>
  <c r="K305" i="31"/>
  <c r="C305" i="31"/>
  <c r="F305" i="31"/>
  <c r="B316" i="31"/>
  <c r="E305" i="31"/>
  <c r="B305" i="31"/>
  <c r="J305" i="31"/>
  <c r="I305" i="31"/>
  <c r="H305" i="31"/>
  <c r="J295" i="31"/>
  <c r="J378" i="31" s="1"/>
  <c r="J293" i="31"/>
  <c r="J340" i="31" s="1"/>
  <c r="J294" i="31"/>
  <c r="J359" i="31" s="1"/>
  <c r="H294" i="31"/>
  <c r="H359" i="31" s="1"/>
  <c r="H293" i="31"/>
  <c r="H340" i="31" s="1"/>
  <c r="H295" i="31"/>
  <c r="H378" i="31" s="1"/>
  <c r="K294" i="31"/>
  <c r="K359" i="31" s="1"/>
  <c r="K295" i="31"/>
  <c r="K378" i="31" s="1"/>
  <c r="K293" i="31"/>
  <c r="K340" i="31" s="1"/>
  <c r="B295" i="31"/>
  <c r="B378" i="31" s="1"/>
  <c r="B293" i="31"/>
  <c r="B340" i="31" s="1"/>
  <c r="B294" i="31"/>
  <c r="B359" i="31" s="1"/>
  <c r="F295" i="31"/>
  <c r="F378" i="31" s="1"/>
  <c r="F293" i="31"/>
  <c r="F340" i="31" s="1"/>
  <c r="F294" i="31"/>
  <c r="F359" i="31" s="1"/>
  <c r="G293" i="31"/>
  <c r="G340" i="31" s="1"/>
  <c r="G294" i="31"/>
  <c r="G359" i="31" s="1"/>
  <c r="G295" i="31"/>
  <c r="G378" i="31" s="1"/>
  <c r="I295" i="31"/>
  <c r="I378" i="31" s="1"/>
  <c r="I294" i="31"/>
  <c r="I359" i="31" s="1"/>
  <c r="I293" i="31"/>
  <c r="I340" i="31" s="1"/>
  <c r="G512" i="28"/>
  <c r="I512" i="28" s="1"/>
  <c r="G486" i="28"/>
  <c r="I486" i="28" s="1"/>
  <c r="G499" i="28"/>
  <c r="I499" i="28" s="1"/>
  <c r="G402" i="28"/>
  <c r="I402" i="28" s="1"/>
  <c r="G521" i="28"/>
  <c r="I521" i="28" s="1"/>
  <c r="G482" i="28"/>
  <c r="I482" i="28" s="1"/>
  <c r="G493" i="28"/>
  <c r="I493" i="28" s="1"/>
  <c r="G480" i="28"/>
  <c r="I480" i="28" s="1"/>
  <c r="G467" i="28"/>
  <c r="I467" i="28" s="1"/>
  <c r="G454" i="28"/>
  <c r="I454" i="28" s="1"/>
  <c r="G508" i="28"/>
  <c r="I508" i="28" s="1"/>
  <c r="G495" i="28"/>
  <c r="I495" i="28" s="1"/>
  <c r="G489" i="28"/>
  <c r="I489" i="28" s="1"/>
  <c r="G476" i="28"/>
  <c r="I476" i="28" s="1"/>
  <c r="G463" i="28"/>
  <c r="I463" i="28" s="1"/>
  <c r="G450" i="28"/>
  <c r="I450" i="28" s="1"/>
  <c r="G429" i="28"/>
  <c r="I429" i="28" s="1"/>
  <c r="G531" i="28"/>
  <c r="I531" i="28" s="1"/>
  <c r="G518" i="28"/>
  <c r="I518" i="28" s="1"/>
  <c r="G390" i="28"/>
  <c r="I390" i="28" s="1"/>
  <c r="G400" i="28"/>
  <c r="I400" i="28" s="1"/>
  <c r="G453" i="28"/>
  <c r="I453" i="28" s="1"/>
  <c r="G440" i="28"/>
  <c r="I440" i="28" s="1"/>
  <c r="G427" i="28"/>
  <c r="I427" i="28" s="1"/>
  <c r="G397" i="28"/>
  <c r="I397" i="28" s="1"/>
  <c r="G513" i="28"/>
  <c r="I513" i="28" s="1"/>
  <c r="G481" i="28"/>
  <c r="I481" i="28" s="1"/>
  <c r="G449" i="28"/>
  <c r="I449" i="28" s="1"/>
  <c r="G532" i="28"/>
  <c r="I532" i="28" s="1"/>
  <c r="G500" i="28"/>
  <c r="I500" i="28" s="1"/>
  <c r="G468" i="28"/>
  <c r="I468" i="28" s="1"/>
  <c r="G436" i="28"/>
  <c r="I436" i="28" s="1"/>
  <c r="G519" i="28"/>
  <c r="I519" i="28" s="1"/>
  <c r="G487" i="28"/>
  <c r="I487" i="28" s="1"/>
  <c r="G455" i="28"/>
  <c r="I455" i="28" s="1"/>
  <c r="G423" i="28"/>
  <c r="I423" i="28" s="1"/>
  <c r="G506" i="28"/>
  <c r="I506" i="28" s="1"/>
  <c r="G474" i="28"/>
  <c r="I474" i="28" s="1"/>
  <c r="G442" i="28"/>
  <c r="I442" i="28" s="1"/>
  <c r="G389" i="28"/>
  <c r="I389" i="28" s="1"/>
  <c r="G407" i="28"/>
  <c r="I407" i="28" s="1"/>
  <c r="G392" i="28"/>
  <c r="I392" i="28" s="1"/>
  <c r="G412" i="28"/>
  <c r="I412" i="28" s="1"/>
  <c r="G485" i="28"/>
  <c r="I485" i="28" s="1"/>
  <c r="G472" i="28"/>
  <c r="I472" i="28" s="1"/>
  <c r="G459" i="28"/>
  <c r="I459" i="28" s="1"/>
  <c r="G414" i="28"/>
  <c r="I414" i="28" s="1"/>
  <c r="G509" i="28"/>
  <c r="I509" i="28" s="1"/>
  <c r="G477" i="28"/>
  <c r="I477" i="28" s="1"/>
  <c r="G445" i="28"/>
  <c r="I445" i="28" s="1"/>
  <c r="G528" i="28"/>
  <c r="I528" i="28" s="1"/>
  <c r="G496" i="28"/>
  <c r="I496" i="28" s="1"/>
  <c r="G464" i="28"/>
  <c r="I464" i="28" s="1"/>
  <c r="G432" i="28"/>
  <c r="I432" i="28" s="1"/>
  <c r="G515" i="28"/>
  <c r="I515" i="28" s="1"/>
  <c r="G483" i="28"/>
  <c r="I483" i="28" s="1"/>
  <c r="G451" i="28"/>
  <c r="I451" i="28" s="1"/>
  <c r="G419" i="28"/>
  <c r="I419" i="28" s="1"/>
  <c r="G502" i="28"/>
  <c r="I502" i="28" s="1"/>
  <c r="G470" i="28"/>
  <c r="I470" i="28" s="1"/>
  <c r="G438" i="28"/>
  <c r="I438" i="28" s="1"/>
  <c r="G403" i="28"/>
  <c r="I403" i="28" s="1"/>
  <c r="G411" i="28"/>
  <c r="I411" i="28" s="1"/>
  <c r="G410" i="28"/>
  <c r="I410" i="28" s="1"/>
  <c r="G388" i="28"/>
  <c r="I388" i="28" s="1"/>
  <c r="G406" i="28"/>
  <c r="I406" i="28" s="1"/>
  <c r="G421" i="28"/>
  <c r="I421" i="28" s="1"/>
  <c r="G523" i="28"/>
  <c r="I523" i="28" s="1"/>
  <c r="G510" i="28"/>
  <c r="I510" i="28" s="1"/>
  <c r="G417" i="28"/>
  <c r="I417" i="28" s="1"/>
  <c r="G505" i="28"/>
  <c r="I505" i="28" s="1"/>
  <c r="G473" i="28"/>
  <c r="I473" i="28" s="1"/>
  <c r="G441" i="28"/>
  <c r="I441" i="28" s="1"/>
  <c r="G524" i="28"/>
  <c r="I524" i="28" s="1"/>
  <c r="G492" i="28"/>
  <c r="I492" i="28" s="1"/>
  <c r="G460" i="28"/>
  <c r="I460" i="28" s="1"/>
  <c r="G428" i="28"/>
  <c r="I428" i="28" s="1"/>
  <c r="G511" i="28"/>
  <c r="I511" i="28" s="1"/>
  <c r="G479" i="28"/>
  <c r="I479" i="28" s="1"/>
  <c r="G447" i="28"/>
  <c r="I447" i="28" s="1"/>
  <c r="G530" i="28"/>
  <c r="I530" i="28" s="1"/>
  <c r="G498" i="28"/>
  <c r="I498" i="28" s="1"/>
  <c r="G466" i="28"/>
  <c r="I466" i="28" s="1"/>
  <c r="G434" i="28"/>
  <c r="I434" i="28" s="1"/>
  <c r="G399" i="28"/>
  <c r="I399" i="28" s="1"/>
  <c r="G395" i="28"/>
  <c r="I395" i="28" s="1"/>
  <c r="G396" i="28"/>
  <c r="I396" i="28" s="1"/>
  <c r="G393" i="28"/>
  <c r="I393" i="28" s="1"/>
  <c r="G446" i="28"/>
  <c r="I446" i="28" s="1"/>
  <c r="G418" i="28"/>
  <c r="I418" i="28" s="1"/>
  <c r="G501" i="28"/>
  <c r="I501" i="28" s="1"/>
  <c r="G469" i="28"/>
  <c r="I469" i="28" s="1"/>
  <c r="G437" i="28"/>
  <c r="I437" i="28" s="1"/>
  <c r="G520" i="28"/>
  <c r="I520" i="28" s="1"/>
  <c r="G488" i="28"/>
  <c r="I488" i="28" s="1"/>
  <c r="G456" i="28"/>
  <c r="I456" i="28" s="1"/>
  <c r="G424" i="28"/>
  <c r="I424" i="28" s="1"/>
  <c r="G507" i="28"/>
  <c r="I507" i="28" s="1"/>
  <c r="G475" i="28"/>
  <c r="I475" i="28" s="1"/>
  <c r="G443" i="28"/>
  <c r="I443" i="28" s="1"/>
  <c r="G526" i="28"/>
  <c r="I526" i="28" s="1"/>
  <c r="G494" i="28"/>
  <c r="I494" i="28" s="1"/>
  <c r="G462" i="28"/>
  <c r="I462" i="28" s="1"/>
  <c r="G430" i="28"/>
  <c r="I430" i="28" s="1"/>
  <c r="G391" i="28"/>
  <c r="I391" i="28" s="1"/>
  <c r="G415" i="28"/>
  <c r="I415" i="28" s="1"/>
  <c r="G416" i="28"/>
  <c r="I416" i="28" s="1"/>
  <c r="G408" i="28"/>
  <c r="I408" i="28" s="1"/>
  <c r="G404" i="28"/>
  <c r="I404" i="28" s="1"/>
  <c r="G517" i="28"/>
  <c r="I517" i="28" s="1"/>
  <c r="G504" i="28"/>
  <c r="I504" i="28" s="1"/>
  <c r="G491" i="28"/>
  <c r="I491" i="28" s="1"/>
  <c r="G478" i="28"/>
  <c r="I478" i="28" s="1"/>
  <c r="G394" i="28"/>
  <c r="I394" i="28" s="1"/>
  <c r="G529" i="28"/>
  <c r="I529" i="28" s="1"/>
  <c r="G497" i="28"/>
  <c r="I497" i="28" s="1"/>
  <c r="G465" i="28"/>
  <c r="I465" i="28" s="1"/>
  <c r="G433" i="28"/>
  <c r="I433" i="28" s="1"/>
  <c r="G516" i="28"/>
  <c r="I516" i="28" s="1"/>
  <c r="G484" i="28"/>
  <c r="I484" i="28" s="1"/>
  <c r="G452" i="28"/>
  <c r="I452" i="28" s="1"/>
  <c r="G420" i="28"/>
  <c r="I420" i="28" s="1"/>
  <c r="G503" i="28"/>
  <c r="I503" i="28" s="1"/>
  <c r="G471" i="28"/>
  <c r="I471" i="28" s="1"/>
  <c r="G439" i="28"/>
  <c r="I439" i="28" s="1"/>
  <c r="G522" i="28"/>
  <c r="I522" i="28" s="1"/>
  <c r="G490" i="28"/>
  <c r="I490" i="28" s="1"/>
  <c r="G458" i="28"/>
  <c r="I458" i="28" s="1"/>
  <c r="G426" i="28"/>
  <c r="I426" i="28" s="1"/>
  <c r="G405" i="28"/>
  <c r="I405" i="28" s="1"/>
  <c r="G413" i="28"/>
  <c r="I413" i="28" s="1"/>
  <c r="G409" i="28"/>
  <c r="I409" i="28" s="1"/>
  <c r="K241" i="28"/>
  <c r="K336" i="28" s="1"/>
  <c r="K242" i="28"/>
  <c r="K355" i="28" s="1"/>
  <c r="K243" i="28"/>
  <c r="K374" i="28" s="1"/>
  <c r="H253" i="28"/>
  <c r="K253" i="28"/>
  <c r="G253" i="28"/>
  <c r="F253" i="28"/>
  <c r="E253" i="28"/>
  <c r="B264" i="28"/>
  <c r="D253" i="28"/>
  <c r="J253" i="28"/>
  <c r="C253" i="28"/>
  <c r="B253" i="28"/>
  <c r="I253" i="28"/>
  <c r="D241" i="28"/>
  <c r="D336" i="28" s="1"/>
  <c r="D242" i="28"/>
  <c r="D355" i="28" s="1"/>
  <c r="D243" i="28"/>
  <c r="D374" i="28" s="1"/>
  <c r="E243" i="28"/>
  <c r="E374" i="28" s="1"/>
  <c r="E241" i="28"/>
  <c r="E336" i="28" s="1"/>
  <c r="E242" i="28"/>
  <c r="E355" i="28" s="1"/>
  <c r="I243" i="28"/>
  <c r="I374" i="28" s="1"/>
  <c r="I242" i="28"/>
  <c r="I355" i="28" s="1"/>
  <c r="I241" i="28"/>
  <c r="I336" i="28" s="1"/>
  <c r="C241" i="28"/>
  <c r="C336" i="28" s="1"/>
  <c r="C242" i="28"/>
  <c r="C355" i="28" s="1"/>
  <c r="C243" i="28"/>
  <c r="C374" i="28" s="1"/>
  <c r="H242" i="28"/>
  <c r="H355" i="28" s="1"/>
  <c r="H243" i="28"/>
  <c r="H374" i="28" s="1"/>
  <c r="H241" i="28"/>
  <c r="H336" i="28" s="1"/>
  <c r="J242" i="28"/>
  <c r="J355" i="28" s="1"/>
  <c r="J241" i="28"/>
  <c r="J336" i="28" s="1"/>
  <c r="J243" i="28"/>
  <c r="J374" i="28" s="1"/>
  <c r="G242" i="28"/>
  <c r="G355" i="28" s="1"/>
  <c r="G241" i="28"/>
  <c r="G336" i="28" s="1"/>
  <c r="G243" i="28"/>
  <c r="G374" i="28" s="1"/>
  <c r="B242" i="28"/>
  <c r="B355" i="28" s="1"/>
  <c r="B241" i="28"/>
  <c r="B336" i="28" s="1"/>
  <c r="B243" i="28"/>
  <c r="B374" i="28" s="1"/>
  <c r="F241" i="28"/>
  <c r="F336" i="28" s="1"/>
  <c r="F242" i="28"/>
  <c r="F355" i="28" s="1"/>
  <c r="F243" i="28"/>
  <c r="F374" i="28" s="1"/>
  <c r="C254" i="30"/>
  <c r="C337" i="30" s="1"/>
  <c r="C255" i="30"/>
  <c r="C356" i="30" s="1"/>
  <c r="C256" i="30"/>
  <c r="C375" i="30" s="1"/>
  <c r="D266" i="30"/>
  <c r="K266" i="30"/>
  <c r="C266" i="30"/>
  <c r="I266" i="30"/>
  <c r="H266" i="30"/>
  <c r="F266" i="30"/>
  <c r="B277" i="30"/>
  <c r="J266" i="30"/>
  <c r="B266" i="30"/>
  <c r="E266" i="30"/>
  <c r="G266" i="30"/>
  <c r="F254" i="30"/>
  <c r="F337" i="30" s="1"/>
  <c r="F256" i="30"/>
  <c r="F375" i="30" s="1"/>
  <c r="F255" i="30"/>
  <c r="F356" i="30" s="1"/>
  <c r="D254" i="30"/>
  <c r="D337" i="30" s="1"/>
  <c r="D255" i="30"/>
  <c r="D356" i="30" s="1"/>
  <c r="D256" i="30"/>
  <c r="D375" i="30" s="1"/>
  <c r="H254" i="30"/>
  <c r="H337" i="30" s="1"/>
  <c r="H256" i="30"/>
  <c r="H375" i="30" s="1"/>
  <c r="H255" i="30"/>
  <c r="H356" i="30" s="1"/>
  <c r="I254" i="30"/>
  <c r="I337" i="30" s="1"/>
  <c r="I255" i="30"/>
  <c r="I356" i="30" s="1"/>
  <c r="I256" i="30"/>
  <c r="I375" i="30" s="1"/>
  <c r="E254" i="30"/>
  <c r="E337" i="30" s="1"/>
  <c r="E256" i="30"/>
  <c r="E375" i="30" s="1"/>
  <c r="E255" i="30"/>
  <c r="E356" i="30" s="1"/>
  <c r="K256" i="30"/>
  <c r="K375" i="30" s="1"/>
  <c r="K255" i="30"/>
  <c r="K356" i="30" s="1"/>
  <c r="K254" i="30"/>
  <c r="K337" i="30" s="1"/>
  <c r="G255" i="30"/>
  <c r="G356" i="30" s="1"/>
  <c r="G256" i="30"/>
  <c r="G375" i="30" s="1"/>
  <c r="G254" i="30"/>
  <c r="G337" i="30" s="1"/>
  <c r="B255" i="30"/>
  <c r="B356" i="30" s="1"/>
  <c r="B254" i="30"/>
  <c r="B337" i="30" s="1"/>
  <c r="B256" i="30"/>
  <c r="B375" i="30" s="1"/>
  <c r="J255" i="30"/>
  <c r="J356" i="30" s="1"/>
  <c r="J256" i="30"/>
  <c r="J375" i="30" s="1"/>
  <c r="J254" i="30"/>
  <c r="J337" i="30" s="1"/>
  <c r="B269" i="29"/>
  <c r="B376" i="29" s="1"/>
  <c r="B268" i="29"/>
  <c r="B357" i="29" s="1"/>
  <c r="B267" i="29"/>
  <c r="B338" i="29" s="1"/>
  <c r="J267" i="29"/>
  <c r="J338" i="29" s="1"/>
  <c r="J268" i="29"/>
  <c r="J357" i="29" s="1"/>
  <c r="J269" i="29"/>
  <c r="J376" i="29" s="1"/>
  <c r="G267" i="29"/>
  <c r="G338" i="29" s="1"/>
  <c r="G268" i="29"/>
  <c r="G357" i="29" s="1"/>
  <c r="G269" i="29"/>
  <c r="G376" i="29" s="1"/>
  <c r="K267" i="29"/>
  <c r="K338" i="29" s="1"/>
  <c r="K269" i="29"/>
  <c r="K376" i="29" s="1"/>
  <c r="K268" i="29"/>
  <c r="K357" i="29" s="1"/>
  <c r="F267" i="29"/>
  <c r="F338" i="29" s="1"/>
  <c r="F268" i="29"/>
  <c r="F357" i="29" s="1"/>
  <c r="F269" i="29"/>
  <c r="F376" i="29" s="1"/>
  <c r="D268" i="29"/>
  <c r="D357" i="29" s="1"/>
  <c r="D269" i="29"/>
  <c r="D376" i="29" s="1"/>
  <c r="D267" i="29"/>
  <c r="D338" i="29" s="1"/>
  <c r="H269" i="29"/>
  <c r="H376" i="29" s="1"/>
  <c r="H267" i="29"/>
  <c r="H338" i="29" s="1"/>
  <c r="H268" i="29"/>
  <c r="H357" i="29" s="1"/>
  <c r="E267" i="29"/>
  <c r="E338" i="29" s="1"/>
  <c r="E268" i="29"/>
  <c r="E357" i="29" s="1"/>
  <c r="E269" i="29"/>
  <c r="E376" i="29" s="1"/>
  <c r="D279" i="29"/>
  <c r="K279" i="29"/>
  <c r="C279" i="29"/>
  <c r="B290" i="29"/>
  <c r="J279" i="29"/>
  <c r="B279" i="29"/>
  <c r="I279" i="29"/>
  <c r="H279" i="29"/>
  <c r="G279" i="29"/>
  <c r="E279" i="29"/>
  <c r="F279" i="29"/>
  <c r="C267" i="29"/>
  <c r="C338" i="29" s="1"/>
  <c r="C269" i="29"/>
  <c r="C376" i="29" s="1"/>
  <c r="C268" i="29"/>
  <c r="C357" i="29" s="1"/>
  <c r="I268" i="29"/>
  <c r="I357" i="29" s="1"/>
  <c r="I267" i="29"/>
  <c r="I338" i="29" s="1"/>
  <c r="I269" i="29"/>
  <c r="I376" i="29" s="1"/>
  <c r="B225" i="20"/>
  <c r="I190" i="20"/>
  <c r="I351" i="20" s="1"/>
  <c r="F178" i="20"/>
  <c r="F369" i="20" s="1"/>
  <c r="F3" i="19"/>
  <c r="F2" i="19"/>
  <c r="B189" i="20"/>
  <c r="B332" i="20" s="1"/>
  <c r="F202" i="20"/>
  <c r="F333" i="20" s="1"/>
  <c r="F190" i="20"/>
  <c r="F351" i="20" s="1"/>
  <c r="J190" i="20"/>
  <c r="J351" i="20" s="1"/>
  <c r="J202" i="20"/>
  <c r="J333" i="20" s="1"/>
  <c r="E202" i="20"/>
  <c r="E333" i="20" s="1"/>
  <c r="D190" i="20"/>
  <c r="D351" i="20" s="1"/>
  <c r="C203" i="20"/>
  <c r="C352" i="20" s="1"/>
  <c r="E189" i="20"/>
  <c r="E332" i="20" s="1"/>
  <c r="C189" i="20"/>
  <c r="C332" i="20" s="1"/>
  <c r="G190" i="20"/>
  <c r="G351" i="20" s="1"/>
  <c r="H191" i="20"/>
  <c r="H370" i="20" s="1"/>
  <c r="H202" i="20"/>
  <c r="H333" i="20" s="1"/>
  <c r="I189" i="20"/>
  <c r="I332" i="20" s="1"/>
  <c r="I178" i="20"/>
  <c r="I369" i="20" s="1"/>
  <c r="K203" i="20"/>
  <c r="K352" i="20" s="1"/>
  <c r="D202" i="20"/>
  <c r="D333" i="20" s="1"/>
  <c r="H189" i="20"/>
  <c r="H332" i="20" s="1"/>
  <c r="C202" i="20"/>
  <c r="C333" i="20" s="1"/>
  <c r="F189" i="20"/>
  <c r="F332" i="20" s="1"/>
  <c r="H190" i="20"/>
  <c r="H351" i="20" s="1"/>
  <c r="G191" i="20"/>
  <c r="G370" i="20" s="1"/>
  <c r="K191" i="20"/>
  <c r="K370" i="20" s="1"/>
  <c r="I202" i="20"/>
  <c r="I333" i="20" s="1"/>
  <c r="G202" i="20"/>
  <c r="G333" i="20" s="1"/>
  <c r="K189" i="20"/>
  <c r="K332" i="20" s="1"/>
  <c r="J191" i="20"/>
  <c r="J370" i="20" s="1"/>
  <c r="B202" i="20"/>
  <c r="B333" i="20" s="1"/>
  <c r="E204" i="20"/>
  <c r="E371" i="20" s="1"/>
  <c r="C191" i="20"/>
  <c r="C370" i="20" s="1"/>
  <c r="K202" i="20"/>
  <c r="K333" i="20" s="1"/>
  <c r="G189" i="20"/>
  <c r="G332" i="20" s="1"/>
  <c r="D189" i="20"/>
  <c r="D332" i="20" s="1"/>
  <c r="D176" i="20"/>
  <c r="D331" i="20" s="1"/>
  <c r="C176" i="20"/>
  <c r="C331" i="20" s="1"/>
  <c r="F176" i="20"/>
  <c r="F331" i="20" s="1"/>
  <c r="K176" i="20"/>
  <c r="K331" i="20" s="1"/>
  <c r="I176" i="20"/>
  <c r="I331" i="20" s="1"/>
  <c r="J176" i="20"/>
  <c r="J331" i="20" s="1"/>
  <c r="B176" i="20"/>
  <c r="B331" i="20" s="1"/>
  <c r="H176" i="20"/>
  <c r="H331" i="20" s="1"/>
  <c r="E176" i="20"/>
  <c r="E331" i="20" s="1"/>
  <c r="G176" i="20"/>
  <c r="G331" i="20" s="1"/>
  <c r="F203" i="20"/>
  <c r="F352" i="20" s="1"/>
  <c r="D204" i="20"/>
  <c r="D371" i="20" s="1"/>
  <c r="C190" i="20"/>
  <c r="C351" i="20" s="1"/>
  <c r="H204" i="20"/>
  <c r="H371" i="20" s="1"/>
  <c r="J203" i="20"/>
  <c r="J352" i="20" s="1"/>
  <c r="D203" i="20"/>
  <c r="D352" i="20" s="1"/>
  <c r="I203" i="20"/>
  <c r="I352" i="20" s="1"/>
  <c r="E203" i="20"/>
  <c r="E352" i="20" s="1"/>
  <c r="H203" i="20"/>
  <c r="H352" i="20" s="1"/>
  <c r="K204" i="20"/>
  <c r="K371" i="20" s="1"/>
  <c r="I204" i="20"/>
  <c r="I371" i="20" s="1"/>
  <c r="E190" i="20"/>
  <c r="E351" i="20" s="1"/>
  <c r="J204" i="20"/>
  <c r="J371" i="20" s="1"/>
  <c r="C204" i="20"/>
  <c r="C371" i="20" s="1"/>
  <c r="E191" i="20"/>
  <c r="E370" i="20" s="1"/>
  <c r="F191" i="20"/>
  <c r="F370" i="20" s="1"/>
  <c r="K190" i="20"/>
  <c r="K351" i="20" s="1"/>
  <c r="D191" i="20"/>
  <c r="D370" i="20" s="1"/>
  <c r="F204" i="20"/>
  <c r="F371" i="20" s="1"/>
  <c r="G204" i="20"/>
  <c r="G371" i="20" s="1"/>
  <c r="I191" i="20"/>
  <c r="I370" i="20" s="1"/>
  <c r="G203" i="20"/>
  <c r="G352" i="20" s="1"/>
  <c r="E177" i="20"/>
  <c r="E350" i="20" s="1"/>
  <c r="K177" i="20"/>
  <c r="K350" i="20" s="1"/>
  <c r="D178" i="20"/>
  <c r="D369" i="20" s="1"/>
  <c r="H178" i="20"/>
  <c r="H369" i="20" s="1"/>
  <c r="G177" i="20"/>
  <c r="G350" i="20" s="1"/>
  <c r="H177" i="20"/>
  <c r="H350" i="20" s="1"/>
  <c r="C177" i="20"/>
  <c r="C350" i="20" s="1"/>
  <c r="I177" i="20"/>
  <c r="I350" i="20" s="1"/>
  <c r="K178" i="20"/>
  <c r="K369" i="20" s="1"/>
  <c r="C178" i="20"/>
  <c r="C369" i="20" s="1"/>
  <c r="F177" i="20"/>
  <c r="F350" i="20" s="1"/>
  <c r="E178" i="20"/>
  <c r="E369" i="20" s="1"/>
  <c r="J177" i="20"/>
  <c r="J350" i="20" s="1"/>
  <c r="G178" i="20"/>
  <c r="G369" i="20" s="1"/>
  <c r="J178" i="20"/>
  <c r="J369" i="20" s="1"/>
  <c r="D177" i="20"/>
  <c r="D350" i="20" s="1"/>
  <c r="M2" i="22"/>
  <c r="M1" i="22"/>
  <c r="N124" i="20"/>
  <c r="AJ124" i="20" s="1"/>
  <c r="O124" i="20"/>
  <c r="AK124" i="20" s="1"/>
  <c r="N125" i="20"/>
  <c r="AJ125" i="20" s="1"/>
  <c r="O125" i="20"/>
  <c r="AK125" i="20" s="1"/>
  <c r="M12" i="19"/>
  <c r="B306" i="33" l="1"/>
  <c r="B341" i="33" s="1"/>
  <c r="B308" i="33"/>
  <c r="B379" i="33" s="1"/>
  <c r="B307" i="33"/>
  <c r="B360" i="33" s="1"/>
  <c r="F306" i="33"/>
  <c r="F341" i="33" s="1"/>
  <c r="F308" i="33"/>
  <c r="F379" i="33" s="1"/>
  <c r="F307" i="33"/>
  <c r="F360" i="33" s="1"/>
  <c r="E307" i="33"/>
  <c r="E360" i="33" s="1"/>
  <c r="E308" i="33"/>
  <c r="E379" i="33" s="1"/>
  <c r="E306" i="33"/>
  <c r="E341" i="33" s="1"/>
  <c r="I307" i="33"/>
  <c r="I360" i="33" s="1"/>
  <c r="I306" i="33"/>
  <c r="I341" i="33" s="1"/>
  <c r="I308" i="33"/>
  <c r="I379" i="33" s="1"/>
  <c r="H307" i="33"/>
  <c r="H360" i="33" s="1"/>
  <c r="H306" i="33"/>
  <c r="H341" i="33" s="1"/>
  <c r="H308" i="33"/>
  <c r="H379" i="33" s="1"/>
  <c r="G306" i="33"/>
  <c r="G341" i="33" s="1"/>
  <c r="G308" i="33"/>
  <c r="G379" i="33" s="1"/>
  <c r="G307" i="33"/>
  <c r="G360" i="33" s="1"/>
  <c r="J306" i="33"/>
  <c r="J341" i="33" s="1"/>
  <c r="J308" i="33"/>
  <c r="J379" i="33" s="1"/>
  <c r="J307" i="33"/>
  <c r="J360" i="33" s="1"/>
  <c r="K308" i="33"/>
  <c r="K379" i="33" s="1"/>
  <c r="K306" i="33"/>
  <c r="K341" i="33" s="1"/>
  <c r="K307" i="33"/>
  <c r="K360" i="33" s="1"/>
  <c r="D307" i="33"/>
  <c r="D360" i="33" s="1"/>
  <c r="D306" i="33"/>
  <c r="D341" i="33" s="1"/>
  <c r="D308" i="33"/>
  <c r="D379" i="33" s="1"/>
  <c r="C308" i="33"/>
  <c r="C379" i="33" s="1"/>
  <c r="C306" i="33"/>
  <c r="C341" i="33" s="1"/>
  <c r="C307" i="33"/>
  <c r="C360" i="33" s="1"/>
  <c r="G308" i="31"/>
  <c r="G379" i="31" s="1"/>
  <c r="G306" i="31"/>
  <c r="G341" i="31" s="1"/>
  <c r="G307" i="31"/>
  <c r="G360" i="31" s="1"/>
  <c r="B307" i="31"/>
  <c r="B360" i="31" s="1"/>
  <c r="B308" i="31"/>
  <c r="B379" i="31" s="1"/>
  <c r="B306" i="31"/>
  <c r="B341" i="31" s="1"/>
  <c r="E306" i="31"/>
  <c r="E341" i="31" s="1"/>
  <c r="E307" i="31"/>
  <c r="E360" i="31" s="1"/>
  <c r="E308" i="31"/>
  <c r="E379" i="31" s="1"/>
  <c r="F318" i="31"/>
  <c r="K318" i="31"/>
  <c r="C318" i="31"/>
  <c r="J318" i="31"/>
  <c r="B318" i="31"/>
  <c r="D318" i="31"/>
  <c r="H318" i="31"/>
  <c r="I318" i="31"/>
  <c r="E318" i="31"/>
  <c r="G318" i="31"/>
  <c r="F308" i="31"/>
  <c r="F379" i="31" s="1"/>
  <c r="F306" i="31"/>
  <c r="F341" i="31" s="1"/>
  <c r="F307" i="31"/>
  <c r="F360" i="31" s="1"/>
  <c r="J306" i="31"/>
  <c r="J341" i="31" s="1"/>
  <c r="J307" i="31"/>
  <c r="J360" i="31" s="1"/>
  <c r="J308" i="31"/>
  <c r="J379" i="31" s="1"/>
  <c r="C306" i="31"/>
  <c r="C341" i="31" s="1"/>
  <c r="C308" i="31"/>
  <c r="C379" i="31" s="1"/>
  <c r="C307" i="31"/>
  <c r="C360" i="31" s="1"/>
  <c r="H307" i="31"/>
  <c r="H360" i="31" s="1"/>
  <c r="H308" i="31"/>
  <c r="H379" i="31" s="1"/>
  <c r="H306" i="31"/>
  <c r="H341" i="31" s="1"/>
  <c r="K308" i="31"/>
  <c r="K379" i="31" s="1"/>
  <c r="K307" i="31"/>
  <c r="K360" i="31" s="1"/>
  <c r="K306" i="31"/>
  <c r="K341" i="31" s="1"/>
  <c r="I306" i="31"/>
  <c r="I341" i="31" s="1"/>
  <c r="I307" i="31"/>
  <c r="I360" i="31" s="1"/>
  <c r="I308" i="31"/>
  <c r="I379" i="31" s="1"/>
  <c r="D306" i="31"/>
  <c r="D341" i="31" s="1"/>
  <c r="D307" i="31"/>
  <c r="D360" i="31" s="1"/>
  <c r="D308" i="31"/>
  <c r="D379" i="31" s="1"/>
  <c r="E255" i="28"/>
  <c r="E356" i="28" s="1"/>
  <c r="E256" i="28"/>
  <c r="E375" i="28" s="1"/>
  <c r="E254" i="28"/>
  <c r="E337" i="28" s="1"/>
  <c r="F255" i="28"/>
  <c r="F356" i="28" s="1"/>
  <c r="F256" i="28"/>
  <c r="F375" i="28" s="1"/>
  <c r="F254" i="28"/>
  <c r="F337" i="28" s="1"/>
  <c r="I255" i="28"/>
  <c r="I356" i="28" s="1"/>
  <c r="I254" i="28"/>
  <c r="I337" i="28" s="1"/>
  <c r="I256" i="28"/>
  <c r="I375" i="28" s="1"/>
  <c r="G254" i="28"/>
  <c r="G337" i="28" s="1"/>
  <c r="G256" i="28"/>
  <c r="G375" i="28" s="1"/>
  <c r="G255" i="28"/>
  <c r="G356" i="28" s="1"/>
  <c r="B255" i="28"/>
  <c r="B356" i="28" s="1"/>
  <c r="B256" i="28"/>
  <c r="B375" i="28" s="1"/>
  <c r="B254" i="28"/>
  <c r="B337" i="28" s="1"/>
  <c r="K254" i="28"/>
  <c r="K337" i="28" s="1"/>
  <c r="K255" i="28"/>
  <c r="K356" i="28" s="1"/>
  <c r="K256" i="28"/>
  <c r="K375" i="28" s="1"/>
  <c r="C254" i="28"/>
  <c r="C337" i="28" s="1"/>
  <c r="C255" i="28"/>
  <c r="C356" i="28" s="1"/>
  <c r="C256" i="28"/>
  <c r="C375" i="28" s="1"/>
  <c r="H256" i="28"/>
  <c r="H375" i="28" s="1"/>
  <c r="H254" i="28"/>
  <c r="H337" i="28" s="1"/>
  <c r="H255" i="28"/>
  <c r="H356" i="28" s="1"/>
  <c r="J255" i="28"/>
  <c r="J356" i="28" s="1"/>
  <c r="J254" i="28"/>
  <c r="J337" i="28" s="1"/>
  <c r="J256" i="28"/>
  <c r="J375" i="28" s="1"/>
  <c r="D256" i="28"/>
  <c r="D375" i="28" s="1"/>
  <c r="D255" i="28"/>
  <c r="D356" i="28" s="1"/>
  <c r="D254" i="28"/>
  <c r="D337" i="28" s="1"/>
  <c r="E266" i="28"/>
  <c r="F266" i="28"/>
  <c r="I266" i="28"/>
  <c r="D266" i="28"/>
  <c r="C266" i="28"/>
  <c r="G266" i="28"/>
  <c r="K266" i="28"/>
  <c r="H266" i="28"/>
  <c r="B266" i="28"/>
  <c r="B277" i="28"/>
  <c r="J266" i="28"/>
  <c r="F267" i="30"/>
  <c r="F338" i="30" s="1"/>
  <c r="F269" i="30"/>
  <c r="F376" i="30" s="1"/>
  <c r="F268" i="30"/>
  <c r="F357" i="30" s="1"/>
  <c r="H269" i="30"/>
  <c r="H376" i="30" s="1"/>
  <c r="H268" i="30"/>
  <c r="H357" i="30" s="1"/>
  <c r="H267" i="30"/>
  <c r="H338" i="30" s="1"/>
  <c r="G268" i="30"/>
  <c r="G357" i="30" s="1"/>
  <c r="G269" i="30"/>
  <c r="G376" i="30" s="1"/>
  <c r="G267" i="30"/>
  <c r="G338" i="30" s="1"/>
  <c r="K269" i="30"/>
  <c r="K376" i="30" s="1"/>
  <c r="K268" i="30"/>
  <c r="K357" i="30" s="1"/>
  <c r="K267" i="30"/>
  <c r="K338" i="30" s="1"/>
  <c r="B268" i="30"/>
  <c r="B357" i="30" s="1"/>
  <c r="B269" i="30"/>
  <c r="B376" i="30" s="1"/>
  <c r="B267" i="30"/>
  <c r="B338" i="30" s="1"/>
  <c r="D268" i="30"/>
  <c r="D357" i="30" s="1"/>
  <c r="D267" i="30"/>
  <c r="D338" i="30" s="1"/>
  <c r="D269" i="30"/>
  <c r="D376" i="30" s="1"/>
  <c r="E269" i="30"/>
  <c r="E376" i="30" s="1"/>
  <c r="E268" i="30"/>
  <c r="E357" i="30" s="1"/>
  <c r="E267" i="30"/>
  <c r="E338" i="30" s="1"/>
  <c r="J268" i="30"/>
  <c r="J357" i="30" s="1"/>
  <c r="J267" i="30"/>
  <c r="J338" i="30" s="1"/>
  <c r="J269" i="30"/>
  <c r="J376" i="30" s="1"/>
  <c r="I267" i="30"/>
  <c r="I338" i="30" s="1"/>
  <c r="I268" i="30"/>
  <c r="I357" i="30" s="1"/>
  <c r="I269" i="30"/>
  <c r="I376" i="30" s="1"/>
  <c r="C269" i="30"/>
  <c r="C376" i="30" s="1"/>
  <c r="C268" i="30"/>
  <c r="C357" i="30" s="1"/>
  <c r="C267" i="30"/>
  <c r="C338" i="30" s="1"/>
  <c r="K279" i="30"/>
  <c r="C279" i="30"/>
  <c r="B290" i="30"/>
  <c r="J279" i="30"/>
  <c r="B279" i="30"/>
  <c r="H279" i="30"/>
  <c r="G279" i="30"/>
  <c r="E279" i="30"/>
  <c r="D279" i="30"/>
  <c r="I279" i="30"/>
  <c r="F279" i="30"/>
  <c r="H282" i="29"/>
  <c r="H377" i="29" s="1"/>
  <c r="H280" i="29"/>
  <c r="H339" i="29" s="1"/>
  <c r="H281" i="29"/>
  <c r="H358" i="29" s="1"/>
  <c r="B281" i="29"/>
  <c r="B358" i="29" s="1"/>
  <c r="B280" i="29"/>
  <c r="B339" i="29" s="1"/>
  <c r="B282" i="29"/>
  <c r="B377" i="29" s="1"/>
  <c r="J280" i="29"/>
  <c r="J339" i="29" s="1"/>
  <c r="J282" i="29"/>
  <c r="J377" i="29" s="1"/>
  <c r="J281" i="29"/>
  <c r="J358" i="29" s="1"/>
  <c r="K292" i="29"/>
  <c r="C292" i="29"/>
  <c r="B303" i="29"/>
  <c r="J292" i="29"/>
  <c r="B292" i="29"/>
  <c r="I292" i="29"/>
  <c r="H292" i="29"/>
  <c r="G292" i="29"/>
  <c r="F292" i="29"/>
  <c r="D292" i="29"/>
  <c r="E292" i="29"/>
  <c r="I281" i="29"/>
  <c r="I358" i="29" s="1"/>
  <c r="I282" i="29"/>
  <c r="I377" i="29" s="1"/>
  <c r="I280" i="29"/>
  <c r="I339" i="29" s="1"/>
  <c r="F281" i="29"/>
  <c r="F358" i="29" s="1"/>
  <c r="F282" i="29"/>
  <c r="F377" i="29" s="1"/>
  <c r="F280" i="29"/>
  <c r="F339" i="29" s="1"/>
  <c r="C282" i="29"/>
  <c r="C377" i="29" s="1"/>
  <c r="C280" i="29"/>
  <c r="C339" i="29" s="1"/>
  <c r="C281" i="29"/>
  <c r="C358" i="29" s="1"/>
  <c r="E281" i="29"/>
  <c r="E358" i="29" s="1"/>
  <c r="E282" i="29"/>
  <c r="E377" i="29" s="1"/>
  <c r="E280" i="29"/>
  <c r="E339" i="29" s="1"/>
  <c r="K280" i="29"/>
  <c r="K339" i="29" s="1"/>
  <c r="K282" i="29"/>
  <c r="K377" i="29" s="1"/>
  <c r="K281" i="29"/>
  <c r="K358" i="29" s="1"/>
  <c r="G280" i="29"/>
  <c r="G339" i="29" s="1"/>
  <c r="G281" i="29"/>
  <c r="G358" i="29" s="1"/>
  <c r="G282" i="29"/>
  <c r="G377" i="29" s="1"/>
  <c r="D282" i="29"/>
  <c r="D377" i="29" s="1"/>
  <c r="D280" i="29"/>
  <c r="D339" i="29" s="1"/>
  <c r="D281" i="29"/>
  <c r="D358" i="29" s="1"/>
  <c r="B238" i="20"/>
  <c r="G215" i="20"/>
  <c r="G334" i="20" s="1"/>
  <c r="G217" i="20"/>
  <c r="G372" i="20" s="1"/>
  <c r="G216" i="20"/>
  <c r="G353" i="20" s="1"/>
  <c r="J217" i="20"/>
  <c r="J372" i="20" s="1"/>
  <c r="J216" i="20"/>
  <c r="J353" i="20" s="1"/>
  <c r="J215" i="20"/>
  <c r="J334" i="20" s="1"/>
  <c r="B217" i="20"/>
  <c r="B372" i="20" s="1"/>
  <c r="B215" i="20"/>
  <c r="B334" i="20" s="1"/>
  <c r="B216" i="20"/>
  <c r="B353" i="20" s="1"/>
  <c r="F215" i="20"/>
  <c r="F334" i="20" s="1"/>
  <c r="F217" i="20"/>
  <c r="F372" i="20" s="1"/>
  <c r="F216" i="20"/>
  <c r="F353" i="20" s="1"/>
  <c r="D216" i="20"/>
  <c r="D353" i="20" s="1"/>
  <c r="D215" i="20"/>
  <c r="D334" i="20" s="1"/>
  <c r="D217" i="20"/>
  <c r="D372" i="20" s="1"/>
  <c r="I216" i="20"/>
  <c r="I353" i="20" s="1"/>
  <c r="I217" i="20"/>
  <c r="I372" i="20" s="1"/>
  <c r="I215" i="20"/>
  <c r="I334" i="20" s="1"/>
  <c r="K216" i="20"/>
  <c r="K353" i="20" s="1"/>
  <c r="K215" i="20"/>
  <c r="K334" i="20" s="1"/>
  <c r="K217" i="20"/>
  <c r="K372" i="20" s="1"/>
  <c r="E217" i="20"/>
  <c r="E372" i="20" s="1"/>
  <c r="E215" i="20"/>
  <c r="E334" i="20" s="1"/>
  <c r="E216" i="20"/>
  <c r="E353" i="20" s="1"/>
  <c r="C216" i="20"/>
  <c r="C353" i="20" s="1"/>
  <c r="C215" i="20"/>
  <c r="C334" i="20" s="1"/>
  <c r="C217" i="20"/>
  <c r="C372" i="20" s="1"/>
  <c r="H216" i="20"/>
  <c r="H353" i="20" s="1"/>
  <c r="H217" i="20"/>
  <c r="H372" i="20" s="1"/>
  <c r="H215" i="20"/>
  <c r="H334" i="20" s="1"/>
  <c r="I159" i="20"/>
  <c r="B190" i="20"/>
  <c r="B351" i="20" s="1"/>
  <c r="B203" i="20"/>
  <c r="B352" i="20" s="1"/>
  <c r="B177" i="20"/>
  <c r="B350" i="20" s="1"/>
  <c r="I158" i="20"/>
  <c r="N5" i="22"/>
  <c r="N107" i="20"/>
  <c r="Y107" i="20"/>
  <c r="Z107" i="20"/>
  <c r="AA107" i="20"/>
  <c r="AB107" i="20"/>
  <c r="AC107" i="20"/>
  <c r="AD107" i="20"/>
  <c r="AE107" i="20"/>
  <c r="AF107" i="20"/>
  <c r="AG107" i="20"/>
  <c r="N108" i="20"/>
  <c r="O108" i="20"/>
  <c r="Z108" i="20"/>
  <c r="AA108" i="20"/>
  <c r="AB108" i="20"/>
  <c r="AC108" i="20"/>
  <c r="AD108" i="20"/>
  <c r="AE108" i="20"/>
  <c r="AF108" i="20"/>
  <c r="AG108" i="20"/>
  <c r="N109" i="20"/>
  <c r="O109" i="20"/>
  <c r="P109" i="20"/>
  <c r="AA109" i="20"/>
  <c r="AB109" i="20"/>
  <c r="AC109" i="20"/>
  <c r="AD109" i="20"/>
  <c r="AE109" i="20"/>
  <c r="AF109" i="20"/>
  <c r="AG109" i="20"/>
  <c r="N110" i="20"/>
  <c r="O110" i="20"/>
  <c r="P110" i="20"/>
  <c r="Q110" i="20"/>
  <c r="AB110" i="20"/>
  <c r="AC110" i="20"/>
  <c r="AD110" i="20"/>
  <c r="AE110" i="20"/>
  <c r="AF110" i="20"/>
  <c r="AG110" i="20"/>
  <c r="N111" i="20"/>
  <c r="O111" i="20"/>
  <c r="P111" i="20"/>
  <c r="Q111" i="20"/>
  <c r="R111" i="20"/>
  <c r="AC111" i="20"/>
  <c r="AD111" i="20"/>
  <c r="AE111" i="20"/>
  <c r="AF111" i="20"/>
  <c r="AG111" i="20"/>
  <c r="N112" i="20"/>
  <c r="O112" i="20"/>
  <c r="P112" i="20"/>
  <c r="Q112" i="20"/>
  <c r="R112" i="20"/>
  <c r="S112" i="20"/>
  <c r="AD112" i="20"/>
  <c r="AE112" i="20"/>
  <c r="AF112" i="20"/>
  <c r="AG112" i="20"/>
  <c r="N113" i="20"/>
  <c r="O113" i="20"/>
  <c r="P113" i="20"/>
  <c r="Q113" i="20"/>
  <c r="R113" i="20"/>
  <c r="S113" i="20"/>
  <c r="T113" i="20"/>
  <c r="AE113" i="20"/>
  <c r="AF113" i="20"/>
  <c r="AG113" i="20"/>
  <c r="N114" i="20"/>
  <c r="O114" i="20"/>
  <c r="P114" i="20"/>
  <c r="Q114" i="20"/>
  <c r="R114" i="20"/>
  <c r="S114" i="20"/>
  <c r="T114" i="20"/>
  <c r="U114" i="20"/>
  <c r="AF114" i="20"/>
  <c r="AG114" i="20"/>
  <c r="N115" i="20"/>
  <c r="O115" i="20"/>
  <c r="P115" i="20"/>
  <c r="Q115" i="20"/>
  <c r="R115" i="20"/>
  <c r="S115" i="20"/>
  <c r="T115" i="20"/>
  <c r="U115" i="20"/>
  <c r="V115" i="20"/>
  <c r="AG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X117" i="20"/>
  <c r="N118" i="20"/>
  <c r="O118" i="20"/>
  <c r="P118" i="20"/>
  <c r="Q118" i="20"/>
  <c r="R118" i="20"/>
  <c r="S118" i="20"/>
  <c r="T118" i="20"/>
  <c r="U118" i="20"/>
  <c r="V118" i="20"/>
  <c r="W118" i="20"/>
  <c r="X118" i="20"/>
  <c r="Y118" i="20"/>
  <c r="N119" i="20"/>
  <c r="O119" i="20"/>
  <c r="P119" i="20"/>
  <c r="Q119" i="20"/>
  <c r="R119" i="20"/>
  <c r="S119" i="20"/>
  <c r="T119" i="20"/>
  <c r="U119" i="20"/>
  <c r="V119" i="20"/>
  <c r="W119" i="20"/>
  <c r="X119" i="20"/>
  <c r="Y119" i="20"/>
  <c r="Z119" i="20"/>
  <c r="N120" i="20"/>
  <c r="O120" i="20"/>
  <c r="P120" i="20"/>
  <c r="Q120" i="20"/>
  <c r="R120" i="20"/>
  <c r="S120" i="20"/>
  <c r="T120" i="20"/>
  <c r="U120" i="20"/>
  <c r="V120" i="20"/>
  <c r="W120" i="20"/>
  <c r="X120" i="20"/>
  <c r="Y120" i="20"/>
  <c r="Z120" i="20"/>
  <c r="AA120" i="20"/>
  <c r="N121" i="20"/>
  <c r="O121" i="20"/>
  <c r="P121" i="20"/>
  <c r="Q121" i="20"/>
  <c r="R121" i="20"/>
  <c r="S121" i="20"/>
  <c r="T121" i="20"/>
  <c r="U121" i="20"/>
  <c r="V121" i="20"/>
  <c r="W121" i="20"/>
  <c r="X121" i="20"/>
  <c r="Y121" i="20"/>
  <c r="Z121" i="20"/>
  <c r="AA121" i="20"/>
  <c r="AB121" i="20"/>
  <c r="N122" i="20"/>
  <c r="O122" i="20"/>
  <c r="P122" i="20"/>
  <c r="Q122" i="20"/>
  <c r="R122" i="20"/>
  <c r="S122" i="20"/>
  <c r="T122" i="20"/>
  <c r="U122" i="20"/>
  <c r="V122" i="20"/>
  <c r="W122" i="20"/>
  <c r="X122" i="20"/>
  <c r="Y122" i="20"/>
  <c r="Z122" i="20"/>
  <c r="AA122" i="20"/>
  <c r="AB122" i="20"/>
  <c r="AC122" i="20"/>
  <c r="N123" i="20"/>
  <c r="O123" i="20"/>
  <c r="P123" i="20"/>
  <c r="Q123" i="20"/>
  <c r="R123" i="20"/>
  <c r="S123" i="20"/>
  <c r="T123" i="20"/>
  <c r="U123" i="20"/>
  <c r="V123" i="20"/>
  <c r="W123" i="20"/>
  <c r="X123" i="20"/>
  <c r="Y123" i="20"/>
  <c r="Z123" i="20"/>
  <c r="AA123" i="20"/>
  <c r="AB123" i="20"/>
  <c r="AC123" i="20"/>
  <c r="AD123" i="20"/>
  <c r="BF124" i="20"/>
  <c r="BG124" i="20"/>
  <c r="P124" i="20"/>
  <c r="Q124" i="20"/>
  <c r="R124" i="20"/>
  <c r="S124" i="20"/>
  <c r="T124" i="20"/>
  <c r="U124" i="20"/>
  <c r="V124" i="20"/>
  <c r="W124" i="20"/>
  <c r="X124" i="20"/>
  <c r="Y124" i="20"/>
  <c r="Z124" i="20"/>
  <c r="AA124" i="20"/>
  <c r="AB124" i="20"/>
  <c r="AC124" i="20"/>
  <c r="AD124" i="20"/>
  <c r="AE124" i="20"/>
  <c r="BF125" i="20"/>
  <c r="BG125" i="20"/>
  <c r="P125" i="20"/>
  <c r="Q125" i="20"/>
  <c r="R125" i="20"/>
  <c r="S125" i="20"/>
  <c r="T125" i="20"/>
  <c r="U125" i="20"/>
  <c r="V125" i="20"/>
  <c r="W125" i="20"/>
  <c r="X125" i="20"/>
  <c r="Y125" i="20"/>
  <c r="Z125" i="20"/>
  <c r="AA125" i="20"/>
  <c r="AB125" i="20"/>
  <c r="AC125" i="20"/>
  <c r="AD125" i="20"/>
  <c r="AE125" i="20"/>
  <c r="AF125" i="20"/>
  <c r="X106" i="20"/>
  <c r="AT106" i="20" s="1"/>
  <c r="Y106" i="20"/>
  <c r="AU106" i="20" s="1"/>
  <c r="Z106" i="20"/>
  <c r="AV106" i="20" s="1"/>
  <c r="AA106" i="20"/>
  <c r="AW106" i="20" s="1"/>
  <c r="AB106" i="20"/>
  <c r="AX106" i="20" s="1"/>
  <c r="AC106" i="20"/>
  <c r="AY106" i="20" s="1"/>
  <c r="AD106" i="20"/>
  <c r="AZ106" i="20" s="1"/>
  <c r="AE106" i="20"/>
  <c r="BA106" i="20" s="1"/>
  <c r="AF106" i="20"/>
  <c r="BB106" i="20" s="1"/>
  <c r="AG106" i="20"/>
  <c r="BC106" i="20" s="1"/>
  <c r="N63" i="20"/>
  <c r="B48" i="20"/>
  <c r="B72" i="20" s="1"/>
  <c r="B99" i="20" s="1"/>
  <c r="C48" i="20"/>
  <c r="C72" i="20" s="1"/>
  <c r="C99" i="20" s="1"/>
  <c r="D48" i="20"/>
  <c r="D72" i="20" s="1"/>
  <c r="D99" i="20" s="1"/>
  <c r="E48" i="20"/>
  <c r="E72" i="20" s="1"/>
  <c r="E99" i="20" s="1"/>
  <c r="F48" i="20"/>
  <c r="F72" i="20" s="1"/>
  <c r="F99" i="20" s="1"/>
  <c r="G48" i="20"/>
  <c r="G72" i="20" s="1"/>
  <c r="G99" i="20" s="1"/>
  <c r="H48" i="20"/>
  <c r="H72" i="20" s="1"/>
  <c r="H99" i="20" s="1"/>
  <c r="I48" i="20"/>
  <c r="I72" i="20" s="1"/>
  <c r="I99" i="20" s="1"/>
  <c r="J48" i="20"/>
  <c r="J72" i="20" s="1"/>
  <c r="J99" i="20" s="1"/>
  <c r="K48" i="20"/>
  <c r="K72" i="20" s="1"/>
  <c r="K99" i="20" s="1"/>
  <c r="B29" i="20"/>
  <c r="B53" i="20" s="1"/>
  <c r="C29" i="20"/>
  <c r="C53" i="20" s="1"/>
  <c r="D29" i="20"/>
  <c r="D53" i="20" s="1"/>
  <c r="E29" i="20"/>
  <c r="E53" i="20" s="1"/>
  <c r="F29" i="20"/>
  <c r="F53" i="20" s="1"/>
  <c r="S136" i="20" s="1"/>
  <c r="G29" i="20"/>
  <c r="G53" i="20" s="1"/>
  <c r="T53" i="20" s="1"/>
  <c r="H29" i="20"/>
  <c r="H53" i="20" s="1"/>
  <c r="I29" i="20"/>
  <c r="I53" i="20" s="1"/>
  <c r="J29" i="20"/>
  <c r="J53" i="20" s="1"/>
  <c r="K29" i="20"/>
  <c r="K53" i="20" s="1"/>
  <c r="B30" i="20"/>
  <c r="B54" i="20" s="1"/>
  <c r="C30" i="20"/>
  <c r="C54" i="20" s="1"/>
  <c r="D30" i="20"/>
  <c r="D54" i="20" s="1"/>
  <c r="E30" i="20"/>
  <c r="E54" i="20" s="1"/>
  <c r="F30" i="20"/>
  <c r="F54" i="20" s="1"/>
  <c r="G30" i="20"/>
  <c r="G54" i="20" s="1"/>
  <c r="T137" i="20" s="1"/>
  <c r="H30" i="20"/>
  <c r="H54" i="20" s="1"/>
  <c r="I30" i="20"/>
  <c r="I54" i="20" s="1"/>
  <c r="V137" i="20" s="1"/>
  <c r="J30" i="20"/>
  <c r="J54" i="20" s="1"/>
  <c r="K30" i="20"/>
  <c r="K54" i="20" s="1"/>
  <c r="B31" i="20"/>
  <c r="B55" i="20" s="1"/>
  <c r="C31" i="20"/>
  <c r="C55" i="20" s="1"/>
  <c r="D31" i="20"/>
  <c r="D55" i="20" s="1"/>
  <c r="E31" i="20"/>
  <c r="E55" i="20" s="1"/>
  <c r="R138" i="20" s="1"/>
  <c r="F31" i="20"/>
  <c r="F55" i="20" s="1"/>
  <c r="G31" i="20"/>
  <c r="G55" i="20" s="1"/>
  <c r="H31" i="20"/>
  <c r="H55" i="20" s="1"/>
  <c r="W55" i="20" s="1"/>
  <c r="I31" i="20"/>
  <c r="I55" i="20" s="1"/>
  <c r="J31" i="20"/>
  <c r="J55" i="20" s="1"/>
  <c r="K31" i="20"/>
  <c r="K55" i="20" s="1"/>
  <c r="B32" i="20"/>
  <c r="B56" i="20" s="1"/>
  <c r="C32" i="20"/>
  <c r="C56" i="20" s="1"/>
  <c r="P139" i="20" s="1"/>
  <c r="D32" i="20"/>
  <c r="D56" i="20" s="1"/>
  <c r="E32" i="20"/>
  <c r="E56" i="20" s="1"/>
  <c r="F32" i="20"/>
  <c r="F56" i="20" s="1"/>
  <c r="G32" i="20"/>
  <c r="G56" i="20" s="1"/>
  <c r="H32" i="20"/>
  <c r="H56" i="20" s="1"/>
  <c r="U139" i="20" s="1"/>
  <c r="I32" i="20"/>
  <c r="I56" i="20" s="1"/>
  <c r="J32" i="20"/>
  <c r="J56" i="20" s="1"/>
  <c r="K32" i="20"/>
  <c r="K56" i="20" s="1"/>
  <c r="X139" i="20" s="1"/>
  <c r="B33" i="20"/>
  <c r="B57" i="20" s="1"/>
  <c r="C33" i="20"/>
  <c r="C57" i="20" s="1"/>
  <c r="P140" i="20" s="1"/>
  <c r="D33" i="20"/>
  <c r="D57" i="20" s="1"/>
  <c r="E33" i="20"/>
  <c r="E57" i="20" s="1"/>
  <c r="F33" i="20"/>
  <c r="F57" i="20" s="1"/>
  <c r="G33" i="20"/>
  <c r="G57" i="20" s="1"/>
  <c r="H33" i="20"/>
  <c r="H57" i="20" s="1"/>
  <c r="I33" i="20"/>
  <c r="I57" i="20" s="1"/>
  <c r="V140" i="20" s="1"/>
  <c r="J33" i="20"/>
  <c r="J57" i="20" s="1"/>
  <c r="K33" i="20"/>
  <c r="K57" i="20" s="1"/>
  <c r="B34" i="20"/>
  <c r="B58" i="20" s="1"/>
  <c r="O141" i="20" s="1"/>
  <c r="C34" i="20"/>
  <c r="C58" i="20" s="1"/>
  <c r="D34" i="20"/>
  <c r="D58" i="20" s="1"/>
  <c r="E34" i="20"/>
  <c r="E58" i="20" s="1"/>
  <c r="R141" i="20" s="1"/>
  <c r="F34" i="20"/>
  <c r="F58" i="20" s="1"/>
  <c r="G34" i="20"/>
  <c r="G58" i="20" s="1"/>
  <c r="T141" i="20" s="1"/>
  <c r="H34" i="20"/>
  <c r="H58" i="20" s="1"/>
  <c r="I34" i="20"/>
  <c r="I58" i="20" s="1"/>
  <c r="J34" i="20"/>
  <c r="J58" i="20" s="1"/>
  <c r="AB58" i="20" s="1"/>
  <c r="K34" i="20"/>
  <c r="K58" i="20" s="1"/>
  <c r="B35" i="20"/>
  <c r="B59" i="20" s="1"/>
  <c r="C35" i="20"/>
  <c r="C59" i="20" s="1"/>
  <c r="D35" i="20"/>
  <c r="D59" i="20" s="1"/>
  <c r="Q142" i="20" s="1"/>
  <c r="E35" i="20"/>
  <c r="E59" i="20" s="1"/>
  <c r="R142" i="20" s="1"/>
  <c r="F35" i="20"/>
  <c r="F59" i="20" s="1"/>
  <c r="G35" i="20"/>
  <c r="G59" i="20" s="1"/>
  <c r="H35" i="20"/>
  <c r="H59" i="20" s="1"/>
  <c r="AA59" i="20" s="1"/>
  <c r="I35" i="20"/>
  <c r="I59" i="20" s="1"/>
  <c r="V142" i="20" s="1"/>
  <c r="J35" i="20"/>
  <c r="J59" i="20" s="1"/>
  <c r="K35" i="20"/>
  <c r="K59" i="20" s="1"/>
  <c r="B36" i="20"/>
  <c r="B60" i="20" s="1"/>
  <c r="C36" i="20"/>
  <c r="C60" i="20" s="1"/>
  <c r="P143" i="20" s="1"/>
  <c r="D36" i="20"/>
  <c r="D60" i="20" s="1"/>
  <c r="E36" i="20"/>
  <c r="E60" i="20" s="1"/>
  <c r="F36" i="20"/>
  <c r="F60" i="20" s="1"/>
  <c r="G36" i="20"/>
  <c r="G60" i="20" s="1"/>
  <c r="H36" i="20"/>
  <c r="H60" i="20" s="1"/>
  <c r="I36" i="20"/>
  <c r="I60" i="20" s="1"/>
  <c r="J36" i="20"/>
  <c r="J60" i="20" s="1"/>
  <c r="K36" i="20"/>
  <c r="K60" i="20" s="1"/>
  <c r="X143" i="20" s="1"/>
  <c r="B37" i="20"/>
  <c r="B61" i="20" s="1"/>
  <c r="C37" i="20"/>
  <c r="C61" i="20" s="1"/>
  <c r="D37" i="20"/>
  <c r="D61" i="20" s="1"/>
  <c r="E37" i="20"/>
  <c r="E61" i="20" s="1"/>
  <c r="R144" i="20" s="1"/>
  <c r="F37" i="20"/>
  <c r="F61" i="20" s="1"/>
  <c r="G37" i="20"/>
  <c r="G61" i="20" s="1"/>
  <c r="H37" i="20"/>
  <c r="H61" i="20" s="1"/>
  <c r="I37" i="20"/>
  <c r="I61" i="20" s="1"/>
  <c r="J37" i="20"/>
  <c r="J61" i="20" s="1"/>
  <c r="K37" i="20"/>
  <c r="K61" i="20" s="1"/>
  <c r="B38" i="20"/>
  <c r="B62" i="20" s="1"/>
  <c r="C38" i="20"/>
  <c r="C62" i="20" s="1"/>
  <c r="D38" i="20"/>
  <c r="D62" i="20" s="1"/>
  <c r="Q145" i="20" s="1"/>
  <c r="E38" i="20"/>
  <c r="E62" i="20" s="1"/>
  <c r="F38" i="20"/>
  <c r="F62" i="20" s="1"/>
  <c r="G38" i="20"/>
  <c r="G62" i="20" s="1"/>
  <c r="T145" i="20" s="1"/>
  <c r="H38" i="20"/>
  <c r="H62" i="20" s="1"/>
  <c r="I38" i="20"/>
  <c r="I62" i="20" s="1"/>
  <c r="V145" i="20" s="1"/>
  <c r="J38" i="20"/>
  <c r="J62" i="20" s="1"/>
  <c r="K38" i="20"/>
  <c r="K62" i="20" s="1"/>
  <c r="B39" i="20"/>
  <c r="B63" i="20" s="1"/>
  <c r="C39" i="20"/>
  <c r="C63" i="20" s="1"/>
  <c r="D39" i="20"/>
  <c r="D63" i="20" s="1"/>
  <c r="E39" i="20"/>
  <c r="E63" i="20" s="1"/>
  <c r="R146" i="20" s="1"/>
  <c r="F39" i="20"/>
  <c r="F63" i="20" s="1"/>
  <c r="G39" i="20"/>
  <c r="G63" i="20" s="1"/>
  <c r="H39" i="20"/>
  <c r="H63" i="20" s="1"/>
  <c r="I39" i="20"/>
  <c r="I63" i="20" s="1"/>
  <c r="J39" i="20"/>
  <c r="J63" i="20" s="1"/>
  <c r="W146" i="20" s="1"/>
  <c r="K39" i="20"/>
  <c r="K63" i="20" s="1"/>
  <c r="B40" i="20"/>
  <c r="B64" i="20" s="1"/>
  <c r="C40" i="20"/>
  <c r="C64" i="20" s="1"/>
  <c r="P147" i="20" s="1"/>
  <c r="D40" i="20"/>
  <c r="D64" i="20" s="1"/>
  <c r="E40" i="20"/>
  <c r="E64" i="20" s="1"/>
  <c r="F40" i="20"/>
  <c r="F64" i="20" s="1"/>
  <c r="G40" i="20"/>
  <c r="G64" i="20" s="1"/>
  <c r="H40" i="20"/>
  <c r="H64" i="20" s="1"/>
  <c r="U147" i="20" s="1"/>
  <c r="I40" i="20"/>
  <c r="I64" i="20" s="1"/>
  <c r="J40" i="20"/>
  <c r="J64" i="20" s="1"/>
  <c r="K40" i="20"/>
  <c r="K64" i="20" s="1"/>
  <c r="B41" i="20"/>
  <c r="B65" i="20" s="1"/>
  <c r="C41" i="20"/>
  <c r="C65" i="20" s="1"/>
  <c r="D41" i="20"/>
  <c r="D65" i="20" s="1"/>
  <c r="E41" i="20"/>
  <c r="E65" i="20" s="1"/>
  <c r="F41" i="20"/>
  <c r="F65" i="20" s="1"/>
  <c r="G41" i="20"/>
  <c r="G65" i="20" s="1"/>
  <c r="H41" i="20"/>
  <c r="H65" i="20" s="1"/>
  <c r="I41" i="20"/>
  <c r="I65" i="20" s="1"/>
  <c r="J41" i="20"/>
  <c r="J65" i="20" s="1"/>
  <c r="K41" i="20"/>
  <c r="K65" i="20" s="1"/>
  <c r="B42" i="20"/>
  <c r="B66" i="20" s="1"/>
  <c r="C42" i="20"/>
  <c r="C66" i="20" s="1"/>
  <c r="P149" i="20" s="1"/>
  <c r="D42" i="20"/>
  <c r="D66" i="20" s="1"/>
  <c r="E42" i="20"/>
  <c r="E66" i="20" s="1"/>
  <c r="F42" i="20"/>
  <c r="F66" i="20" s="1"/>
  <c r="G42" i="20"/>
  <c r="G66" i="20" s="1"/>
  <c r="T149" i="20" s="1"/>
  <c r="H42" i="20"/>
  <c r="H66" i="20" s="1"/>
  <c r="I42" i="20"/>
  <c r="I66" i="20" s="1"/>
  <c r="J42" i="20"/>
  <c r="J66" i="20" s="1"/>
  <c r="K42" i="20"/>
  <c r="K66" i="20" s="1"/>
  <c r="B43" i="20"/>
  <c r="B67" i="20" s="1"/>
  <c r="C43" i="20"/>
  <c r="C67" i="20" s="1"/>
  <c r="D43" i="20"/>
  <c r="D67" i="20" s="1"/>
  <c r="E43" i="20"/>
  <c r="E67" i="20" s="1"/>
  <c r="R150" i="20" s="1"/>
  <c r="F43" i="20"/>
  <c r="F67" i="20" s="1"/>
  <c r="G43" i="20"/>
  <c r="G67" i="20" s="1"/>
  <c r="H43" i="20"/>
  <c r="H67" i="20" s="1"/>
  <c r="I43" i="20"/>
  <c r="I67" i="20" s="1"/>
  <c r="J43" i="20"/>
  <c r="J67" i="20" s="1"/>
  <c r="K43" i="20"/>
  <c r="K67" i="20" s="1"/>
  <c r="B44" i="20"/>
  <c r="B68" i="20" s="1"/>
  <c r="C44" i="20"/>
  <c r="C68" i="20" s="1"/>
  <c r="P151" i="20" s="1"/>
  <c r="D44" i="20"/>
  <c r="D68" i="20" s="1"/>
  <c r="E44" i="20"/>
  <c r="E68" i="20" s="1"/>
  <c r="F44" i="20"/>
  <c r="F68" i="20" s="1"/>
  <c r="G44" i="20"/>
  <c r="G68" i="20" s="1"/>
  <c r="H44" i="20"/>
  <c r="H68" i="20" s="1"/>
  <c r="I44" i="20"/>
  <c r="I68" i="20" s="1"/>
  <c r="J44" i="20"/>
  <c r="J68" i="20" s="1"/>
  <c r="K44" i="20"/>
  <c r="K68" i="20" s="1"/>
  <c r="B45" i="20"/>
  <c r="B69" i="20" s="1"/>
  <c r="C45" i="20"/>
  <c r="C69" i="20" s="1"/>
  <c r="D45" i="20"/>
  <c r="D69" i="20" s="1"/>
  <c r="E45" i="20"/>
  <c r="E69" i="20" s="1"/>
  <c r="F45" i="20"/>
  <c r="F69" i="20" s="1"/>
  <c r="G45" i="20"/>
  <c r="G69" i="20" s="1"/>
  <c r="H45" i="20"/>
  <c r="H69" i="20" s="1"/>
  <c r="I45" i="20"/>
  <c r="I69" i="20" s="1"/>
  <c r="J45" i="20"/>
  <c r="J69" i="20" s="1"/>
  <c r="K45" i="20"/>
  <c r="K69" i="20" s="1"/>
  <c r="B46" i="20"/>
  <c r="B70" i="20" s="1"/>
  <c r="C46" i="20"/>
  <c r="C70" i="20" s="1"/>
  <c r="P153" i="20" s="1"/>
  <c r="D46" i="20"/>
  <c r="D70" i="20" s="1"/>
  <c r="E46" i="20"/>
  <c r="E70" i="20" s="1"/>
  <c r="F46" i="20"/>
  <c r="F70" i="20" s="1"/>
  <c r="G46" i="20"/>
  <c r="G70" i="20" s="1"/>
  <c r="H46" i="20"/>
  <c r="H70" i="20" s="1"/>
  <c r="I46" i="20"/>
  <c r="I70" i="20" s="1"/>
  <c r="J46" i="20"/>
  <c r="J70" i="20" s="1"/>
  <c r="K46" i="20"/>
  <c r="K70" i="20" s="1"/>
  <c r="B47" i="20"/>
  <c r="B71" i="20" s="1"/>
  <c r="O154" i="20" s="1"/>
  <c r="C47" i="20"/>
  <c r="C71" i="20" s="1"/>
  <c r="D47" i="20"/>
  <c r="D71" i="20" s="1"/>
  <c r="E47" i="20"/>
  <c r="E71" i="20" s="1"/>
  <c r="F47" i="20"/>
  <c r="F71" i="20" s="1"/>
  <c r="G47" i="20"/>
  <c r="G71" i="20" s="1"/>
  <c r="H47" i="20"/>
  <c r="H71" i="20" s="1"/>
  <c r="I47" i="20"/>
  <c r="I71" i="20" s="1"/>
  <c r="J47" i="20"/>
  <c r="J71" i="20" s="1"/>
  <c r="K47" i="20"/>
  <c r="K71" i="20" s="1"/>
  <c r="C28" i="20"/>
  <c r="C52" i="20" s="1"/>
  <c r="P135" i="20" s="1"/>
  <c r="D28" i="20"/>
  <c r="D52" i="20" s="1"/>
  <c r="Q135" i="20" s="1"/>
  <c r="E28" i="20"/>
  <c r="E52" i="20" s="1"/>
  <c r="F28" i="20"/>
  <c r="F52" i="20" s="1"/>
  <c r="G28" i="20"/>
  <c r="G52" i="20" s="1"/>
  <c r="T135" i="20" s="1"/>
  <c r="H28" i="20"/>
  <c r="H52" i="20" s="1"/>
  <c r="I28" i="20"/>
  <c r="I52" i="20" s="1"/>
  <c r="J28" i="20"/>
  <c r="J52" i="20" s="1"/>
  <c r="K28" i="20"/>
  <c r="K52" i="20" s="1"/>
  <c r="X135" i="20" s="1"/>
  <c r="B28" i="20"/>
  <c r="B52" i="20" s="1"/>
  <c r="B79" i="20" s="1"/>
  <c r="B106" i="20" s="1"/>
  <c r="X52" i="20"/>
  <c r="Y52" i="20"/>
  <c r="Z52" i="20"/>
  <c r="AA52" i="20"/>
  <c r="AB52" i="20"/>
  <c r="AC52" i="20"/>
  <c r="AD52" i="20"/>
  <c r="AE52" i="20"/>
  <c r="AF52" i="20"/>
  <c r="AG52" i="20"/>
  <c r="Y53" i="20"/>
  <c r="Z53" i="20"/>
  <c r="AA53" i="20"/>
  <c r="AB53" i="20"/>
  <c r="AC53" i="20"/>
  <c r="AD53" i="20"/>
  <c r="AE53" i="20"/>
  <c r="AF53" i="20"/>
  <c r="AG53" i="20"/>
  <c r="O54" i="20"/>
  <c r="Z54" i="20"/>
  <c r="AA54" i="20"/>
  <c r="AB54" i="20"/>
  <c r="AC54" i="20"/>
  <c r="AD54" i="20"/>
  <c r="AE54" i="20"/>
  <c r="AF54" i="20"/>
  <c r="AG54" i="20"/>
  <c r="O55" i="20"/>
  <c r="P55" i="20"/>
  <c r="AA55" i="20"/>
  <c r="AB55" i="20"/>
  <c r="AC55" i="20"/>
  <c r="AD55" i="20"/>
  <c r="AE55" i="20"/>
  <c r="AF55" i="20"/>
  <c r="AG55" i="20"/>
  <c r="O56" i="20"/>
  <c r="P56" i="20"/>
  <c r="Q56" i="20"/>
  <c r="AB56" i="20"/>
  <c r="AC56" i="20"/>
  <c r="AD56" i="20"/>
  <c r="AE56" i="20"/>
  <c r="AF56" i="20"/>
  <c r="AG56" i="20"/>
  <c r="O57" i="20"/>
  <c r="P57" i="20"/>
  <c r="Q57" i="20"/>
  <c r="R57" i="20"/>
  <c r="AC57" i="20"/>
  <c r="AD57" i="20"/>
  <c r="AE57" i="20"/>
  <c r="AF57" i="20"/>
  <c r="AG57" i="20"/>
  <c r="O58" i="20"/>
  <c r="P58" i="20"/>
  <c r="Q58" i="20"/>
  <c r="R58" i="20"/>
  <c r="S58" i="20"/>
  <c r="AD58" i="20"/>
  <c r="AE58" i="20"/>
  <c r="AF58" i="20"/>
  <c r="AG58" i="20"/>
  <c r="O59" i="20"/>
  <c r="P59" i="20"/>
  <c r="Q59" i="20"/>
  <c r="R59" i="20"/>
  <c r="S59" i="20"/>
  <c r="T59" i="20"/>
  <c r="AE59" i="20"/>
  <c r="AF59" i="20"/>
  <c r="AG59" i="20"/>
  <c r="O60" i="20"/>
  <c r="P60" i="20"/>
  <c r="Q60" i="20"/>
  <c r="R60" i="20"/>
  <c r="S60" i="20"/>
  <c r="T60" i="20"/>
  <c r="U60" i="20"/>
  <c r="AF60" i="20"/>
  <c r="AG60" i="20"/>
  <c r="O61" i="20"/>
  <c r="P61" i="20"/>
  <c r="Q61" i="20"/>
  <c r="R61" i="20"/>
  <c r="S61" i="20"/>
  <c r="T61" i="20"/>
  <c r="U61" i="20"/>
  <c r="V61" i="20"/>
  <c r="AG61" i="20"/>
  <c r="O62" i="20"/>
  <c r="P62" i="20"/>
  <c r="Q62" i="20"/>
  <c r="R62" i="20"/>
  <c r="S62" i="20"/>
  <c r="T62" i="20"/>
  <c r="U62" i="20"/>
  <c r="V62" i="20"/>
  <c r="W62" i="20"/>
  <c r="O63" i="20"/>
  <c r="P63" i="20"/>
  <c r="Q63" i="20"/>
  <c r="R63" i="20"/>
  <c r="S63" i="20"/>
  <c r="T63" i="20"/>
  <c r="U63" i="20"/>
  <c r="V63" i="20"/>
  <c r="W63" i="20"/>
  <c r="X63" i="20"/>
  <c r="O64" i="20"/>
  <c r="P64" i="20"/>
  <c r="Q64" i="20"/>
  <c r="R64" i="20"/>
  <c r="S64" i="20"/>
  <c r="T64" i="20"/>
  <c r="U64" i="20"/>
  <c r="V64" i="20"/>
  <c r="W64" i="20"/>
  <c r="X64" i="20"/>
  <c r="Y64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N53" i="20"/>
  <c r="N54" i="20"/>
  <c r="N55" i="20"/>
  <c r="N56" i="20"/>
  <c r="N57" i="20"/>
  <c r="N58" i="20"/>
  <c r="N59" i="20"/>
  <c r="N60" i="20"/>
  <c r="N61" i="20"/>
  <c r="N62" i="20"/>
  <c r="N64" i="20"/>
  <c r="N65" i="20"/>
  <c r="N66" i="20"/>
  <c r="N67" i="20"/>
  <c r="N68" i="20"/>
  <c r="N69" i="20"/>
  <c r="N70" i="20"/>
  <c r="N71" i="20"/>
  <c r="E319" i="33" l="1"/>
  <c r="E342" i="33" s="1"/>
  <c r="E321" i="33"/>
  <c r="E380" i="33" s="1"/>
  <c r="E320" i="33"/>
  <c r="E361" i="33" s="1"/>
  <c r="C320" i="33"/>
  <c r="C361" i="33" s="1"/>
  <c r="C319" i="33"/>
  <c r="C342" i="33" s="1"/>
  <c r="C321" i="33"/>
  <c r="C380" i="33" s="1"/>
  <c r="F319" i="33"/>
  <c r="F342" i="33" s="1"/>
  <c r="F321" i="33"/>
  <c r="F380" i="33" s="1"/>
  <c r="F320" i="33"/>
  <c r="F361" i="33" s="1"/>
  <c r="D320" i="33"/>
  <c r="D361" i="33" s="1"/>
  <c r="D319" i="33"/>
  <c r="D342" i="33" s="1"/>
  <c r="D321" i="33"/>
  <c r="D380" i="33" s="1"/>
  <c r="I319" i="33"/>
  <c r="I342" i="33" s="1"/>
  <c r="I321" i="33"/>
  <c r="I380" i="33" s="1"/>
  <c r="I320" i="33"/>
  <c r="I361" i="33" s="1"/>
  <c r="J321" i="33"/>
  <c r="J380" i="33" s="1"/>
  <c r="J319" i="33"/>
  <c r="J342" i="33" s="1"/>
  <c r="J320" i="33"/>
  <c r="J361" i="33" s="1"/>
  <c r="G321" i="33"/>
  <c r="G380" i="33" s="1"/>
  <c r="G320" i="33"/>
  <c r="G361" i="33" s="1"/>
  <c r="G319" i="33"/>
  <c r="G342" i="33" s="1"/>
  <c r="K320" i="33"/>
  <c r="K361" i="33" s="1"/>
  <c r="K319" i="33"/>
  <c r="K342" i="33" s="1"/>
  <c r="K321" i="33"/>
  <c r="K380" i="33" s="1"/>
  <c r="H320" i="33"/>
  <c r="H361" i="33" s="1"/>
  <c r="H319" i="33"/>
  <c r="H342" i="33" s="1"/>
  <c r="H321" i="33"/>
  <c r="H380" i="33" s="1"/>
  <c r="B321" i="33"/>
  <c r="B380" i="33" s="1"/>
  <c r="B319" i="33"/>
  <c r="B342" i="33" s="1"/>
  <c r="B320" i="33"/>
  <c r="B361" i="33" s="1"/>
  <c r="H321" i="31"/>
  <c r="H380" i="31" s="1"/>
  <c r="H320" i="31"/>
  <c r="H361" i="31" s="1"/>
  <c r="H319" i="31"/>
  <c r="H342" i="31" s="1"/>
  <c r="D321" i="31"/>
  <c r="D380" i="31" s="1"/>
  <c r="D319" i="31"/>
  <c r="D342" i="31" s="1"/>
  <c r="D320" i="31"/>
  <c r="D361" i="31" s="1"/>
  <c r="B319" i="31"/>
  <c r="B342" i="31" s="1"/>
  <c r="B320" i="31"/>
  <c r="B361" i="31" s="1"/>
  <c r="B321" i="31"/>
  <c r="B380" i="31" s="1"/>
  <c r="J321" i="31"/>
  <c r="J380" i="31" s="1"/>
  <c r="J320" i="31"/>
  <c r="J361" i="31" s="1"/>
  <c r="J319" i="31"/>
  <c r="J342" i="31" s="1"/>
  <c r="C321" i="31"/>
  <c r="C380" i="31" s="1"/>
  <c r="C320" i="31"/>
  <c r="C361" i="31" s="1"/>
  <c r="C319" i="31"/>
  <c r="C342" i="31" s="1"/>
  <c r="G319" i="31"/>
  <c r="G342" i="31" s="1"/>
  <c r="G321" i="31"/>
  <c r="G380" i="31" s="1"/>
  <c r="G320" i="31"/>
  <c r="G361" i="31" s="1"/>
  <c r="K319" i="31"/>
  <c r="K342" i="31" s="1"/>
  <c r="K321" i="31"/>
  <c r="K380" i="31" s="1"/>
  <c r="K320" i="31"/>
  <c r="K361" i="31" s="1"/>
  <c r="E319" i="31"/>
  <c r="E342" i="31" s="1"/>
  <c r="E321" i="31"/>
  <c r="E380" i="31" s="1"/>
  <c r="E320" i="31"/>
  <c r="E361" i="31" s="1"/>
  <c r="F319" i="31"/>
  <c r="F342" i="31" s="1"/>
  <c r="F321" i="31"/>
  <c r="F380" i="31" s="1"/>
  <c r="F320" i="31"/>
  <c r="F361" i="31" s="1"/>
  <c r="I321" i="31"/>
  <c r="I380" i="31" s="1"/>
  <c r="I319" i="31"/>
  <c r="I342" i="31" s="1"/>
  <c r="I320" i="31"/>
  <c r="I361" i="31" s="1"/>
  <c r="J267" i="28"/>
  <c r="J338" i="28" s="1"/>
  <c r="J268" i="28"/>
  <c r="J357" i="28" s="1"/>
  <c r="J269" i="28"/>
  <c r="J376" i="28" s="1"/>
  <c r="I269" i="28"/>
  <c r="I376" i="28" s="1"/>
  <c r="I267" i="28"/>
  <c r="I338" i="28" s="1"/>
  <c r="I268" i="28"/>
  <c r="I357" i="28" s="1"/>
  <c r="D279" i="28"/>
  <c r="B279" i="28"/>
  <c r="B290" i="28"/>
  <c r="K279" i="28"/>
  <c r="H279" i="28"/>
  <c r="J279" i="28"/>
  <c r="G279" i="28"/>
  <c r="E279" i="28"/>
  <c r="F279" i="28"/>
  <c r="I279" i="28"/>
  <c r="C279" i="28"/>
  <c r="F267" i="28"/>
  <c r="F338" i="28" s="1"/>
  <c r="F269" i="28"/>
  <c r="F376" i="28" s="1"/>
  <c r="F268" i="28"/>
  <c r="F357" i="28" s="1"/>
  <c r="B269" i="28"/>
  <c r="B376" i="28" s="1"/>
  <c r="B267" i="28"/>
  <c r="B338" i="28" s="1"/>
  <c r="B268" i="28"/>
  <c r="B357" i="28" s="1"/>
  <c r="E269" i="28"/>
  <c r="E376" i="28" s="1"/>
  <c r="E267" i="28"/>
  <c r="E338" i="28" s="1"/>
  <c r="E268" i="28"/>
  <c r="E357" i="28" s="1"/>
  <c r="H268" i="28"/>
  <c r="H357" i="28" s="1"/>
  <c r="H269" i="28"/>
  <c r="H376" i="28" s="1"/>
  <c r="H267" i="28"/>
  <c r="H338" i="28" s="1"/>
  <c r="K268" i="28"/>
  <c r="K357" i="28" s="1"/>
  <c r="K267" i="28"/>
  <c r="K338" i="28" s="1"/>
  <c r="K269" i="28"/>
  <c r="K376" i="28" s="1"/>
  <c r="G267" i="28"/>
  <c r="G338" i="28" s="1"/>
  <c r="G268" i="28"/>
  <c r="G357" i="28" s="1"/>
  <c r="G269" i="28"/>
  <c r="G376" i="28" s="1"/>
  <c r="C269" i="28"/>
  <c r="C376" i="28" s="1"/>
  <c r="C268" i="28"/>
  <c r="C357" i="28" s="1"/>
  <c r="C267" i="28"/>
  <c r="C338" i="28" s="1"/>
  <c r="D268" i="28"/>
  <c r="D357" i="28" s="1"/>
  <c r="D267" i="28"/>
  <c r="D338" i="28" s="1"/>
  <c r="D269" i="28"/>
  <c r="D376" i="28" s="1"/>
  <c r="B303" i="30"/>
  <c r="J292" i="30"/>
  <c r="B292" i="30"/>
  <c r="I292" i="30"/>
  <c r="G292" i="30"/>
  <c r="F292" i="30"/>
  <c r="D292" i="30"/>
  <c r="C292" i="30"/>
  <c r="E292" i="30"/>
  <c r="H292" i="30"/>
  <c r="K292" i="30"/>
  <c r="I280" i="30"/>
  <c r="I339" i="30" s="1"/>
  <c r="I281" i="30"/>
  <c r="I358" i="30" s="1"/>
  <c r="I282" i="30"/>
  <c r="I377" i="30" s="1"/>
  <c r="C280" i="30"/>
  <c r="C339" i="30" s="1"/>
  <c r="C281" i="30"/>
  <c r="C358" i="30" s="1"/>
  <c r="C282" i="30"/>
  <c r="C377" i="30" s="1"/>
  <c r="K281" i="30"/>
  <c r="K358" i="30" s="1"/>
  <c r="K282" i="30"/>
  <c r="K377" i="30" s="1"/>
  <c r="K280" i="30"/>
  <c r="K339" i="30" s="1"/>
  <c r="G280" i="30"/>
  <c r="G339" i="30" s="1"/>
  <c r="G282" i="30"/>
  <c r="G377" i="30" s="1"/>
  <c r="G281" i="30"/>
  <c r="G358" i="30" s="1"/>
  <c r="D280" i="30"/>
  <c r="D339" i="30" s="1"/>
  <c r="D282" i="30"/>
  <c r="D377" i="30" s="1"/>
  <c r="D281" i="30"/>
  <c r="D358" i="30" s="1"/>
  <c r="H282" i="30"/>
  <c r="H377" i="30" s="1"/>
  <c r="H280" i="30"/>
  <c r="H339" i="30" s="1"/>
  <c r="H281" i="30"/>
  <c r="H358" i="30" s="1"/>
  <c r="B280" i="30"/>
  <c r="B339" i="30" s="1"/>
  <c r="B282" i="30"/>
  <c r="B377" i="30" s="1"/>
  <c r="B281" i="30"/>
  <c r="B358" i="30" s="1"/>
  <c r="E280" i="30"/>
  <c r="E339" i="30" s="1"/>
  <c r="E281" i="30"/>
  <c r="E358" i="30" s="1"/>
  <c r="E282" i="30"/>
  <c r="E377" i="30" s="1"/>
  <c r="J280" i="30"/>
  <c r="J339" i="30" s="1"/>
  <c r="J281" i="30"/>
  <c r="J358" i="30" s="1"/>
  <c r="J282" i="30"/>
  <c r="J377" i="30" s="1"/>
  <c r="F282" i="30"/>
  <c r="F377" i="30" s="1"/>
  <c r="F280" i="30"/>
  <c r="F339" i="30" s="1"/>
  <c r="F281" i="30"/>
  <c r="F358" i="30" s="1"/>
  <c r="G294" i="29"/>
  <c r="G359" i="29" s="1"/>
  <c r="G295" i="29"/>
  <c r="G378" i="29" s="1"/>
  <c r="G293" i="29"/>
  <c r="G340" i="29" s="1"/>
  <c r="H293" i="29"/>
  <c r="H340" i="29" s="1"/>
  <c r="H295" i="29"/>
  <c r="H378" i="29" s="1"/>
  <c r="H294" i="29"/>
  <c r="H359" i="29" s="1"/>
  <c r="B294" i="29"/>
  <c r="B359" i="29" s="1"/>
  <c r="B295" i="29"/>
  <c r="B378" i="29" s="1"/>
  <c r="B293" i="29"/>
  <c r="B340" i="29" s="1"/>
  <c r="J294" i="29"/>
  <c r="J359" i="29" s="1"/>
  <c r="J295" i="29"/>
  <c r="J378" i="29" s="1"/>
  <c r="J293" i="29"/>
  <c r="J340" i="29" s="1"/>
  <c r="I295" i="29"/>
  <c r="I378" i="29" s="1"/>
  <c r="I293" i="29"/>
  <c r="I340" i="29" s="1"/>
  <c r="I294" i="29"/>
  <c r="I359" i="29" s="1"/>
  <c r="D293" i="29"/>
  <c r="D340" i="29" s="1"/>
  <c r="D295" i="29"/>
  <c r="D378" i="29" s="1"/>
  <c r="D294" i="29"/>
  <c r="D359" i="29" s="1"/>
  <c r="C293" i="29"/>
  <c r="C340" i="29" s="1"/>
  <c r="C294" i="29"/>
  <c r="C359" i="29" s="1"/>
  <c r="C295" i="29"/>
  <c r="C378" i="29" s="1"/>
  <c r="E294" i="29"/>
  <c r="E359" i="29" s="1"/>
  <c r="E293" i="29"/>
  <c r="E340" i="29" s="1"/>
  <c r="E295" i="29"/>
  <c r="E378" i="29" s="1"/>
  <c r="B316" i="29"/>
  <c r="J305" i="29"/>
  <c r="B305" i="29"/>
  <c r="I305" i="29"/>
  <c r="H305" i="29"/>
  <c r="G305" i="29"/>
  <c r="F305" i="29"/>
  <c r="E305" i="29"/>
  <c r="K305" i="29"/>
  <c r="C305" i="29"/>
  <c r="D305" i="29"/>
  <c r="F294" i="29"/>
  <c r="F359" i="29" s="1"/>
  <c r="F295" i="29"/>
  <c r="F378" i="29" s="1"/>
  <c r="F293" i="29"/>
  <c r="F340" i="29" s="1"/>
  <c r="K294" i="29"/>
  <c r="K359" i="29" s="1"/>
  <c r="K295" i="29"/>
  <c r="K378" i="29" s="1"/>
  <c r="K293" i="29"/>
  <c r="K340" i="29" s="1"/>
  <c r="AP125" i="20"/>
  <c r="BL125" i="20" s="1"/>
  <c r="AS122" i="20"/>
  <c r="BO122" i="20" s="1"/>
  <c r="AU119" i="20"/>
  <c r="BQ119" i="20" s="1"/>
  <c r="AP115" i="20"/>
  <c r="BL115" i="20" s="1"/>
  <c r="BB110" i="20"/>
  <c r="BX110" i="20" s="1"/>
  <c r="AZ125" i="20"/>
  <c r="BV125" i="20" s="1"/>
  <c r="AL124" i="20"/>
  <c r="BH124" i="20" s="1"/>
  <c r="AM123" i="20"/>
  <c r="BI123" i="20" s="1"/>
  <c r="AU122" i="20"/>
  <c r="BQ122" i="20" s="1"/>
  <c r="AT121" i="20"/>
  <c r="BP121" i="20" s="1"/>
  <c r="AR120" i="20"/>
  <c r="BN120" i="20" s="1"/>
  <c r="AO119" i="20"/>
  <c r="BK119" i="20" s="1"/>
  <c r="AK118" i="20"/>
  <c r="BG118" i="20" s="1"/>
  <c r="AP116" i="20"/>
  <c r="BL116" i="20" s="1"/>
  <c r="AJ115" i="20"/>
  <c r="BF115" i="20" s="1"/>
  <c r="AN113" i="20"/>
  <c r="BJ113" i="20" s="1"/>
  <c r="BB111" i="20"/>
  <c r="BX111" i="20" s="1"/>
  <c r="AJ111" i="20"/>
  <c r="BF111" i="20" s="1"/>
  <c r="AL110" i="20"/>
  <c r="BH110" i="20" s="1"/>
  <c r="AX109" i="20"/>
  <c r="BT109" i="20" s="1"/>
  <c r="BB107" i="20"/>
  <c r="BX107" i="20" s="1"/>
  <c r="AJ107" i="20"/>
  <c r="BF107" i="20" s="1"/>
  <c r="AY125" i="20"/>
  <c r="BU125" i="20" s="1"/>
  <c r="AQ125" i="20"/>
  <c r="BM125" i="20" s="1"/>
  <c r="BA124" i="20"/>
  <c r="BW124" i="20" s="1"/>
  <c r="AS124" i="20"/>
  <c r="BO124" i="20" s="1"/>
  <c r="AT123" i="20"/>
  <c r="BP123" i="20" s="1"/>
  <c r="AL123" i="20"/>
  <c r="BH123" i="20" s="1"/>
  <c r="AT122" i="20"/>
  <c r="BP122" i="20" s="1"/>
  <c r="AL122" i="20"/>
  <c r="BH122" i="20" s="1"/>
  <c r="AS121" i="20"/>
  <c r="BO121" i="20" s="1"/>
  <c r="AK121" i="20"/>
  <c r="BG121" i="20" s="1"/>
  <c r="AQ120" i="20"/>
  <c r="BM120" i="20" s="1"/>
  <c r="AV119" i="20"/>
  <c r="BR119" i="20" s="1"/>
  <c r="AN119" i="20"/>
  <c r="BJ119" i="20" s="1"/>
  <c r="AR118" i="20"/>
  <c r="BN118" i="20" s="1"/>
  <c r="AJ118" i="20"/>
  <c r="BF118" i="20" s="1"/>
  <c r="AM117" i="20"/>
  <c r="BI117" i="20" s="1"/>
  <c r="AO116" i="20"/>
  <c r="BK116" i="20" s="1"/>
  <c r="AQ115" i="20"/>
  <c r="BM115" i="20" s="1"/>
  <c r="BC114" i="20"/>
  <c r="BY114" i="20" s="1"/>
  <c r="AK114" i="20"/>
  <c r="BG114" i="20" s="1"/>
  <c r="AM113" i="20"/>
  <c r="BI113" i="20" s="1"/>
  <c r="AO112" i="20"/>
  <c r="BK112" i="20" s="1"/>
  <c r="BA111" i="20"/>
  <c r="BW111" i="20" s="1"/>
  <c r="BC110" i="20"/>
  <c r="BY110" i="20" s="1"/>
  <c r="AK110" i="20"/>
  <c r="BG110" i="20" s="1"/>
  <c r="AW109" i="20"/>
  <c r="BS109" i="20" s="1"/>
  <c r="AY108" i="20"/>
  <c r="BU108" i="20" s="1"/>
  <c r="BA107" i="20"/>
  <c r="BW107" i="20" s="1"/>
  <c r="AX125" i="20"/>
  <c r="BT125" i="20" s="1"/>
  <c r="AK123" i="20"/>
  <c r="BG123" i="20" s="1"/>
  <c r="AM119" i="20"/>
  <c r="BI119" i="20" s="1"/>
  <c r="BB114" i="20"/>
  <c r="BX114" i="20" s="1"/>
  <c r="AJ110" i="20"/>
  <c r="BF110" i="20" s="1"/>
  <c r="AQ124" i="20"/>
  <c r="BM124" i="20" s="1"/>
  <c r="AR122" i="20"/>
  <c r="BN122" i="20" s="1"/>
  <c r="AO120" i="20"/>
  <c r="BK120" i="20" s="1"/>
  <c r="AT119" i="20"/>
  <c r="BP119" i="20" s="1"/>
  <c r="AL119" i="20"/>
  <c r="BH119" i="20" s="1"/>
  <c r="AM116" i="20"/>
  <c r="BI116" i="20" s="1"/>
  <c r="AO115" i="20"/>
  <c r="BK115" i="20" s="1"/>
  <c r="AQ114" i="20"/>
  <c r="BM114" i="20" s="1"/>
  <c r="BC113" i="20"/>
  <c r="BY113" i="20" s="1"/>
  <c r="AK113" i="20"/>
  <c r="BG113" i="20" s="1"/>
  <c r="AM112" i="20"/>
  <c r="BI112" i="20" s="1"/>
  <c r="AY111" i="20"/>
  <c r="BU111" i="20" s="1"/>
  <c r="BA110" i="20"/>
  <c r="BW110" i="20" s="1"/>
  <c r="BC109" i="20"/>
  <c r="BY109" i="20" s="1"/>
  <c r="AK109" i="20"/>
  <c r="BG109" i="20" s="1"/>
  <c r="AW108" i="20"/>
  <c r="BS108" i="20" s="1"/>
  <c r="AY107" i="20"/>
  <c r="BU107" i="20" s="1"/>
  <c r="AV125" i="20"/>
  <c r="BR125" i="20" s="1"/>
  <c r="AN125" i="20"/>
  <c r="BJ125" i="20" s="1"/>
  <c r="AX124" i="20"/>
  <c r="BT124" i="20" s="1"/>
  <c r="AP124" i="20"/>
  <c r="BL124" i="20" s="1"/>
  <c r="AY123" i="20"/>
  <c r="BU123" i="20" s="1"/>
  <c r="AQ123" i="20"/>
  <c r="BM123" i="20" s="1"/>
  <c r="AY122" i="20"/>
  <c r="BU122" i="20" s="1"/>
  <c r="AQ122" i="20"/>
  <c r="BM122" i="20" s="1"/>
  <c r="AX121" i="20"/>
  <c r="BT121" i="20" s="1"/>
  <c r="AP121" i="20"/>
  <c r="BL121" i="20" s="1"/>
  <c r="AV120" i="20"/>
  <c r="BR120" i="20" s="1"/>
  <c r="AN120" i="20"/>
  <c r="BJ120" i="20" s="1"/>
  <c r="AS119" i="20"/>
  <c r="BO119" i="20" s="1"/>
  <c r="AK119" i="20"/>
  <c r="BG119" i="20" s="1"/>
  <c r="AO118" i="20"/>
  <c r="BK118" i="20" s="1"/>
  <c r="AR117" i="20"/>
  <c r="BN117" i="20" s="1"/>
  <c r="AJ117" i="20"/>
  <c r="BF117" i="20" s="1"/>
  <c r="AL116" i="20"/>
  <c r="BH116" i="20" s="1"/>
  <c r="AN115" i="20"/>
  <c r="BJ115" i="20" s="1"/>
  <c r="AP114" i="20"/>
  <c r="BL114" i="20" s="1"/>
  <c r="BB113" i="20"/>
  <c r="BX113" i="20" s="1"/>
  <c r="AJ113" i="20"/>
  <c r="BF113" i="20" s="1"/>
  <c r="AL112" i="20"/>
  <c r="BH112" i="20" s="1"/>
  <c r="AN111" i="20"/>
  <c r="BJ111" i="20" s="1"/>
  <c r="AZ110" i="20"/>
  <c r="BV110" i="20" s="1"/>
  <c r="BB109" i="20"/>
  <c r="BX109" i="20" s="1"/>
  <c r="AJ109" i="20"/>
  <c r="BF109" i="20" s="1"/>
  <c r="AV108" i="20"/>
  <c r="BR108" i="20" s="1"/>
  <c r="AX107" i="20"/>
  <c r="BT107" i="20" s="1"/>
  <c r="AR124" i="20"/>
  <c r="BN124" i="20" s="1"/>
  <c r="AR121" i="20"/>
  <c r="BN121" i="20" s="1"/>
  <c r="AN116" i="20"/>
  <c r="BJ116" i="20" s="1"/>
  <c r="AZ111" i="20"/>
  <c r="BV111" i="20" s="1"/>
  <c r="AY124" i="20"/>
  <c r="BU124" i="20" s="1"/>
  <c r="AJ123" i="20"/>
  <c r="BF123" i="20" s="1"/>
  <c r="BS120" i="20"/>
  <c r="AW120" i="20"/>
  <c r="AP118" i="20"/>
  <c r="BL118" i="20" s="1"/>
  <c r="AM125" i="20"/>
  <c r="BI125" i="20" s="1"/>
  <c r="AP123" i="20"/>
  <c r="BL123" i="20" s="1"/>
  <c r="AW121" i="20"/>
  <c r="BS121" i="20" s="1"/>
  <c r="AJ119" i="20"/>
  <c r="BF119" i="20" s="1"/>
  <c r="BC108" i="20"/>
  <c r="BY108" i="20" s="1"/>
  <c r="AZ124" i="20"/>
  <c r="BV124" i="20" s="1"/>
  <c r="AK122" i="20"/>
  <c r="BG122" i="20" s="1"/>
  <c r="AQ118" i="20"/>
  <c r="BM118" i="20" s="1"/>
  <c r="AL113" i="20"/>
  <c r="BH113" i="20" s="1"/>
  <c r="AX108" i="20"/>
  <c r="BT108" i="20" s="1"/>
  <c r="AO125" i="20"/>
  <c r="BK125" i="20" s="1"/>
  <c r="AR123" i="20"/>
  <c r="BN123" i="20" s="1"/>
  <c r="AQ121" i="20"/>
  <c r="BM121" i="20" s="1"/>
  <c r="AS117" i="20"/>
  <c r="BO117" i="20" s="1"/>
  <c r="AU125" i="20"/>
  <c r="BQ125" i="20" s="1"/>
  <c r="AX123" i="20"/>
  <c r="BT123" i="20" s="1"/>
  <c r="AP122" i="20"/>
  <c r="BL122" i="20" s="1"/>
  <c r="AU120" i="20"/>
  <c r="BQ120" i="20" s="1"/>
  <c r="AR119" i="20"/>
  <c r="BN119" i="20" s="1"/>
  <c r="AQ117" i="20"/>
  <c r="BM117" i="20" s="1"/>
  <c r="AK116" i="20"/>
  <c r="BG116" i="20" s="1"/>
  <c r="AO114" i="20"/>
  <c r="BK114" i="20" s="1"/>
  <c r="BC112" i="20"/>
  <c r="BY112" i="20" s="1"/>
  <c r="AM111" i="20"/>
  <c r="BI111" i="20" s="1"/>
  <c r="AY110" i="20"/>
  <c r="BU110" i="20" s="1"/>
  <c r="AW107" i="20"/>
  <c r="BS107" i="20" s="1"/>
  <c r="BB125" i="20"/>
  <c r="BX125" i="20" s="1"/>
  <c r="AT125" i="20"/>
  <c r="BP125" i="20" s="1"/>
  <c r="AL125" i="20"/>
  <c r="BH125" i="20" s="1"/>
  <c r="AV124" i="20"/>
  <c r="BR124" i="20" s="1"/>
  <c r="AN124" i="20"/>
  <c r="BJ124" i="20" s="1"/>
  <c r="AW123" i="20"/>
  <c r="BS123" i="20" s="1"/>
  <c r="AO123" i="20"/>
  <c r="BK123" i="20" s="1"/>
  <c r="AW122" i="20"/>
  <c r="BS122" i="20" s="1"/>
  <c r="AO122" i="20"/>
  <c r="BK122" i="20" s="1"/>
  <c r="AV121" i="20"/>
  <c r="BR121" i="20" s="1"/>
  <c r="AN121" i="20"/>
  <c r="BJ121" i="20" s="1"/>
  <c r="AT120" i="20"/>
  <c r="BP120" i="20" s="1"/>
  <c r="AL120" i="20"/>
  <c r="BH120" i="20" s="1"/>
  <c r="AQ119" i="20"/>
  <c r="BM119" i="20" s="1"/>
  <c r="AU118" i="20"/>
  <c r="BQ118" i="20" s="1"/>
  <c r="AM118" i="20"/>
  <c r="BI118" i="20" s="1"/>
  <c r="AP117" i="20"/>
  <c r="BL117" i="20" s="1"/>
  <c r="AR116" i="20"/>
  <c r="BN116" i="20" s="1"/>
  <c r="AJ116" i="20"/>
  <c r="BF116" i="20" s="1"/>
  <c r="AL115" i="20"/>
  <c r="BH115" i="20" s="1"/>
  <c r="AN114" i="20"/>
  <c r="BJ114" i="20" s="1"/>
  <c r="AP113" i="20"/>
  <c r="BL113" i="20" s="1"/>
  <c r="BB112" i="20"/>
  <c r="BX112" i="20" s="1"/>
  <c r="AJ112" i="20"/>
  <c r="BF112" i="20" s="1"/>
  <c r="AL111" i="20"/>
  <c r="BH111" i="20" s="1"/>
  <c r="AX110" i="20"/>
  <c r="BT110" i="20" s="1"/>
  <c r="AZ109" i="20"/>
  <c r="BV109" i="20" s="1"/>
  <c r="BB108" i="20"/>
  <c r="BX108" i="20" s="1"/>
  <c r="AJ108" i="20"/>
  <c r="BF108" i="20" s="1"/>
  <c r="AV107" i="20"/>
  <c r="BR107" i="20" s="1"/>
  <c r="AS123" i="20"/>
  <c r="BO123" i="20" s="1"/>
  <c r="AP120" i="20"/>
  <c r="BL120" i="20" s="1"/>
  <c r="AT117" i="20"/>
  <c r="BP117" i="20" s="1"/>
  <c r="AJ114" i="20"/>
  <c r="BF114" i="20" s="1"/>
  <c r="AL109" i="20"/>
  <c r="BH109" i="20" s="1"/>
  <c r="AW125" i="20"/>
  <c r="BS125" i="20" s="1"/>
  <c r="AZ123" i="20"/>
  <c r="BV123" i="20" s="1"/>
  <c r="AJ122" i="20"/>
  <c r="BF122" i="20" s="1"/>
  <c r="AK117" i="20"/>
  <c r="BG117" i="20" s="1"/>
  <c r="AW124" i="20"/>
  <c r="BS124" i="20" s="1"/>
  <c r="AO124" i="20"/>
  <c r="BK124" i="20" s="1"/>
  <c r="AX122" i="20"/>
  <c r="BT122" i="20" s="1"/>
  <c r="AO121" i="20"/>
  <c r="BK121" i="20" s="1"/>
  <c r="AM120" i="20"/>
  <c r="BI120" i="20" s="1"/>
  <c r="AN118" i="20"/>
  <c r="BJ118" i="20" s="1"/>
  <c r="AS116" i="20"/>
  <c r="BO116" i="20" s="1"/>
  <c r="AM115" i="20"/>
  <c r="BI115" i="20" s="1"/>
  <c r="BA113" i="20"/>
  <c r="BW113" i="20" s="1"/>
  <c r="AK112" i="20"/>
  <c r="BG112" i="20" s="1"/>
  <c r="BW109" i="20"/>
  <c r="BA109" i="20"/>
  <c r="AK108" i="20"/>
  <c r="BG108" i="20" s="1"/>
  <c r="BA125" i="20"/>
  <c r="BW125" i="20" s="1"/>
  <c r="AS125" i="20"/>
  <c r="BO125" i="20" s="1"/>
  <c r="AU124" i="20"/>
  <c r="BQ124" i="20" s="1"/>
  <c r="AM124" i="20"/>
  <c r="BI124" i="20" s="1"/>
  <c r="AV123" i="20"/>
  <c r="BR123" i="20" s="1"/>
  <c r="AN123" i="20"/>
  <c r="BJ123" i="20" s="1"/>
  <c r="AV122" i="20"/>
  <c r="BR122" i="20" s="1"/>
  <c r="AN122" i="20"/>
  <c r="BJ122" i="20" s="1"/>
  <c r="AU121" i="20"/>
  <c r="BQ121" i="20" s="1"/>
  <c r="AM121" i="20"/>
  <c r="BI121" i="20" s="1"/>
  <c r="AS120" i="20"/>
  <c r="BO120" i="20" s="1"/>
  <c r="AK120" i="20"/>
  <c r="BG120" i="20" s="1"/>
  <c r="AP119" i="20"/>
  <c r="BL119" i="20" s="1"/>
  <c r="AT118" i="20"/>
  <c r="BP118" i="20" s="1"/>
  <c r="AL118" i="20"/>
  <c r="BH118" i="20" s="1"/>
  <c r="AO117" i="20"/>
  <c r="BK117" i="20" s="1"/>
  <c r="AQ116" i="20"/>
  <c r="BM116" i="20" s="1"/>
  <c r="BC115" i="20"/>
  <c r="BY115" i="20" s="1"/>
  <c r="AK115" i="20"/>
  <c r="BG115" i="20" s="1"/>
  <c r="AM114" i="20"/>
  <c r="BI114" i="20" s="1"/>
  <c r="AO113" i="20"/>
  <c r="BK113" i="20" s="1"/>
  <c r="BA112" i="20"/>
  <c r="BW112" i="20" s="1"/>
  <c r="BC111" i="20"/>
  <c r="BY111" i="20" s="1"/>
  <c r="AK111" i="20"/>
  <c r="BG111" i="20" s="1"/>
  <c r="AM110" i="20"/>
  <c r="BI110" i="20" s="1"/>
  <c r="AY109" i="20"/>
  <c r="BU109" i="20" s="1"/>
  <c r="BA108" i="20"/>
  <c r="BW108" i="20" s="1"/>
  <c r="BC107" i="20"/>
  <c r="BY107" i="20" s="1"/>
  <c r="AU107" i="20"/>
  <c r="BQ107" i="20" s="1"/>
  <c r="AJ121" i="20"/>
  <c r="BF121" i="20" s="1"/>
  <c r="AL117" i="20"/>
  <c r="BH117" i="20" s="1"/>
  <c r="AN112" i="20"/>
  <c r="BJ112" i="20" s="1"/>
  <c r="AZ107" i="20"/>
  <c r="BV107" i="20" s="1"/>
  <c r="AR125" i="20"/>
  <c r="BN125" i="20" s="1"/>
  <c r="AT124" i="20"/>
  <c r="BP124" i="20" s="1"/>
  <c r="AU123" i="20"/>
  <c r="BQ123" i="20" s="1"/>
  <c r="AM122" i="20"/>
  <c r="BI122" i="20" s="1"/>
  <c r="AL121" i="20"/>
  <c r="BH121" i="20" s="1"/>
  <c r="AJ120" i="20"/>
  <c r="BF120" i="20" s="1"/>
  <c r="AS118" i="20"/>
  <c r="BO118" i="20" s="1"/>
  <c r="AN117" i="20"/>
  <c r="BJ117" i="20" s="1"/>
  <c r="AR115" i="20"/>
  <c r="BN115" i="20" s="1"/>
  <c r="AL114" i="20"/>
  <c r="BH114" i="20" s="1"/>
  <c r="AZ112" i="20"/>
  <c r="BV112" i="20" s="1"/>
  <c r="AZ108" i="20"/>
  <c r="BV108" i="20" s="1"/>
  <c r="C230" i="20"/>
  <c r="C373" i="20" s="1"/>
  <c r="C229" i="20"/>
  <c r="C354" i="20" s="1"/>
  <c r="C228" i="20"/>
  <c r="C335" i="20" s="1"/>
  <c r="D228" i="20"/>
  <c r="D335" i="20" s="1"/>
  <c r="D230" i="20"/>
  <c r="D373" i="20" s="1"/>
  <c r="D229" i="20"/>
  <c r="D354" i="20" s="1"/>
  <c r="H228" i="20"/>
  <c r="H335" i="20" s="1"/>
  <c r="H229" i="20"/>
  <c r="H354" i="20" s="1"/>
  <c r="H230" i="20"/>
  <c r="H373" i="20" s="1"/>
  <c r="F230" i="20"/>
  <c r="F373" i="20" s="1"/>
  <c r="F229" i="20"/>
  <c r="F354" i="20" s="1"/>
  <c r="F228" i="20"/>
  <c r="F335" i="20" s="1"/>
  <c r="I230" i="20"/>
  <c r="I373" i="20" s="1"/>
  <c r="I229" i="20"/>
  <c r="I354" i="20" s="1"/>
  <c r="I228" i="20"/>
  <c r="I335" i="20" s="1"/>
  <c r="J229" i="20"/>
  <c r="J354" i="20" s="1"/>
  <c r="J230" i="20"/>
  <c r="J373" i="20" s="1"/>
  <c r="J228" i="20"/>
  <c r="J335" i="20" s="1"/>
  <c r="G229" i="20"/>
  <c r="G354" i="20" s="1"/>
  <c r="G228" i="20"/>
  <c r="G335" i="20" s="1"/>
  <c r="G230" i="20"/>
  <c r="G373" i="20" s="1"/>
  <c r="K229" i="20"/>
  <c r="K354" i="20" s="1"/>
  <c r="K228" i="20"/>
  <c r="K335" i="20" s="1"/>
  <c r="K230" i="20"/>
  <c r="K373" i="20" s="1"/>
  <c r="B229" i="20"/>
  <c r="B354" i="20" s="1"/>
  <c r="B228" i="20"/>
  <c r="B335" i="20" s="1"/>
  <c r="B230" i="20"/>
  <c r="B373" i="20" s="1"/>
  <c r="E228" i="20"/>
  <c r="E335" i="20" s="1"/>
  <c r="E230" i="20"/>
  <c r="E373" i="20" s="1"/>
  <c r="E229" i="20"/>
  <c r="E354" i="20" s="1"/>
  <c r="B251" i="20"/>
  <c r="BQ106" i="20"/>
  <c r="BP106" i="20"/>
  <c r="BW106" i="20"/>
  <c r="BU106" i="20"/>
  <c r="BT106" i="20"/>
  <c r="BY106" i="20"/>
  <c r="BV106" i="20"/>
  <c r="BS106" i="20"/>
  <c r="BX106" i="20"/>
  <c r="BR106" i="20"/>
  <c r="N1" i="22"/>
  <c r="N2" i="22"/>
  <c r="H93" i="20"/>
  <c r="H120" i="20" s="1"/>
  <c r="U149" i="20"/>
  <c r="AE61" i="20"/>
  <c r="W144" i="20"/>
  <c r="Z58" i="20"/>
  <c r="U141" i="20"/>
  <c r="F95" i="20"/>
  <c r="F122" i="20" s="1"/>
  <c r="S151" i="20"/>
  <c r="J93" i="20"/>
  <c r="J120" i="20" s="1"/>
  <c r="W149" i="20"/>
  <c r="J89" i="20"/>
  <c r="J116" i="20" s="1"/>
  <c r="AF116" i="20" s="1"/>
  <c r="BB116" i="20" s="1"/>
  <c r="W145" i="20"/>
  <c r="AF62" i="20"/>
  <c r="Y61" i="20"/>
  <c r="Q144" i="20"/>
  <c r="J81" i="20"/>
  <c r="J108" i="20" s="1"/>
  <c r="X108" i="20" s="1"/>
  <c r="AT108" i="20" s="1"/>
  <c r="W137" i="20"/>
  <c r="X54" i="20"/>
  <c r="P54" i="20"/>
  <c r="O137" i="20"/>
  <c r="D80" i="20"/>
  <c r="D107" i="20" s="1"/>
  <c r="Q107" i="20" s="1"/>
  <c r="Q136" i="20"/>
  <c r="K84" i="20"/>
  <c r="K111" i="20" s="1"/>
  <c r="AB111" i="20" s="1"/>
  <c r="AX111" i="20" s="1"/>
  <c r="X140" i="20"/>
  <c r="G86" i="20"/>
  <c r="G113" i="20" s="1"/>
  <c r="Z113" i="20" s="1"/>
  <c r="AV113" i="20" s="1"/>
  <c r="T142" i="20"/>
  <c r="C86" i="20"/>
  <c r="C113" i="20" s="1"/>
  <c r="V113" i="20" s="1"/>
  <c r="AR113" i="20" s="1"/>
  <c r="P142" i="20"/>
  <c r="E98" i="20"/>
  <c r="E125" i="20" s="1"/>
  <c r="R154" i="20"/>
  <c r="G97" i="20"/>
  <c r="G124" i="20" s="1"/>
  <c r="T153" i="20"/>
  <c r="I96" i="20"/>
  <c r="I123" i="20" s="1"/>
  <c r="V152" i="20"/>
  <c r="K95" i="20"/>
  <c r="K122" i="20" s="1"/>
  <c r="X151" i="20"/>
  <c r="I92" i="20"/>
  <c r="I119" i="20" s="1"/>
  <c r="V148" i="20"/>
  <c r="K91" i="20"/>
  <c r="K118" i="20" s="1"/>
  <c r="X147" i="20"/>
  <c r="I88" i="20"/>
  <c r="I115" i="20" s="1"/>
  <c r="AD115" i="20" s="1"/>
  <c r="AZ115" i="20" s="1"/>
  <c r="V144" i="20"/>
  <c r="I80" i="20"/>
  <c r="I107" i="20" s="1"/>
  <c r="V107" i="20" s="1"/>
  <c r="AR107" i="20" s="1"/>
  <c r="V136" i="20"/>
  <c r="J85" i="20"/>
  <c r="J112" i="20" s="1"/>
  <c r="AB112" i="20" s="1"/>
  <c r="AX112" i="20" s="1"/>
  <c r="W141" i="20"/>
  <c r="F97" i="20"/>
  <c r="F124" i="20" s="1"/>
  <c r="S153" i="20"/>
  <c r="J91" i="20"/>
  <c r="J118" i="20" s="1"/>
  <c r="W147" i="20"/>
  <c r="AB62" i="20"/>
  <c r="S145" i="20"/>
  <c r="J87" i="20"/>
  <c r="J114" i="20" s="1"/>
  <c r="AD114" i="20" s="1"/>
  <c r="AZ114" i="20" s="1"/>
  <c r="W143" i="20"/>
  <c r="X58" i="20"/>
  <c r="S141" i="20"/>
  <c r="S55" i="20"/>
  <c r="Q138" i="20"/>
  <c r="T54" i="20"/>
  <c r="S137" i="20"/>
  <c r="U53" i="20"/>
  <c r="U136" i="20"/>
  <c r="H94" i="20"/>
  <c r="H121" i="20" s="1"/>
  <c r="U150" i="20"/>
  <c r="W53" i="20"/>
  <c r="W136" i="20"/>
  <c r="D98" i="20"/>
  <c r="D125" i="20" s="1"/>
  <c r="Q154" i="20"/>
  <c r="H96" i="20"/>
  <c r="H123" i="20" s="1"/>
  <c r="U152" i="20"/>
  <c r="AD68" i="20"/>
  <c r="O151" i="20"/>
  <c r="AF66" i="20"/>
  <c r="S149" i="20"/>
  <c r="Z64" i="20"/>
  <c r="O147" i="20"/>
  <c r="AC61" i="20"/>
  <c r="U144" i="20"/>
  <c r="V60" i="20"/>
  <c r="O143" i="20"/>
  <c r="Y57" i="20"/>
  <c r="U140" i="20"/>
  <c r="R56" i="20"/>
  <c r="O139" i="20"/>
  <c r="Z59" i="20"/>
  <c r="G80" i="20"/>
  <c r="G107" i="20" s="1"/>
  <c r="T107" i="20" s="1"/>
  <c r="AP107" i="20" s="1"/>
  <c r="T136" i="20"/>
  <c r="J79" i="20"/>
  <c r="J106" i="20" s="1"/>
  <c r="V106" i="20" s="1"/>
  <c r="AR106" i="20" s="1"/>
  <c r="W135" i="20"/>
  <c r="K98" i="20"/>
  <c r="K125" i="20" s="1"/>
  <c r="X154" i="20"/>
  <c r="C98" i="20"/>
  <c r="C125" i="20" s="1"/>
  <c r="P154" i="20"/>
  <c r="E97" i="20"/>
  <c r="E124" i="20" s="1"/>
  <c r="R153" i="20"/>
  <c r="I95" i="20"/>
  <c r="I122" i="20" s="1"/>
  <c r="V151" i="20"/>
  <c r="K94" i="20"/>
  <c r="K121" i="20" s="1"/>
  <c r="X150" i="20"/>
  <c r="C94" i="20"/>
  <c r="C121" i="20" s="1"/>
  <c r="AD121" i="20" s="1"/>
  <c r="AZ121" i="20" s="1"/>
  <c r="P150" i="20"/>
  <c r="AE66" i="20"/>
  <c r="R149" i="20"/>
  <c r="I91" i="20"/>
  <c r="I118" i="20" s="1"/>
  <c r="AG118" i="20" s="1"/>
  <c r="BC118" i="20" s="1"/>
  <c r="V147" i="20"/>
  <c r="K90" i="20"/>
  <c r="K117" i="20" s="1"/>
  <c r="X146" i="20"/>
  <c r="AA62" i="20"/>
  <c r="R145" i="20"/>
  <c r="AB61" i="20"/>
  <c r="T144" i="20"/>
  <c r="AC60" i="20"/>
  <c r="V143" i="20"/>
  <c r="K86" i="20"/>
  <c r="K113" i="20" s="1"/>
  <c r="AD113" i="20" s="1"/>
  <c r="AZ113" i="20" s="1"/>
  <c r="X142" i="20"/>
  <c r="X57" i="20"/>
  <c r="T140" i="20"/>
  <c r="Y56" i="20"/>
  <c r="V139" i="20"/>
  <c r="Z55" i="20"/>
  <c r="X138" i="20"/>
  <c r="R55" i="20"/>
  <c r="P138" i="20"/>
  <c r="S54" i="20"/>
  <c r="R137" i="20"/>
  <c r="H89" i="20"/>
  <c r="H116" i="20" s="1"/>
  <c r="AD116" i="20" s="1"/>
  <c r="AZ116" i="20" s="1"/>
  <c r="U145" i="20"/>
  <c r="J95" i="20"/>
  <c r="J122" i="20" s="1"/>
  <c r="W151" i="20"/>
  <c r="AE67" i="20"/>
  <c r="Q150" i="20"/>
  <c r="AG65" i="20"/>
  <c r="U148" i="20"/>
  <c r="AA63" i="20"/>
  <c r="Q146" i="20"/>
  <c r="Z56" i="20"/>
  <c r="W139" i="20"/>
  <c r="U52" i="20"/>
  <c r="V135" i="20"/>
  <c r="J98" i="20"/>
  <c r="J125" i="20" s="1"/>
  <c r="W154" i="20"/>
  <c r="D97" i="20"/>
  <c r="D124" i="20" s="1"/>
  <c r="Q153" i="20"/>
  <c r="F96" i="20"/>
  <c r="F123" i="20" s="1"/>
  <c r="S152" i="20"/>
  <c r="H95" i="20"/>
  <c r="H122" i="20" s="1"/>
  <c r="U151" i="20"/>
  <c r="J94" i="20"/>
  <c r="J121" i="20" s="1"/>
  <c r="W150" i="20"/>
  <c r="AC67" i="20"/>
  <c r="O150" i="20"/>
  <c r="D93" i="20"/>
  <c r="D120" i="20" s="1"/>
  <c r="AD120" i="20" s="1"/>
  <c r="AZ120" i="20" s="1"/>
  <c r="Q149" i="20"/>
  <c r="AE65" i="20"/>
  <c r="S148" i="20"/>
  <c r="Y63" i="20"/>
  <c r="O146" i="20"/>
  <c r="F88" i="20"/>
  <c r="F115" i="20" s="1"/>
  <c r="AA115" i="20" s="1"/>
  <c r="AW115" i="20" s="1"/>
  <c r="S144" i="20"/>
  <c r="AB60" i="20"/>
  <c r="U143" i="20"/>
  <c r="J86" i="20"/>
  <c r="J113" i="20" s="1"/>
  <c r="AC113" i="20" s="1"/>
  <c r="AY113" i="20" s="1"/>
  <c r="W142" i="20"/>
  <c r="U59" i="20"/>
  <c r="O142" i="20"/>
  <c r="D85" i="20"/>
  <c r="D112" i="20" s="1"/>
  <c r="V112" i="20" s="1"/>
  <c r="AR112" i="20" s="1"/>
  <c r="Q141" i="20"/>
  <c r="W57" i="20"/>
  <c r="S140" i="20"/>
  <c r="Y55" i="20"/>
  <c r="W138" i="20"/>
  <c r="Q55" i="20"/>
  <c r="O138" i="20"/>
  <c r="R54" i="20"/>
  <c r="Q137" i="20"/>
  <c r="H98" i="20"/>
  <c r="H125" i="20" s="1"/>
  <c r="U154" i="20"/>
  <c r="G92" i="20"/>
  <c r="G119" i="20" s="1"/>
  <c r="AF119" i="20" s="1"/>
  <c r="BB119" i="20" s="1"/>
  <c r="T148" i="20"/>
  <c r="F87" i="20"/>
  <c r="F114" i="20" s="1"/>
  <c r="Z114" i="20" s="1"/>
  <c r="AV114" i="20" s="1"/>
  <c r="S143" i="20"/>
  <c r="D84" i="20"/>
  <c r="D111" i="20" s="1"/>
  <c r="U111" i="20" s="1"/>
  <c r="AQ111" i="20" s="1"/>
  <c r="Q140" i="20"/>
  <c r="O135" i="20"/>
  <c r="T52" i="20"/>
  <c r="U135" i="20"/>
  <c r="I98" i="20"/>
  <c r="I125" i="20" s="1"/>
  <c r="V154" i="20"/>
  <c r="K97" i="20"/>
  <c r="K124" i="20" s="1"/>
  <c r="X153" i="20"/>
  <c r="E96" i="20"/>
  <c r="E123" i="20" s="1"/>
  <c r="R152" i="20"/>
  <c r="G95" i="20"/>
  <c r="G122" i="20" s="1"/>
  <c r="T151" i="20"/>
  <c r="I94" i="20"/>
  <c r="I121" i="20" s="1"/>
  <c r="V150" i="20"/>
  <c r="K93" i="20"/>
  <c r="K120" i="20" s="1"/>
  <c r="X149" i="20"/>
  <c r="E92" i="20"/>
  <c r="E119" i="20" s="1"/>
  <c r="AD119" i="20" s="1"/>
  <c r="AZ119" i="20" s="1"/>
  <c r="R148" i="20"/>
  <c r="AE64" i="20"/>
  <c r="T147" i="20"/>
  <c r="AF63" i="20"/>
  <c r="V146" i="20"/>
  <c r="AG62" i="20"/>
  <c r="X145" i="20"/>
  <c r="Y62" i="20"/>
  <c r="P145" i="20"/>
  <c r="AA60" i="20"/>
  <c r="T143" i="20"/>
  <c r="AC58" i="20"/>
  <c r="X141" i="20"/>
  <c r="U58" i="20"/>
  <c r="P141" i="20"/>
  <c r="E84" i="20"/>
  <c r="E111" i="20" s="1"/>
  <c r="V111" i="20" s="1"/>
  <c r="AR111" i="20" s="1"/>
  <c r="R140" i="20"/>
  <c r="W56" i="20"/>
  <c r="T139" i="20"/>
  <c r="X55" i="20"/>
  <c r="V138" i="20"/>
  <c r="Y54" i="20"/>
  <c r="X137" i="20"/>
  <c r="Q54" i="20"/>
  <c r="P137" i="20"/>
  <c r="R53" i="20"/>
  <c r="R136" i="20"/>
  <c r="J97" i="20"/>
  <c r="J124" i="20" s="1"/>
  <c r="W153" i="20"/>
  <c r="AC65" i="20"/>
  <c r="Q148" i="20"/>
  <c r="H86" i="20"/>
  <c r="H113" i="20" s="1"/>
  <c r="AA113" i="20" s="1"/>
  <c r="AW113" i="20" s="1"/>
  <c r="U142" i="20"/>
  <c r="F83" i="20"/>
  <c r="F110" i="20" s="1"/>
  <c r="V110" i="20" s="1"/>
  <c r="AR110" i="20" s="1"/>
  <c r="S139" i="20"/>
  <c r="AF70" i="20"/>
  <c r="O153" i="20"/>
  <c r="F91" i="20"/>
  <c r="F118" i="20" s="1"/>
  <c r="AD118" i="20" s="1"/>
  <c r="AZ118" i="20" s="1"/>
  <c r="S147" i="20"/>
  <c r="G96" i="20"/>
  <c r="G123" i="20" s="1"/>
  <c r="T152" i="20"/>
  <c r="AE63" i="20"/>
  <c r="U146" i="20"/>
  <c r="U56" i="20"/>
  <c r="R139" i="20"/>
  <c r="R52" i="20"/>
  <c r="S135" i="20"/>
  <c r="G98" i="20"/>
  <c r="G125" i="20" s="1"/>
  <c r="T154" i="20"/>
  <c r="I97" i="20"/>
  <c r="I124" i="20" s="1"/>
  <c r="V153" i="20"/>
  <c r="K96" i="20"/>
  <c r="K123" i="20" s="1"/>
  <c r="X152" i="20"/>
  <c r="AF69" i="20"/>
  <c r="P152" i="20"/>
  <c r="AG68" i="20"/>
  <c r="R151" i="20"/>
  <c r="G94" i="20"/>
  <c r="G121" i="20" s="1"/>
  <c r="T150" i="20"/>
  <c r="I93" i="20"/>
  <c r="I120" i="20" s="1"/>
  <c r="V149" i="20"/>
  <c r="K92" i="20"/>
  <c r="K119" i="20" s="1"/>
  <c r="X148" i="20"/>
  <c r="AB65" i="20"/>
  <c r="P148" i="20"/>
  <c r="AC64" i="20"/>
  <c r="R147" i="20"/>
  <c r="G90" i="20"/>
  <c r="G117" i="20" s="1"/>
  <c r="AD117" i="20" s="1"/>
  <c r="AZ117" i="20" s="1"/>
  <c r="T146" i="20"/>
  <c r="AF61" i="20"/>
  <c r="X144" i="20"/>
  <c r="X61" i="20"/>
  <c r="P144" i="20"/>
  <c r="Y60" i="20"/>
  <c r="R143" i="20"/>
  <c r="AA58" i="20"/>
  <c r="V141" i="20"/>
  <c r="G82" i="20"/>
  <c r="G109" i="20" s="1"/>
  <c r="V109" i="20" s="1"/>
  <c r="AR109" i="20" s="1"/>
  <c r="T138" i="20"/>
  <c r="X53" i="20"/>
  <c r="X136" i="20"/>
  <c r="P53" i="20"/>
  <c r="P136" i="20"/>
  <c r="AB66" i="20"/>
  <c r="O149" i="20"/>
  <c r="AG69" i="20"/>
  <c r="Q152" i="20"/>
  <c r="C90" i="20"/>
  <c r="C117" i="20" s="1"/>
  <c r="Z117" i="20" s="1"/>
  <c r="AV117" i="20" s="1"/>
  <c r="P146" i="20"/>
  <c r="F86" i="20"/>
  <c r="F113" i="20" s="1"/>
  <c r="Y113" i="20" s="1"/>
  <c r="AU113" i="20" s="1"/>
  <c r="S142" i="20"/>
  <c r="H82" i="20"/>
  <c r="H109" i="20" s="1"/>
  <c r="W109" i="20" s="1"/>
  <c r="AS109" i="20" s="1"/>
  <c r="U138" i="20"/>
  <c r="X62" i="20"/>
  <c r="O145" i="20"/>
  <c r="Q52" i="20"/>
  <c r="R135" i="20"/>
  <c r="F98" i="20"/>
  <c r="F125" i="20" s="1"/>
  <c r="S154" i="20"/>
  <c r="H97" i="20"/>
  <c r="H124" i="20" s="1"/>
  <c r="U153" i="20"/>
  <c r="J96" i="20"/>
  <c r="J123" i="20" s="1"/>
  <c r="W152" i="20"/>
  <c r="AE69" i="20"/>
  <c r="O152" i="20"/>
  <c r="D95" i="20"/>
  <c r="D122" i="20" s="1"/>
  <c r="AF122" i="20" s="1"/>
  <c r="BB122" i="20" s="1"/>
  <c r="Q151" i="20"/>
  <c r="AG67" i="20"/>
  <c r="S150" i="20"/>
  <c r="J92" i="20"/>
  <c r="J119" i="20" s="1"/>
  <c r="W148" i="20"/>
  <c r="AA65" i="20"/>
  <c r="O148" i="20"/>
  <c r="AB64" i="20"/>
  <c r="Q147" i="20"/>
  <c r="AC63" i="20"/>
  <c r="S146" i="20"/>
  <c r="W61" i="20"/>
  <c r="O144" i="20"/>
  <c r="X60" i="20"/>
  <c r="Q143" i="20"/>
  <c r="AA57" i="20"/>
  <c r="W140" i="20"/>
  <c r="S57" i="20"/>
  <c r="O140" i="20"/>
  <c r="T56" i="20"/>
  <c r="Q139" i="20"/>
  <c r="U55" i="20"/>
  <c r="S138" i="20"/>
  <c r="H81" i="20"/>
  <c r="H108" i="20" s="1"/>
  <c r="V108" i="20" s="1"/>
  <c r="AR108" i="20" s="1"/>
  <c r="U137" i="20"/>
  <c r="O53" i="20"/>
  <c r="O136" i="20"/>
  <c r="I81" i="20"/>
  <c r="I108" i="20" s="1"/>
  <c r="W108" i="20" s="1"/>
  <c r="AS108" i="20" s="1"/>
  <c r="W54" i="20"/>
  <c r="Z60" i="20"/>
  <c r="AF65" i="20"/>
  <c r="E85" i="20"/>
  <c r="E112" i="20" s="1"/>
  <c r="W112" i="20" s="1"/>
  <c r="AS112" i="20" s="1"/>
  <c r="W58" i="20"/>
  <c r="AB57" i="20"/>
  <c r="Q53" i="20"/>
  <c r="Y59" i="20"/>
  <c r="H91" i="20"/>
  <c r="H118" i="20" s="1"/>
  <c r="AF118" i="20" s="1"/>
  <c r="BB118" i="20" s="1"/>
  <c r="AF64" i="20"/>
  <c r="J90" i="20"/>
  <c r="J117" i="20" s="1"/>
  <c r="AG117" i="20" s="1"/>
  <c r="BC117" i="20" s="1"/>
  <c r="AG63" i="20"/>
  <c r="D89" i="20"/>
  <c r="D116" i="20" s="1"/>
  <c r="Z116" i="20" s="1"/>
  <c r="AV116" i="20" s="1"/>
  <c r="Z62" i="20"/>
  <c r="H83" i="20"/>
  <c r="H110" i="20" s="1"/>
  <c r="X110" i="20" s="1"/>
  <c r="AT110" i="20" s="1"/>
  <c r="X56" i="20"/>
  <c r="F80" i="20"/>
  <c r="F107" i="20" s="1"/>
  <c r="S107" i="20" s="1"/>
  <c r="AO107" i="20" s="1"/>
  <c r="S53" i="20"/>
  <c r="AF68" i="20"/>
  <c r="N52" i="20"/>
  <c r="B98" i="20"/>
  <c r="B125" i="20" s="1"/>
  <c r="AG125" i="20" s="1"/>
  <c r="BC125" i="20" s="1"/>
  <c r="AG71" i="20"/>
  <c r="T58" i="20"/>
  <c r="B85" i="20"/>
  <c r="B112" i="20" s="1"/>
  <c r="T112" i="20" s="1"/>
  <c r="AP112" i="20" s="1"/>
  <c r="S52" i="20"/>
  <c r="G79" i="20"/>
  <c r="G106" i="20" s="1"/>
  <c r="S106" i="20" s="1"/>
  <c r="AO106" i="20" s="1"/>
  <c r="I89" i="20"/>
  <c r="I116" i="20" s="1"/>
  <c r="AE116" i="20" s="1"/>
  <c r="BA116" i="20" s="1"/>
  <c r="AE62" i="20"/>
  <c r="C84" i="20"/>
  <c r="C111" i="20" s="1"/>
  <c r="T111" i="20" s="1"/>
  <c r="AP111" i="20" s="1"/>
  <c r="T57" i="20"/>
  <c r="AC66" i="20"/>
  <c r="C93" i="20"/>
  <c r="C120" i="20" s="1"/>
  <c r="AC120" i="20" s="1"/>
  <c r="AY120" i="20" s="1"/>
  <c r="P52" i="20"/>
  <c r="D79" i="20"/>
  <c r="D106" i="20" s="1"/>
  <c r="P106" i="20" s="1"/>
  <c r="C95" i="20"/>
  <c r="C122" i="20" s="1"/>
  <c r="AE122" i="20" s="1"/>
  <c r="BA122" i="20" s="1"/>
  <c r="AE68" i="20"/>
  <c r="AF67" i="20"/>
  <c r="E94" i="20"/>
  <c r="E121" i="20" s="1"/>
  <c r="AF121" i="20" s="1"/>
  <c r="BB121" i="20" s="1"/>
  <c r="AG66" i="20"/>
  <c r="G93" i="20"/>
  <c r="G120" i="20" s="1"/>
  <c r="AG120" i="20" s="1"/>
  <c r="BC120" i="20" s="1"/>
  <c r="AA64" i="20"/>
  <c r="C91" i="20"/>
  <c r="C118" i="20" s="1"/>
  <c r="AA118" i="20" s="1"/>
  <c r="AW118" i="20" s="1"/>
  <c r="AB63" i="20"/>
  <c r="E90" i="20"/>
  <c r="E117" i="20" s="1"/>
  <c r="AB117" i="20" s="1"/>
  <c r="AX117" i="20" s="1"/>
  <c r="G89" i="20"/>
  <c r="G116" i="20" s="1"/>
  <c r="AC116" i="20" s="1"/>
  <c r="AY116" i="20" s="1"/>
  <c r="AC62" i="20"/>
  <c r="AE60" i="20"/>
  <c r="K87" i="20"/>
  <c r="K114" i="20" s="1"/>
  <c r="AE114" i="20" s="1"/>
  <c r="BA114" i="20" s="1"/>
  <c r="W60" i="20"/>
  <c r="C87" i="20"/>
  <c r="C114" i="20" s="1"/>
  <c r="W114" i="20" s="1"/>
  <c r="AS114" i="20" s="1"/>
  <c r="E86" i="20"/>
  <c r="E113" i="20" s="1"/>
  <c r="X113" i="20" s="1"/>
  <c r="AT113" i="20" s="1"/>
  <c r="X59" i="20"/>
  <c r="G85" i="20"/>
  <c r="G112" i="20" s="1"/>
  <c r="Y112" i="20" s="1"/>
  <c r="AU112" i="20" s="1"/>
  <c r="Y58" i="20"/>
  <c r="I84" i="20"/>
  <c r="I111" i="20" s="1"/>
  <c r="Z111" i="20" s="1"/>
  <c r="AV111" i="20" s="1"/>
  <c r="Z57" i="20"/>
  <c r="AA56" i="20"/>
  <c r="K83" i="20"/>
  <c r="K110" i="20" s="1"/>
  <c r="AA110" i="20" s="1"/>
  <c r="AW110" i="20" s="1"/>
  <c r="S56" i="20"/>
  <c r="C83" i="20"/>
  <c r="C110" i="20" s="1"/>
  <c r="S110" i="20" s="1"/>
  <c r="AO110" i="20" s="1"/>
  <c r="T55" i="20"/>
  <c r="E82" i="20"/>
  <c r="E109" i="20" s="1"/>
  <c r="T109" i="20" s="1"/>
  <c r="AP109" i="20" s="1"/>
  <c r="U54" i="20"/>
  <c r="G81" i="20"/>
  <c r="G108" i="20" s="1"/>
  <c r="U108" i="20" s="1"/>
  <c r="AQ108" i="20" s="1"/>
  <c r="E88" i="20"/>
  <c r="E115" i="20" s="1"/>
  <c r="Z115" i="20" s="1"/>
  <c r="AV115" i="20" s="1"/>
  <c r="Z61" i="20"/>
  <c r="O52" i="20"/>
  <c r="C79" i="20"/>
  <c r="C106" i="20" s="1"/>
  <c r="O106" i="20" s="1"/>
  <c r="W59" i="20"/>
  <c r="D86" i="20"/>
  <c r="D113" i="20" s="1"/>
  <c r="W113" i="20" s="1"/>
  <c r="AS113" i="20" s="1"/>
  <c r="C97" i="20"/>
  <c r="C124" i="20" s="1"/>
  <c r="AG124" i="20" s="1"/>
  <c r="BC124" i="20" s="1"/>
  <c r="AG70" i="20"/>
  <c r="AB59" i="20"/>
  <c r="I86" i="20"/>
  <c r="I113" i="20" s="1"/>
  <c r="AB113" i="20" s="1"/>
  <c r="AX113" i="20" s="1"/>
  <c r="W52" i="20"/>
  <c r="K79" i="20"/>
  <c r="K106" i="20" s="1"/>
  <c r="W106" i="20" s="1"/>
  <c r="AS106" i="20" s="1"/>
  <c r="Z63" i="20"/>
  <c r="B96" i="20"/>
  <c r="B123" i="20" s="1"/>
  <c r="AE123" i="20" s="1"/>
  <c r="BA123" i="20" s="1"/>
  <c r="F94" i="20"/>
  <c r="F121" i="20" s="1"/>
  <c r="AG121" i="20" s="1"/>
  <c r="BC121" i="20" s="1"/>
  <c r="B92" i="20"/>
  <c r="B119" i="20" s="1"/>
  <c r="AA119" i="20" s="1"/>
  <c r="AW119" i="20" s="1"/>
  <c r="D91" i="20"/>
  <c r="D118" i="20" s="1"/>
  <c r="AB118" i="20" s="1"/>
  <c r="AX118" i="20" s="1"/>
  <c r="F90" i="20"/>
  <c r="F117" i="20" s="1"/>
  <c r="AC117" i="20" s="1"/>
  <c r="AY117" i="20" s="1"/>
  <c r="J88" i="20"/>
  <c r="J115" i="20" s="1"/>
  <c r="AE115" i="20" s="1"/>
  <c r="BA115" i="20" s="1"/>
  <c r="B88" i="20"/>
  <c r="B115" i="20" s="1"/>
  <c r="W115" i="20" s="1"/>
  <c r="AS115" i="20" s="1"/>
  <c r="D87" i="20"/>
  <c r="D114" i="20" s="1"/>
  <c r="X114" i="20" s="1"/>
  <c r="AT114" i="20" s="1"/>
  <c r="H85" i="20"/>
  <c r="H112" i="20" s="1"/>
  <c r="Z112" i="20" s="1"/>
  <c r="AV112" i="20" s="1"/>
  <c r="J84" i="20"/>
  <c r="J111" i="20" s="1"/>
  <c r="AA111" i="20" s="1"/>
  <c r="AW111" i="20" s="1"/>
  <c r="B84" i="20"/>
  <c r="B111" i="20" s="1"/>
  <c r="S111" i="20" s="1"/>
  <c r="AO111" i="20" s="1"/>
  <c r="D83" i="20"/>
  <c r="D110" i="20" s="1"/>
  <c r="T110" i="20" s="1"/>
  <c r="AP110" i="20" s="1"/>
  <c r="F82" i="20"/>
  <c r="F109" i="20" s="1"/>
  <c r="U109" i="20" s="1"/>
  <c r="AQ109" i="20" s="1"/>
  <c r="J80" i="20"/>
  <c r="J107" i="20" s="1"/>
  <c r="W107" i="20" s="1"/>
  <c r="AS107" i="20" s="1"/>
  <c r="B80" i="20"/>
  <c r="B107" i="20" s="1"/>
  <c r="O107" i="20" s="1"/>
  <c r="I79" i="20"/>
  <c r="I106" i="20" s="1"/>
  <c r="U106" i="20" s="1"/>
  <c r="AQ106" i="20" s="1"/>
  <c r="B95" i="20"/>
  <c r="B122" i="20" s="1"/>
  <c r="AD122" i="20" s="1"/>
  <c r="AZ122" i="20" s="1"/>
  <c r="D94" i="20"/>
  <c r="D121" i="20" s="1"/>
  <c r="AE121" i="20" s="1"/>
  <c r="BA121" i="20" s="1"/>
  <c r="F93" i="20"/>
  <c r="F120" i="20" s="1"/>
  <c r="AF120" i="20" s="1"/>
  <c r="BB120" i="20" s="1"/>
  <c r="H92" i="20"/>
  <c r="H119" i="20" s="1"/>
  <c r="AG119" i="20" s="1"/>
  <c r="BC119" i="20" s="1"/>
  <c r="B91" i="20"/>
  <c r="B118" i="20" s="1"/>
  <c r="Z118" i="20" s="1"/>
  <c r="AV118" i="20" s="1"/>
  <c r="D90" i="20"/>
  <c r="D117" i="20" s="1"/>
  <c r="AA117" i="20" s="1"/>
  <c r="AW117" i="20" s="1"/>
  <c r="F89" i="20"/>
  <c r="F116" i="20" s="1"/>
  <c r="AB116" i="20" s="1"/>
  <c r="AX116" i="20" s="1"/>
  <c r="H88" i="20"/>
  <c r="H115" i="20" s="1"/>
  <c r="AC115" i="20" s="1"/>
  <c r="AY115" i="20" s="1"/>
  <c r="B87" i="20"/>
  <c r="B114" i="20" s="1"/>
  <c r="V114" i="20" s="1"/>
  <c r="AR114" i="20" s="1"/>
  <c r="F85" i="20"/>
  <c r="F112" i="20" s="1"/>
  <c r="X112" i="20" s="1"/>
  <c r="AT112" i="20" s="1"/>
  <c r="H84" i="20"/>
  <c r="H111" i="20" s="1"/>
  <c r="Y111" i="20" s="1"/>
  <c r="AU111" i="20" s="1"/>
  <c r="J83" i="20"/>
  <c r="J110" i="20" s="1"/>
  <c r="Z110" i="20" s="1"/>
  <c r="AV110" i="20" s="1"/>
  <c r="B83" i="20"/>
  <c r="B110" i="20" s="1"/>
  <c r="R110" i="20" s="1"/>
  <c r="AN110" i="20" s="1"/>
  <c r="D82" i="20"/>
  <c r="D109" i="20" s="1"/>
  <c r="S109" i="20" s="1"/>
  <c r="AO109" i="20" s="1"/>
  <c r="F81" i="20"/>
  <c r="F108" i="20" s="1"/>
  <c r="T108" i="20" s="1"/>
  <c r="AP108" i="20" s="1"/>
  <c r="H80" i="20"/>
  <c r="H107" i="20" s="1"/>
  <c r="U107" i="20" s="1"/>
  <c r="AQ107" i="20" s="1"/>
  <c r="AA61" i="20"/>
  <c r="AG64" i="20"/>
  <c r="AC59" i="20"/>
  <c r="H79" i="20"/>
  <c r="H106" i="20" s="1"/>
  <c r="T106" i="20" s="1"/>
  <c r="AP106" i="20" s="1"/>
  <c r="E93" i="20"/>
  <c r="E120" i="20" s="1"/>
  <c r="AE120" i="20" s="1"/>
  <c r="BA120" i="20" s="1"/>
  <c r="E89" i="20"/>
  <c r="E116" i="20" s="1"/>
  <c r="AA116" i="20" s="1"/>
  <c r="AW116" i="20" s="1"/>
  <c r="G88" i="20"/>
  <c r="G115" i="20" s="1"/>
  <c r="AB115" i="20" s="1"/>
  <c r="AX115" i="20" s="1"/>
  <c r="I87" i="20"/>
  <c r="I114" i="20" s="1"/>
  <c r="AC114" i="20" s="1"/>
  <c r="AY114" i="20" s="1"/>
  <c r="G84" i="20"/>
  <c r="G111" i="20" s="1"/>
  <c r="X111" i="20" s="1"/>
  <c r="AT111" i="20" s="1"/>
  <c r="I83" i="20"/>
  <c r="I110" i="20" s="1"/>
  <c r="Y110" i="20" s="1"/>
  <c r="AU110" i="20" s="1"/>
  <c r="K82" i="20"/>
  <c r="K109" i="20" s="1"/>
  <c r="Z109" i="20" s="1"/>
  <c r="AV109" i="20" s="1"/>
  <c r="C82" i="20"/>
  <c r="C109" i="20" s="1"/>
  <c r="R109" i="20" s="1"/>
  <c r="AN109" i="20" s="1"/>
  <c r="E81" i="20"/>
  <c r="E108" i="20" s="1"/>
  <c r="S108" i="20" s="1"/>
  <c r="AO108" i="20" s="1"/>
  <c r="U57" i="20"/>
  <c r="B94" i="20"/>
  <c r="B121" i="20" s="1"/>
  <c r="AC121" i="20" s="1"/>
  <c r="AY121" i="20" s="1"/>
  <c r="F92" i="20"/>
  <c r="F119" i="20" s="1"/>
  <c r="AE119" i="20" s="1"/>
  <c r="BA119" i="20" s="1"/>
  <c r="B90" i="20"/>
  <c r="B117" i="20" s="1"/>
  <c r="Y117" i="20" s="1"/>
  <c r="AU117" i="20" s="1"/>
  <c r="H87" i="20"/>
  <c r="H114" i="20" s="1"/>
  <c r="AB114" i="20" s="1"/>
  <c r="AX114" i="20" s="1"/>
  <c r="B86" i="20"/>
  <c r="B113" i="20" s="1"/>
  <c r="U113" i="20" s="1"/>
  <c r="AQ113" i="20" s="1"/>
  <c r="F84" i="20"/>
  <c r="F111" i="20" s="1"/>
  <c r="W111" i="20" s="1"/>
  <c r="AS111" i="20" s="1"/>
  <c r="J82" i="20"/>
  <c r="J109" i="20" s="1"/>
  <c r="Y109" i="20" s="1"/>
  <c r="AU109" i="20" s="1"/>
  <c r="B82" i="20"/>
  <c r="B109" i="20" s="1"/>
  <c r="Q109" i="20" s="1"/>
  <c r="D81" i="20"/>
  <c r="D108" i="20" s="1"/>
  <c r="R108" i="20" s="1"/>
  <c r="AN108" i="20" s="1"/>
  <c r="F79" i="20"/>
  <c r="F106" i="20" s="1"/>
  <c r="R106" i="20" s="1"/>
  <c r="AN106" i="20" s="1"/>
  <c r="G91" i="20"/>
  <c r="G118" i="20" s="1"/>
  <c r="AE118" i="20" s="1"/>
  <c r="BA118" i="20" s="1"/>
  <c r="I90" i="20"/>
  <c r="I117" i="20" s="1"/>
  <c r="AF117" i="20" s="1"/>
  <c r="BB117" i="20" s="1"/>
  <c r="K89" i="20"/>
  <c r="K116" i="20" s="1"/>
  <c r="AG116" i="20" s="1"/>
  <c r="BC116" i="20" s="1"/>
  <c r="C89" i="20"/>
  <c r="C116" i="20" s="1"/>
  <c r="Y116" i="20" s="1"/>
  <c r="AU116" i="20" s="1"/>
  <c r="G87" i="20"/>
  <c r="G114" i="20" s="1"/>
  <c r="AA114" i="20" s="1"/>
  <c r="AW114" i="20" s="1"/>
  <c r="K85" i="20"/>
  <c r="K112" i="20" s="1"/>
  <c r="AC112" i="20" s="1"/>
  <c r="AY112" i="20" s="1"/>
  <c r="C85" i="20"/>
  <c r="C112" i="20" s="1"/>
  <c r="U112" i="20" s="1"/>
  <c r="AQ112" i="20" s="1"/>
  <c r="G83" i="20"/>
  <c r="G110" i="20" s="1"/>
  <c r="W110" i="20" s="1"/>
  <c r="AS110" i="20" s="1"/>
  <c r="I82" i="20"/>
  <c r="I109" i="20" s="1"/>
  <c r="X109" i="20" s="1"/>
  <c r="AT109" i="20" s="1"/>
  <c r="K81" i="20"/>
  <c r="K108" i="20" s="1"/>
  <c r="Y108" i="20" s="1"/>
  <c r="AU108" i="20" s="1"/>
  <c r="C81" i="20"/>
  <c r="C108" i="20" s="1"/>
  <c r="Q108" i="20" s="1"/>
  <c r="E80" i="20"/>
  <c r="E107" i="20" s="1"/>
  <c r="R107" i="20" s="1"/>
  <c r="AN107" i="20" s="1"/>
  <c r="E79" i="20"/>
  <c r="E106" i="20" s="1"/>
  <c r="Q106" i="20" s="1"/>
  <c r="B97" i="20"/>
  <c r="B124" i="20" s="1"/>
  <c r="AF124" i="20" s="1"/>
  <c r="BB124" i="20" s="1"/>
  <c r="D96" i="20"/>
  <c r="D123" i="20" s="1"/>
  <c r="AG123" i="20" s="1"/>
  <c r="BC123" i="20" s="1"/>
  <c r="B93" i="20"/>
  <c r="B120" i="20" s="1"/>
  <c r="AB120" i="20" s="1"/>
  <c r="AX120" i="20" s="1"/>
  <c r="D92" i="20"/>
  <c r="D119" i="20" s="1"/>
  <c r="AC119" i="20" s="1"/>
  <c r="AY119" i="20" s="1"/>
  <c r="H90" i="20"/>
  <c r="H117" i="20" s="1"/>
  <c r="AE117" i="20" s="1"/>
  <c r="BA117" i="20" s="1"/>
  <c r="B89" i="20"/>
  <c r="B116" i="20" s="1"/>
  <c r="X116" i="20" s="1"/>
  <c r="AT116" i="20" s="1"/>
  <c r="D88" i="20"/>
  <c r="D115" i="20" s="1"/>
  <c r="Y115" i="20" s="1"/>
  <c r="AU115" i="20" s="1"/>
  <c r="B81" i="20"/>
  <c r="B108" i="20" s="1"/>
  <c r="P108" i="20" s="1"/>
  <c r="C96" i="20"/>
  <c r="C123" i="20" s="1"/>
  <c r="AF123" i="20" s="1"/>
  <c r="BB123" i="20" s="1"/>
  <c r="E95" i="20"/>
  <c r="E122" i="20" s="1"/>
  <c r="AG122" i="20" s="1"/>
  <c r="BC122" i="20" s="1"/>
  <c r="C92" i="20"/>
  <c r="C119" i="20" s="1"/>
  <c r="AB119" i="20" s="1"/>
  <c r="AX119" i="20" s="1"/>
  <c r="E91" i="20"/>
  <c r="E118" i="20" s="1"/>
  <c r="AC118" i="20" s="1"/>
  <c r="AY118" i="20" s="1"/>
  <c r="K88" i="20"/>
  <c r="K115" i="20" s="1"/>
  <c r="AF115" i="20" s="1"/>
  <c r="BB115" i="20" s="1"/>
  <c r="C88" i="20"/>
  <c r="C115" i="20" s="1"/>
  <c r="X115" i="20" s="1"/>
  <c r="AT115" i="20" s="1"/>
  <c r="E87" i="20"/>
  <c r="E114" i="20" s="1"/>
  <c r="Y114" i="20" s="1"/>
  <c r="AU114" i="20" s="1"/>
  <c r="I85" i="20"/>
  <c r="I112" i="20" s="1"/>
  <c r="AA112" i="20" s="1"/>
  <c r="AW112" i="20" s="1"/>
  <c r="E83" i="20"/>
  <c r="E110" i="20" s="1"/>
  <c r="U110" i="20" s="1"/>
  <c r="AQ110" i="20" s="1"/>
  <c r="K80" i="20"/>
  <c r="K107" i="20" s="1"/>
  <c r="X107" i="20" s="1"/>
  <c r="AT107" i="20" s="1"/>
  <c r="C80" i="20"/>
  <c r="C107" i="20" s="1"/>
  <c r="P107" i="20" s="1"/>
  <c r="AD67" i="20"/>
  <c r="AD66" i="20"/>
  <c r="AD65" i="20"/>
  <c r="AD64" i="20"/>
  <c r="AD63" i="20"/>
  <c r="AD62" i="20"/>
  <c r="AD61" i="20"/>
  <c r="AD60" i="20"/>
  <c r="AD59" i="20"/>
  <c r="V59" i="20"/>
  <c r="V58" i="20"/>
  <c r="V57" i="20"/>
  <c r="V56" i="20"/>
  <c r="V55" i="20"/>
  <c r="V54" i="20"/>
  <c r="V53" i="20"/>
  <c r="V52" i="20"/>
  <c r="Q12" i="19"/>
  <c r="Q13" i="19"/>
  <c r="Q14" i="19"/>
  <c r="Q15" i="19"/>
  <c r="Q16" i="19"/>
  <c r="Q11" i="19"/>
  <c r="I281" i="28" l="1"/>
  <c r="I358" i="28" s="1"/>
  <c r="I282" i="28"/>
  <c r="I377" i="28" s="1"/>
  <c r="I280" i="28"/>
  <c r="I339" i="28" s="1"/>
  <c r="B281" i="28"/>
  <c r="B358" i="28" s="1"/>
  <c r="B282" i="28"/>
  <c r="B377" i="28" s="1"/>
  <c r="B280" i="28"/>
  <c r="B339" i="28" s="1"/>
  <c r="D282" i="28"/>
  <c r="D377" i="28" s="1"/>
  <c r="D280" i="28"/>
  <c r="D339" i="28" s="1"/>
  <c r="D281" i="28"/>
  <c r="D358" i="28" s="1"/>
  <c r="E281" i="28"/>
  <c r="E358" i="28" s="1"/>
  <c r="E280" i="28"/>
  <c r="E339" i="28" s="1"/>
  <c r="E282" i="28"/>
  <c r="E377" i="28" s="1"/>
  <c r="F282" i="28"/>
  <c r="F377" i="28" s="1"/>
  <c r="F281" i="28"/>
  <c r="F358" i="28" s="1"/>
  <c r="F280" i="28"/>
  <c r="F339" i="28" s="1"/>
  <c r="G280" i="28"/>
  <c r="G339" i="28" s="1"/>
  <c r="G281" i="28"/>
  <c r="G358" i="28" s="1"/>
  <c r="G282" i="28"/>
  <c r="G377" i="28" s="1"/>
  <c r="J281" i="28"/>
  <c r="J358" i="28" s="1"/>
  <c r="J280" i="28"/>
  <c r="J339" i="28" s="1"/>
  <c r="J282" i="28"/>
  <c r="J377" i="28" s="1"/>
  <c r="H282" i="28"/>
  <c r="H377" i="28" s="1"/>
  <c r="H281" i="28"/>
  <c r="H358" i="28" s="1"/>
  <c r="H280" i="28"/>
  <c r="H339" i="28" s="1"/>
  <c r="K280" i="28"/>
  <c r="K339" i="28" s="1"/>
  <c r="K281" i="28"/>
  <c r="K358" i="28" s="1"/>
  <c r="K282" i="28"/>
  <c r="K377" i="28" s="1"/>
  <c r="C282" i="28"/>
  <c r="C377" i="28" s="1"/>
  <c r="C280" i="28"/>
  <c r="C339" i="28" s="1"/>
  <c r="C281" i="28"/>
  <c r="C358" i="28" s="1"/>
  <c r="B292" i="28"/>
  <c r="K292" i="28"/>
  <c r="B303" i="28"/>
  <c r="C292" i="28"/>
  <c r="J292" i="28"/>
  <c r="I292" i="28"/>
  <c r="H292" i="28"/>
  <c r="G292" i="28"/>
  <c r="F292" i="28"/>
  <c r="E292" i="28"/>
  <c r="D292" i="28"/>
  <c r="E293" i="30"/>
  <c r="E340" i="30" s="1"/>
  <c r="E294" i="30"/>
  <c r="E359" i="30" s="1"/>
  <c r="E295" i="30"/>
  <c r="E378" i="30" s="1"/>
  <c r="I305" i="30"/>
  <c r="H305" i="30"/>
  <c r="F305" i="30"/>
  <c r="E305" i="30"/>
  <c r="K305" i="30"/>
  <c r="C305" i="30"/>
  <c r="D305" i="30"/>
  <c r="G305" i="30"/>
  <c r="B305" i="30"/>
  <c r="B316" i="30"/>
  <c r="J305" i="30"/>
  <c r="C294" i="30"/>
  <c r="C359" i="30" s="1"/>
  <c r="C295" i="30"/>
  <c r="C378" i="30" s="1"/>
  <c r="C293" i="30"/>
  <c r="C340" i="30" s="1"/>
  <c r="D293" i="30"/>
  <c r="D340" i="30" s="1"/>
  <c r="D295" i="30"/>
  <c r="D378" i="30" s="1"/>
  <c r="D294" i="30"/>
  <c r="D359" i="30" s="1"/>
  <c r="F295" i="30"/>
  <c r="F378" i="30" s="1"/>
  <c r="F293" i="30"/>
  <c r="F340" i="30" s="1"/>
  <c r="F294" i="30"/>
  <c r="F359" i="30" s="1"/>
  <c r="G295" i="30"/>
  <c r="G378" i="30" s="1"/>
  <c r="G294" i="30"/>
  <c r="G359" i="30" s="1"/>
  <c r="G293" i="30"/>
  <c r="G340" i="30" s="1"/>
  <c r="I293" i="30"/>
  <c r="I340" i="30" s="1"/>
  <c r="I295" i="30"/>
  <c r="I378" i="30" s="1"/>
  <c r="I294" i="30"/>
  <c r="I359" i="30" s="1"/>
  <c r="K294" i="30"/>
  <c r="K359" i="30" s="1"/>
  <c r="K295" i="30"/>
  <c r="K378" i="30" s="1"/>
  <c r="K293" i="30"/>
  <c r="K340" i="30" s="1"/>
  <c r="B295" i="30"/>
  <c r="B378" i="30" s="1"/>
  <c r="B294" i="30"/>
  <c r="B359" i="30" s="1"/>
  <c r="B293" i="30"/>
  <c r="B340" i="30" s="1"/>
  <c r="H294" i="30"/>
  <c r="H359" i="30" s="1"/>
  <c r="H295" i="30"/>
  <c r="H378" i="30" s="1"/>
  <c r="H293" i="30"/>
  <c r="H340" i="30" s="1"/>
  <c r="J294" i="30"/>
  <c r="J359" i="30" s="1"/>
  <c r="J295" i="30"/>
  <c r="J378" i="30" s="1"/>
  <c r="J293" i="30"/>
  <c r="J340" i="30" s="1"/>
  <c r="E306" i="29"/>
  <c r="E341" i="29" s="1"/>
  <c r="E308" i="29"/>
  <c r="E379" i="29" s="1"/>
  <c r="E307" i="29"/>
  <c r="E360" i="29" s="1"/>
  <c r="F308" i="29"/>
  <c r="F379" i="29" s="1"/>
  <c r="F306" i="29"/>
  <c r="F341" i="29" s="1"/>
  <c r="F307" i="29"/>
  <c r="F360" i="29" s="1"/>
  <c r="H306" i="29"/>
  <c r="H341" i="29" s="1"/>
  <c r="H308" i="29"/>
  <c r="H379" i="29" s="1"/>
  <c r="H307" i="29"/>
  <c r="H360" i="29" s="1"/>
  <c r="G307" i="29"/>
  <c r="G360" i="29" s="1"/>
  <c r="G308" i="29"/>
  <c r="G379" i="29" s="1"/>
  <c r="G306" i="29"/>
  <c r="G341" i="29" s="1"/>
  <c r="I306" i="29"/>
  <c r="I341" i="29" s="1"/>
  <c r="I307" i="29"/>
  <c r="I360" i="29" s="1"/>
  <c r="I308" i="29"/>
  <c r="I379" i="29" s="1"/>
  <c r="D306" i="29"/>
  <c r="D341" i="29" s="1"/>
  <c r="D307" i="29"/>
  <c r="D360" i="29" s="1"/>
  <c r="D308" i="29"/>
  <c r="D379" i="29" s="1"/>
  <c r="B308" i="29"/>
  <c r="B379" i="29" s="1"/>
  <c r="B306" i="29"/>
  <c r="B341" i="29" s="1"/>
  <c r="B307" i="29"/>
  <c r="B360" i="29" s="1"/>
  <c r="C307" i="29"/>
  <c r="C360" i="29" s="1"/>
  <c r="C308" i="29"/>
  <c r="C379" i="29" s="1"/>
  <c r="C306" i="29"/>
  <c r="C341" i="29" s="1"/>
  <c r="J308" i="29"/>
  <c r="J379" i="29" s="1"/>
  <c r="J306" i="29"/>
  <c r="J341" i="29" s="1"/>
  <c r="J307" i="29"/>
  <c r="J360" i="29" s="1"/>
  <c r="K308" i="29"/>
  <c r="K379" i="29" s="1"/>
  <c r="K306" i="29"/>
  <c r="K341" i="29" s="1"/>
  <c r="K307" i="29"/>
  <c r="K360" i="29" s="1"/>
  <c r="I318" i="29"/>
  <c r="H318" i="29"/>
  <c r="G318" i="29"/>
  <c r="F318" i="29"/>
  <c r="E318" i="29"/>
  <c r="D318" i="29"/>
  <c r="J318" i="29"/>
  <c r="B318" i="29"/>
  <c r="K318" i="29"/>
  <c r="C318" i="29"/>
  <c r="AM108" i="20"/>
  <c r="BI108" i="20" s="1"/>
  <c r="AL107" i="20"/>
  <c r="BH107" i="20" s="1"/>
  <c r="AK107" i="20"/>
  <c r="BG107" i="20" s="1"/>
  <c r="AK106" i="20"/>
  <c r="BG106" i="20" s="1"/>
  <c r="AM109" i="20"/>
  <c r="BI109" i="20" s="1"/>
  <c r="AL108" i="20"/>
  <c r="BH108" i="20" s="1"/>
  <c r="AL106" i="20"/>
  <c r="BH106" i="20" s="1"/>
  <c r="AM107" i="20"/>
  <c r="BI107" i="20" s="1"/>
  <c r="AM106" i="20"/>
  <c r="BI106" i="20" s="1"/>
  <c r="G243" i="20"/>
  <c r="G374" i="20" s="1"/>
  <c r="G241" i="20"/>
  <c r="G336" i="20" s="1"/>
  <c r="G242" i="20"/>
  <c r="G355" i="20" s="1"/>
  <c r="B264" i="20"/>
  <c r="B241" i="20"/>
  <c r="B336" i="20" s="1"/>
  <c r="B243" i="20"/>
  <c r="B374" i="20" s="1"/>
  <c r="B242" i="20"/>
  <c r="B355" i="20" s="1"/>
  <c r="H241" i="20"/>
  <c r="H336" i="20" s="1"/>
  <c r="H243" i="20"/>
  <c r="H374" i="20" s="1"/>
  <c r="H242" i="20"/>
  <c r="H355" i="20" s="1"/>
  <c r="F241" i="20"/>
  <c r="F336" i="20" s="1"/>
  <c r="F243" i="20"/>
  <c r="F374" i="20" s="1"/>
  <c r="F242" i="20"/>
  <c r="F355" i="20" s="1"/>
  <c r="I243" i="20"/>
  <c r="I374" i="20" s="1"/>
  <c r="I241" i="20"/>
  <c r="I336" i="20" s="1"/>
  <c r="I242" i="20"/>
  <c r="I355" i="20" s="1"/>
  <c r="E242" i="20"/>
  <c r="E355" i="20" s="1"/>
  <c r="E241" i="20"/>
  <c r="E336" i="20" s="1"/>
  <c r="E243" i="20"/>
  <c r="E374" i="20" s="1"/>
  <c r="D242" i="20"/>
  <c r="D355" i="20" s="1"/>
  <c r="D241" i="20"/>
  <c r="D336" i="20" s="1"/>
  <c r="D243" i="20"/>
  <c r="D374" i="20" s="1"/>
  <c r="K242" i="20"/>
  <c r="K355" i="20" s="1"/>
  <c r="K241" i="20"/>
  <c r="K336" i="20" s="1"/>
  <c r="K243" i="20"/>
  <c r="K374" i="20" s="1"/>
  <c r="J241" i="20"/>
  <c r="J336" i="20" s="1"/>
  <c r="J243" i="20"/>
  <c r="J374" i="20" s="1"/>
  <c r="J242" i="20"/>
  <c r="J355" i="20" s="1"/>
  <c r="C241" i="20"/>
  <c r="C336" i="20" s="1"/>
  <c r="C243" i="20"/>
  <c r="C374" i="20" s="1"/>
  <c r="C242" i="20"/>
  <c r="C355" i="20" s="1"/>
  <c r="AC103" i="20"/>
  <c r="X102" i="20"/>
  <c r="AA102" i="20"/>
  <c r="AG102" i="20"/>
  <c r="Z102" i="20"/>
  <c r="AA103" i="20"/>
  <c r="AD102" i="20"/>
  <c r="Y102" i="20"/>
  <c r="AE102" i="20"/>
  <c r="AF103" i="20"/>
  <c r="AB102" i="20"/>
  <c r="T102" i="20"/>
  <c r="T103" i="20"/>
  <c r="AG103" i="20"/>
  <c r="AE103" i="20"/>
  <c r="AB103" i="20"/>
  <c r="X103" i="20"/>
  <c r="Z103" i="20"/>
  <c r="R102" i="20"/>
  <c r="R103" i="20"/>
  <c r="U102" i="20"/>
  <c r="U103" i="20"/>
  <c r="S102" i="20"/>
  <c r="S103" i="20"/>
  <c r="AD103" i="20"/>
  <c r="W103" i="20"/>
  <c r="W102" i="20"/>
  <c r="Y103" i="20"/>
  <c r="AC102" i="20"/>
  <c r="V103" i="20"/>
  <c r="V102" i="20"/>
  <c r="AF102" i="20"/>
  <c r="B191" i="20"/>
  <c r="B370" i="20" s="1"/>
  <c r="B204" i="20"/>
  <c r="B371" i="20" s="1"/>
  <c r="J158" i="20"/>
  <c r="B178" i="20"/>
  <c r="B369" i="20" s="1"/>
  <c r="J159" i="20"/>
  <c r="M21" i="19"/>
  <c r="M20" i="19"/>
  <c r="M19" i="19"/>
  <c r="M18" i="19"/>
  <c r="M17" i="19"/>
  <c r="M16" i="19"/>
  <c r="M8" i="19"/>
  <c r="M9" i="19"/>
  <c r="M10" i="19"/>
  <c r="M11" i="19"/>
  <c r="M13" i="19"/>
  <c r="M14" i="19"/>
  <c r="M15" i="19"/>
  <c r="D294" i="28" l="1"/>
  <c r="D359" i="28" s="1"/>
  <c r="D295" i="28"/>
  <c r="D378" i="28" s="1"/>
  <c r="D293" i="28"/>
  <c r="D340" i="28" s="1"/>
  <c r="E295" i="28"/>
  <c r="E378" i="28" s="1"/>
  <c r="E293" i="28"/>
  <c r="E340" i="28" s="1"/>
  <c r="E294" i="28"/>
  <c r="E359" i="28" s="1"/>
  <c r="K294" i="28"/>
  <c r="K359" i="28" s="1"/>
  <c r="K295" i="28"/>
  <c r="K378" i="28" s="1"/>
  <c r="K293" i="28"/>
  <c r="K340" i="28" s="1"/>
  <c r="F295" i="28"/>
  <c r="F378" i="28" s="1"/>
  <c r="F293" i="28"/>
  <c r="F340" i="28" s="1"/>
  <c r="F294" i="28"/>
  <c r="F359" i="28" s="1"/>
  <c r="B294" i="28"/>
  <c r="B359" i="28" s="1"/>
  <c r="B293" i="28"/>
  <c r="B340" i="28" s="1"/>
  <c r="B295" i="28"/>
  <c r="B378" i="28" s="1"/>
  <c r="G294" i="28"/>
  <c r="G359" i="28" s="1"/>
  <c r="G293" i="28"/>
  <c r="G340" i="28" s="1"/>
  <c r="G295" i="28"/>
  <c r="G378" i="28" s="1"/>
  <c r="H294" i="28"/>
  <c r="H359" i="28" s="1"/>
  <c r="H293" i="28"/>
  <c r="H340" i="28" s="1"/>
  <c r="H295" i="28"/>
  <c r="H378" i="28" s="1"/>
  <c r="I295" i="28"/>
  <c r="I378" i="28" s="1"/>
  <c r="I293" i="28"/>
  <c r="I340" i="28" s="1"/>
  <c r="I294" i="28"/>
  <c r="I359" i="28" s="1"/>
  <c r="J293" i="28"/>
  <c r="J340" i="28" s="1"/>
  <c r="J295" i="28"/>
  <c r="J378" i="28" s="1"/>
  <c r="J294" i="28"/>
  <c r="J359" i="28" s="1"/>
  <c r="C294" i="28"/>
  <c r="C359" i="28" s="1"/>
  <c r="C295" i="28"/>
  <c r="C378" i="28" s="1"/>
  <c r="C293" i="28"/>
  <c r="C340" i="28" s="1"/>
  <c r="H305" i="28"/>
  <c r="F305" i="28"/>
  <c r="E305" i="28"/>
  <c r="D305" i="28"/>
  <c r="J305" i="28"/>
  <c r="G305" i="28"/>
  <c r="K305" i="28"/>
  <c r="B316" i="28"/>
  <c r="C305" i="28"/>
  <c r="I305" i="28"/>
  <c r="B305" i="28"/>
  <c r="K306" i="30"/>
  <c r="K341" i="30" s="1"/>
  <c r="K308" i="30"/>
  <c r="K379" i="30" s="1"/>
  <c r="K307" i="30"/>
  <c r="K360" i="30" s="1"/>
  <c r="H318" i="30"/>
  <c r="G318" i="30"/>
  <c r="E318" i="30"/>
  <c r="D318" i="30"/>
  <c r="J318" i="30"/>
  <c r="B318" i="30"/>
  <c r="F318" i="30"/>
  <c r="I318" i="30"/>
  <c r="C318" i="30"/>
  <c r="K318" i="30"/>
  <c r="H307" i="30"/>
  <c r="H360" i="30" s="1"/>
  <c r="H308" i="30"/>
  <c r="H379" i="30" s="1"/>
  <c r="H306" i="30"/>
  <c r="H341" i="30" s="1"/>
  <c r="F306" i="30"/>
  <c r="F341" i="30" s="1"/>
  <c r="F308" i="30"/>
  <c r="F379" i="30" s="1"/>
  <c r="F307" i="30"/>
  <c r="F360" i="30" s="1"/>
  <c r="B307" i="30"/>
  <c r="B360" i="30" s="1"/>
  <c r="B306" i="30"/>
  <c r="B341" i="30" s="1"/>
  <c r="B308" i="30"/>
  <c r="B379" i="30" s="1"/>
  <c r="I306" i="30"/>
  <c r="I341" i="30" s="1"/>
  <c r="I308" i="30"/>
  <c r="I379" i="30" s="1"/>
  <c r="I307" i="30"/>
  <c r="I360" i="30" s="1"/>
  <c r="G307" i="30"/>
  <c r="G360" i="30" s="1"/>
  <c r="G308" i="30"/>
  <c r="G379" i="30" s="1"/>
  <c r="G306" i="30"/>
  <c r="G341" i="30" s="1"/>
  <c r="J306" i="30"/>
  <c r="J341" i="30" s="1"/>
  <c r="J308" i="30"/>
  <c r="J379" i="30" s="1"/>
  <c r="J307" i="30"/>
  <c r="J360" i="30" s="1"/>
  <c r="D306" i="30"/>
  <c r="D341" i="30" s="1"/>
  <c r="D308" i="30"/>
  <c r="D379" i="30" s="1"/>
  <c r="D307" i="30"/>
  <c r="D360" i="30" s="1"/>
  <c r="E307" i="30"/>
  <c r="E360" i="30" s="1"/>
  <c r="E306" i="30"/>
  <c r="E341" i="30" s="1"/>
  <c r="E308" i="30"/>
  <c r="E379" i="30" s="1"/>
  <c r="C308" i="30"/>
  <c r="C379" i="30" s="1"/>
  <c r="C307" i="30"/>
  <c r="C360" i="30" s="1"/>
  <c r="C306" i="30"/>
  <c r="C341" i="30" s="1"/>
  <c r="G321" i="29"/>
  <c r="G380" i="29" s="1"/>
  <c r="G320" i="29"/>
  <c r="G361" i="29" s="1"/>
  <c r="G319" i="29"/>
  <c r="G342" i="29" s="1"/>
  <c r="C321" i="29"/>
  <c r="C380" i="29" s="1"/>
  <c r="C320" i="29"/>
  <c r="C361" i="29" s="1"/>
  <c r="C319" i="29"/>
  <c r="C342" i="29" s="1"/>
  <c r="H321" i="29"/>
  <c r="H380" i="29" s="1"/>
  <c r="H320" i="29"/>
  <c r="H361" i="29" s="1"/>
  <c r="H319" i="29"/>
  <c r="H342" i="29" s="1"/>
  <c r="I320" i="29"/>
  <c r="I361" i="29" s="1"/>
  <c r="I319" i="29"/>
  <c r="I342" i="29" s="1"/>
  <c r="I321" i="29"/>
  <c r="I380" i="29" s="1"/>
  <c r="D320" i="29"/>
  <c r="D361" i="29" s="1"/>
  <c r="D321" i="29"/>
  <c r="D380" i="29" s="1"/>
  <c r="D319" i="29"/>
  <c r="D342" i="29" s="1"/>
  <c r="K321" i="29"/>
  <c r="K380" i="29" s="1"/>
  <c r="K319" i="29"/>
  <c r="K342" i="29" s="1"/>
  <c r="K320" i="29"/>
  <c r="K361" i="29" s="1"/>
  <c r="J319" i="29"/>
  <c r="J342" i="29" s="1"/>
  <c r="J320" i="29"/>
  <c r="J361" i="29" s="1"/>
  <c r="J321" i="29"/>
  <c r="J380" i="29" s="1"/>
  <c r="E320" i="29"/>
  <c r="E361" i="29" s="1"/>
  <c r="E321" i="29"/>
  <c r="E380" i="29" s="1"/>
  <c r="E319" i="29"/>
  <c r="E342" i="29" s="1"/>
  <c r="B319" i="29"/>
  <c r="B342" i="29" s="1"/>
  <c r="B321" i="29"/>
  <c r="B380" i="29" s="1"/>
  <c r="B320" i="29"/>
  <c r="B361" i="29" s="1"/>
  <c r="F319" i="29"/>
  <c r="F342" i="29" s="1"/>
  <c r="F321" i="29"/>
  <c r="F380" i="29" s="1"/>
  <c r="F320" i="29"/>
  <c r="F361" i="29" s="1"/>
  <c r="E254" i="20"/>
  <c r="E337" i="20" s="1"/>
  <c r="E256" i="20"/>
  <c r="E375" i="20" s="1"/>
  <c r="E255" i="20"/>
  <c r="E356" i="20" s="1"/>
  <c r="J254" i="20"/>
  <c r="J337" i="20" s="1"/>
  <c r="J255" i="20"/>
  <c r="J356" i="20" s="1"/>
  <c r="J256" i="20"/>
  <c r="J375" i="20" s="1"/>
  <c r="C255" i="20"/>
  <c r="C356" i="20" s="1"/>
  <c r="C254" i="20"/>
  <c r="C337" i="20" s="1"/>
  <c r="C256" i="20"/>
  <c r="C375" i="20" s="1"/>
  <c r="K255" i="20"/>
  <c r="K356" i="20" s="1"/>
  <c r="K254" i="20"/>
  <c r="K337" i="20" s="1"/>
  <c r="K256" i="20"/>
  <c r="K375" i="20" s="1"/>
  <c r="B277" i="20"/>
  <c r="D254" i="20"/>
  <c r="D337" i="20" s="1"/>
  <c r="D256" i="20"/>
  <c r="D375" i="20" s="1"/>
  <c r="D255" i="20"/>
  <c r="D356" i="20" s="1"/>
  <c r="H254" i="20"/>
  <c r="H337" i="20" s="1"/>
  <c r="H256" i="20"/>
  <c r="H375" i="20" s="1"/>
  <c r="H255" i="20"/>
  <c r="H356" i="20" s="1"/>
  <c r="F256" i="20"/>
  <c r="F375" i="20" s="1"/>
  <c r="F255" i="20"/>
  <c r="F356" i="20" s="1"/>
  <c r="F254" i="20"/>
  <c r="F337" i="20" s="1"/>
  <c r="I256" i="20"/>
  <c r="I375" i="20" s="1"/>
  <c r="I255" i="20"/>
  <c r="I356" i="20" s="1"/>
  <c r="I254" i="20"/>
  <c r="I337" i="20" s="1"/>
  <c r="B254" i="20"/>
  <c r="B337" i="20" s="1"/>
  <c r="B256" i="20"/>
  <c r="B375" i="20" s="1"/>
  <c r="B255" i="20"/>
  <c r="B356" i="20" s="1"/>
  <c r="G256" i="20"/>
  <c r="G375" i="20" s="1"/>
  <c r="G255" i="20"/>
  <c r="G356" i="20" s="1"/>
  <c r="G254" i="20"/>
  <c r="G337" i="20" s="1"/>
  <c r="M7" i="19"/>
  <c r="M6" i="19"/>
  <c r="B2" i="19"/>
  <c r="M39" i="16"/>
  <c r="L39" i="16"/>
  <c r="K39" i="16"/>
  <c r="J39" i="16"/>
  <c r="I39" i="16"/>
  <c r="H39" i="16"/>
  <c r="G39" i="16"/>
  <c r="E39" i="16"/>
  <c r="F39" i="16"/>
  <c r="D39" i="16"/>
  <c r="M38" i="16"/>
  <c r="L38" i="16"/>
  <c r="K38" i="16"/>
  <c r="J38" i="16"/>
  <c r="I38" i="16"/>
  <c r="H38" i="16"/>
  <c r="F38" i="16"/>
  <c r="G38" i="16"/>
  <c r="E38" i="16"/>
  <c r="D38" i="16"/>
  <c r="D307" i="28" l="1"/>
  <c r="D360" i="28" s="1"/>
  <c r="D308" i="28"/>
  <c r="D379" i="28" s="1"/>
  <c r="D306" i="28"/>
  <c r="D341" i="28" s="1"/>
  <c r="I307" i="28"/>
  <c r="I360" i="28" s="1"/>
  <c r="I306" i="28"/>
  <c r="I341" i="28" s="1"/>
  <c r="I308" i="28"/>
  <c r="I379" i="28" s="1"/>
  <c r="F306" i="28"/>
  <c r="F341" i="28" s="1"/>
  <c r="F307" i="28"/>
  <c r="F360" i="28" s="1"/>
  <c r="F308" i="28"/>
  <c r="F379" i="28" s="1"/>
  <c r="C308" i="28"/>
  <c r="C379" i="28" s="1"/>
  <c r="C307" i="28"/>
  <c r="C360" i="28" s="1"/>
  <c r="C306" i="28"/>
  <c r="C341" i="28" s="1"/>
  <c r="I318" i="28"/>
  <c r="J318" i="28"/>
  <c r="D318" i="28"/>
  <c r="C318" i="28"/>
  <c r="G318" i="28"/>
  <c r="K318" i="28"/>
  <c r="B318" i="28"/>
  <c r="H318" i="28"/>
  <c r="F318" i="28"/>
  <c r="E318" i="28"/>
  <c r="H308" i="28"/>
  <c r="H379" i="28" s="1"/>
  <c r="H306" i="28"/>
  <c r="H341" i="28" s="1"/>
  <c r="H307" i="28"/>
  <c r="H360" i="28" s="1"/>
  <c r="K306" i="28"/>
  <c r="K341" i="28" s="1"/>
  <c r="K307" i="28"/>
  <c r="K360" i="28" s="1"/>
  <c r="K308" i="28"/>
  <c r="K379" i="28" s="1"/>
  <c r="G308" i="28"/>
  <c r="G379" i="28" s="1"/>
  <c r="G306" i="28"/>
  <c r="G341" i="28" s="1"/>
  <c r="G307" i="28"/>
  <c r="G360" i="28" s="1"/>
  <c r="J307" i="28"/>
  <c r="J360" i="28" s="1"/>
  <c r="J308" i="28"/>
  <c r="J379" i="28" s="1"/>
  <c r="J306" i="28"/>
  <c r="J341" i="28" s="1"/>
  <c r="B308" i="28"/>
  <c r="B379" i="28" s="1"/>
  <c r="B307" i="28"/>
  <c r="B360" i="28" s="1"/>
  <c r="B306" i="28"/>
  <c r="B341" i="28" s="1"/>
  <c r="E307" i="28"/>
  <c r="E360" i="28" s="1"/>
  <c r="E306" i="28"/>
  <c r="E341" i="28" s="1"/>
  <c r="E308" i="28"/>
  <c r="E379" i="28" s="1"/>
  <c r="D320" i="30"/>
  <c r="D361" i="30" s="1"/>
  <c r="D321" i="30"/>
  <c r="D380" i="30" s="1"/>
  <c r="D319" i="30"/>
  <c r="D342" i="30" s="1"/>
  <c r="K319" i="30"/>
  <c r="K342" i="30" s="1"/>
  <c r="K320" i="30"/>
  <c r="K361" i="30" s="1"/>
  <c r="K321" i="30"/>
  <c r="K380" i="30" s="1"/>
  <c r="G319" i="30"/>
  <c r="G342" i="30" s="1"/>
  <c r="G321" i="30"/>
  <c r="G380" i="30" s="1"/>
  <c r="G320" i="30"/>
  <c r="G361" i="30" s="1"/>
  <c r="J319" i="30"/>
  <c r="J342" i="30" s="1"/>
  <c r="J320" i="30"/>
  <c r="J361" i="30" s="1"/>
  <c r="J321" i="30"/>
  <c r="J380" i="30" s="1"/>
  <c r="C321" i="30"/>
  <c r="C380" i="30" s="1"/>
  <c r="C319" i="30"/>
  <c r="C342" i="30" s="1"/>
  <c r="C320" i="30"/>
  <c r="C361" i="30" s="1"/>
  <c r="H321" i="30"/>
  <c r="H380" i="30" s="1"/>
  <c r="H320" i="30"/>
  <c r="H361" i="30" s="1"/>
  <c r="H319" i="30"/>
  <c r="H342" i="30" s="1"/>
  <c r="I320" i="30"/>
  <c r="I361" i="30" s="1"/>
  <c r="I321" i="30"/>
  <c r="I380" i="30" s="1"/>
  <c r="I319" i="30"/>
  <c r="I342" i="30" s="1"/>
  <c r="E321" i="30"/>
  <c r="E380" i="30" s="1"/>
  <c r="E319" i="30"/>
  <c r="E342" i="30" s="1"/>
  <c r="E320" i="30"/>
  <c r="E361" i="30" s="1"/>
  <c r="F319" i="30"/>
  <c r="F342" i="30" s="1"/>
  <c r="F320" i="30"/>
  <c r="F361" i="30" s="1"/>
  <c r="F321" i="30"/>
  <c r="F380" i="30" s="1"/>
  <c r="B319" i="30"/>
  <c r="B342" i="30" s="1"/>
  <c r="B320" i="30"/>
  <c r="B361" i="30" s="1"/>
  <c r="B321" i="30"/>
  <c r="B380" i="30" s="1"/>
  <c r="E267" i="20"/>
  <c r="E338" i="20" s="1"/>
  <c r="E269" i="20"/>
  <c r="E376" i="20" s="1"/>
  <c r="E268" i="20"/>
  <c r="E357" i="20" s="1"/>
  <c r="B269" i="20"/>
  <c r="B376" i="20" s="1"/>
  <c r="B267" i="20"/>
  <c r="B338" i="20" s="1"/>
  <c r="B268" i="20"/>
  <c r="B357" i="20" s="1"/>
  <c r="G268" i="20"/>
  <c r="G357" i="20" s="1"/>
  <c r="G269" i="20"/>
  <c r="G376" i="20" s="1"/>
  <c r="G267" i="20"/>
  <c r="G338" i="20" s="1"/>
  <c r="H268" i="20"/>
  <c r="H357" i="20" s="1"/>
  <c r="H269" i="20"/>
  <c r="H376" i="20" s="1"/>
  <c r="H267" i="20"/>
  <c r="H338" i="20" s="1"/>
  <c r="F269" i="20"/>
  <c r="F376" i="20" s="1"/>
  <c r="F268" i="20"/>
  <c r="F357" i="20" s="1"/>
  <c r="F267" i="20"/>
  <c r="F338" i="20" s="1"/>
  <c r="J267" i="20"/>
  <c r="J338" i="20" s="1"/>
  <c r="J268" i="20"/>
  <c r="J357" i="20" s="1"/>
  <c r="J269" i="20"/>
  <c r="J376" i="20" s="1"/>
  <c r="K268" i="20"/>
  <c r="K357" i="20" s="1"/>
  <c r="K269" i="20"/>
  <c r="K376" i="20" s="1"/>
  <c r="K267" i="20"/>
  <c r="K338" i="20" s="1"/>
  <c r="I268" i="20"/>
  <c r="I357" i="20" s="1"/>
  <c r="I269" i="20"/>
  <c r="I376" i="20" s="1"/>
  <c r="I267" i="20"/>
  <c r="I338" i="20" s="1"/>
  <c r="C269" i="20"/>
  <c r="C376" i="20" s="1"/>
  <c r="C267" i="20"/>
  <c r="C338" i="20" s="1"/>
  <c r="C268" i="20"/>
  <c r="C357" i="20" s="1"/>
  <c r="B290" i="20"/>
  <c r="D267" i="20"/>
  <c r="D338" i="20" s="1"/>
  <c r="D268" i="20"/>
  <c r="D357" i="20" s="1"/>
  <c r="D269" i="20"/>
  <c r="D376" i="20" s="1"/>
  <c r="M3" i="19"/>
  <c r="M2" i="19"/>
  <c r="C138" i="19"/>
  <c r="C42" i="19"/>
  <c r="C29" i="19"/>
  <c r="C12" i="19"/>
  <c r="C18" i="19"/>
  <c r="C126" i="19"/>
  <c r="C30" i="19"/>
  <c r="C10" i="19"/>
  <c r="C7" i="19"/>
  <c r="C150" i="19"/>
  <c r="C114" i="19"/>
  <c r="C24" i="19"/>
  <c r="C14" i="19"/>
  <c r="C22" i="19"/>
  <c r="C38" i="19"/>
  <c r="C46" i="19"/>
  <c r="C62" i="19"/>
  <c r="C70" i="19"/>
  <c r="C78" i="19"/>
  <c r="C86" i="19"/>
  <c r="C94" i="19"/>
  <c r="C110" i="19"/>
  <c r="C118" i="19"/>
  <c r="C134" i="19"/>
  <c r="C142" i="19"/>
  <c r="C158" i="19"/>
  <c r="C166" i="19"/>
  <c r="C182" i="19"/>
  <c r="C190" i="19"/>
  <c r="C60" i="19"/>
  <c r="C68" i="19"/>
  <c r="C116" i="19"/>
  <c r="C164" i="19"/>
  <c r="C196" i="19"/>
  <c r="C15" i="19"/>
  <c r="C23" i="19"/>
  <c r="C31" i="19"/>
  <c r="C39" i="19"/>
  <c r="C47" i="19"/>
  <c r="C55" i="19"/>
  <c r="C63" i="19"/>
  <c r="C71" i="19"/>
  <c r="C79" i="19"/>
  <c r="C87" i="19"/>
  <c r="C95" i="19"/>
  <c r="C103" i="19"/>
  <c r="C111" i="19"/>
  <c r="C119" i="19"/>
  <c r="C127" i="19"/>
  <c r="C135" i="19"/>
  <c r="C143" i="19"/>
  <c r="C151" i="19"/>
  <c r="C159" i="19"/>
  <c r="C167" i="19"/>
  <c r="C175" i="19"/>
  <c r="C183" i="19"/>
  <c r="C191" i="19"/>
  <c r="C44" i="19"/>
  <c r="C108" i="19"/>
  <c r="C172" i="19"/>
  <c r="C8" i="19"/>
  <c r="C16" i="19"/>
  <c r="C32" i="19"/>
  <c r="C40" i="19"/>
  <c r="C48" i="19"/>
  <c r="C56" i="19"/>
  <c r="C64" i="19"/>
  <c r="C72" i="19"/>
  <c r="C80" i="19"/>
  <c r="C88" i="19"/>
  <c r="C96" i="19"/>
  <c r="C104" i="19"/>
  <c r="C112" i="19"/>
  <c r="C120" i="19"/>
  <c r="C128" i="19"/>
  <c r="C136" i="19"/>
  <c r="C144" i="19"/>
  <c r="C152" i="19"/>
  <c r="C160" i="19"/>
  <c r="C168" i="19"/>
  <c r="C176" i="19"/>
  <c r="C184" i="19"/>
  <c r="C192" i="19"/>
  <c r="C36" i="19"/>
  <c r="C140" i="19"/>
  <c r="C25" i="19"/>
  <c r="C33" i="19"/>
  <c r="C41" i="19"/>
  <c r="C49" i="19"/>
  <c r="C57" i="19"/>
  <c r="C65" i="19"/>
  <c r="C73" i="19"/>
  <c r="C81" i="19"/>
  <c r="C89" i="19"/>
  <c r="C97" i="19"/>
  <c r="C105" i="19"/>
  <c r="C113" i="19"/>
  <c r="C121" i="19"/>
  <c r="C129" i="19"/>
  <c r="C137" i="19"/>
  <c r="C145" i="19"/>
  <c r="C153" i="19"/>
  <c r="C161" i="19"/>
  <c r="C169" i="19"/>
  <c r="C177" i="19"/>
  <c r="C185" i="19"/>
  <c r="C193" i="19"/>
  <c r="C28" i="19"/>
  <c r="C100" i="19"/>
  <c r="C156" i="19"/>
  <c r="C26" i="19"/>
  <c r="C34" i="19"/>
  <c r="C50" i="19"/>
  <c r="C58" i="19"/>
  <c r="C74" i="19"/>
  <c r="C82" i="19"/>
  <c r="C98" i="19"/>
  <c r="C106" i="19"/>
  <c r="C122" i="19"/>
  <c r="C130" i="19"/>
  <c r="C146" i="19"/>
  <c r="C154" i="19"/>
  <c r="C170" i="19"/>
  <c r="C178" i="19"/>
  <c r="C194" i="19"/>
  <c r="C20" i="19"/>
  <c r="C92" i="19"/>
  <c r="C148" i="19"/>
  <c r="C19" i="19"/>
  <c r="C27" i="19"/>
  <c r="C35" i="19"/>
  <c r="C43" i="19"/>
  <c r="C51" i="19"/>
  <c r="C59" i="19"/>
  <c r="C67" i="19"/>
  <c r="C75" i="19"/>
  <c r="C83" i="19"/>
  <c r="C91" i="19"/>
  <c r="C99" i="19"/>
  <c r="C107" i="19"/>
  <c r="C115" i="19"/>
  <c r="C123" i="19"/>
  <c r="C131" i="19"/>
  <c r="C139" i="19"/>
  <c r="C147" i="19"/>
  <c r="C155" i="19"/>
  <c r="C163" i="19"/>
  <c r="C171" i="19"/>
  <c r="C179" i="19"/>
  <c r="C187" i="19"/>
  <c r="C195" i="19"/>
  <c r="C76" i="19"/>
  <c r="C124" i="19"/>
  <c r="C188" i="19"/>
  <c r="C21" i="19"/>
  <c r="C37" i="19"/>
  <c r="C45" i="19"/>
  <c r="C53" i="19"/>
  <c r="C61" i="19"/>
  <c r="C69" i="19"/>
  <c r="C77" i="19"/>
  <c r="C85" i="19"/>
  <c r="C93" i="19"/>
  <c r="C101" i="19"/>
  <c r="C109" i="19"/>
  <c r="C117" i="19"/>
  <c r="C125" i="19"/>
  <c r="C133" i="19"/>
  <c r="C141" i="19"/>
  <c r="C149" i="19"/>
  <c r="C157" i="19"/>
  <c r="C165" i="19"/>
  <c r="C173" i="19"/>
  <c r="C181" i="19"/>
  <c r="C189" i="19"/>
  <c r="C197" i="19"/>
  <c r="C52" i="19"/>
  <c r="C84" i="19"/>
  <c r="C132" i="19"/>
  <c r="C180" i="19"/>
  <c r="C54" i="19"/>
  <c r="C174" i="19"/>
  <c r="C13" i="19"/>
  <c r="C66" i="19"/>
  <c r="C90" i="19"/>
  <c r="C17" i="19"/>
  <c r="C186" i="19"/>
  <c r="C162" i="19"/>
  <c r="C102" i="19"/>
  <c r="C11" i="19"/>
  <c r="C9" i="19"/>
  <c r="C6" i="19"/>
  <c r="E40" i="16"/>
  <c r="E41" i="16" s="1"/>
  <c r="E42" i="16" s="1"/>
  <c r="M40" i="16"/>
  <c r="M41" i="16" s="1"/>
  <c r="M42" i="16" s="1"/>
  <c r="F40" i="16"/>
  <c r="F41" i="16" s="1"/>
  <c r="F42" i="16" s="1"/>
  <c r="L40" i="16"/>
  <c r="L41" i="16" s="1"/>
  <c r="L42" i="16" s="1"/>
  <c r="K40" i="16"/>
  <c r="K41" i="16" s="1"/>
  <c r="K42" i="16" s="1"/>
  <c r="J40" i="16"/>
  <c r="J41" i="16" s="1"/>
  <c r="J42" i="16" s="1"/>
  <c r="H40" i="16"/>
  <c r="H41" i="16" s="1"/>
  <c r="H42" i="16" s="1"/>
  <c r="I40" i="16"/>
  <c r="I41" i="16" s="1"/>
  <c r="I42" i="16" s="1"/>
  <c r="G40" i="16"/>
  <c r="G41" i="16" s="1"/>
  <c r="G42" i="16" s="1"/>
  <c r="D40" i="16"/>
  <c r="D41" i="16" s="1"/>
  <c r="D42" i="16" s="1"/>
  <c r="C42" i="17"/>
  <c r="D42" i="17"/>
  <c r="E42" i="17"/>
  <c r="F42" i="17"/>
  <c r="G42" i="17"/>
  <c r="H42" i="17"/>
  <c r="I42" i="17"/>
  <c r="J42" i="17"/>
  <c r="K42" i="17"/>
  <c r="B42" i="17"/>
  <c r="B38" i="17"/>
  <c r="P38" i="17" s="1"/>
  <c r="B39" i="17"/>
  <c r="P39" i="17" s="1"/>
  <c r="L20" i="17"/>
  <c r="P20" i="17" s="1"/>
  <c r="M20" i="17"/>
  <c r="Q20" i="17" s="1"/>
  <c r="L21" i="17"/>
  <c r="P21" i="17" s="1"/>
  <c r="M21" i="17"/>
  <c r="Q21" i="17" s="1"/>
  <c r="D321" i="28" l="1"/>
  <c r="D380" i="28" s="1"/>
  <c r="D320" i="28"/>
  <c r="D361" i="28" s="1"/>
  <c r="D319" i="28"/>
  <c r="D342" i="28" s="1"/>
  <c r="E321" i="28"/>
  <c r="E380" i="28" s="1"/>
  <c r="E319" i="28"/>
  <c r="E342" i="28" s="1"/>
  <c r="E320" i="28"/>
  <c r="E361" i="28" s="1"/>
  <c r="J321" i="28"/>
  <c r="J380" i="28" s="1"/>
  <c r="J319" i="28"/>
  <c r="J342" i="28" s="1"/>
  <c r="J320" i="28"/>
  <c r="J361" i="28" s="1"/>
  <c r="H320" i="28"/>
  <c r="H361" i="28" s="1"/>
  <c r="H321" i="28"/>
  <c r="H380" i="28" s="1"/>
  <c r="H319" i="28"/>
  <c r="H342" i="28" s="1"/>
  <c r="C319" i="28"/>
  <c r="C342" i="28" s="1"/>
  <c r="C320" i="28"/>
  <c r="C361" i="28" s="1"/>
  <c r="C321" i="28"/>
  <c r="C380" i="28" s="1"/>
  <c r="F319" i="28"/>
  <c r="F342" i="28" s="1"/>
  <c r="F320" i="28"/>
  <c r="F361" i="28" s="1"/>
  <c r="F321" i="28"/>
  <c r="F380" i="28" s="1"/>
  <c r="B321" i="28"/>
  <c r="B380" i="28" s="1"/>
  <c r="B319" i="28"/>
  <c r="B342" i="28" s="1"/>
  <c r="B320" i="28"/>
  <c r="B361" i="28" s="1"/>
  <c r="K321" i="28"/>
  <c r="K380" i="28" s="1"/>
  <c r="K320" i="28"/>
  <c r="K361" i="28" s="1"/>
  <c r="K319" i="28"/>
  <c r="K342" i="28" s="1"/>
  <c r="I321" i="28"/>
  <c r="I380" i="28" s="1"/>
  <c r="I320" i="28"/>
  <c r="I361" i="28" s="1"/>
  <c r="I319" i="28"/>
  <c r="I342" i="28" s="1"/>
  <c r="G320" i="28"/>
  <c r="G361" i="28" s="1"/>
  <c r="G321" i="28"/>
  <c r="G380" i="28" s="1"/>
  <c r="G319" i="28"/>
  <c r="G342" i="28" s="1"/>
  <c r="F280" i="20"/>
  <c r="F339" i="20" s="1"/>
  <c r="F282" i="20"/>
  <c r="F377" i="20" s="1"/>
  <c r="F281" i="20"/>
  <c r="F358" i="20" s="1"/>
  <c r="E282" i="20"/>
  <c r="E377" i="20" s="1"/>
  <c r="E281" i="20"/>
  <c r="E358" i="20" s="1"/>
  <c r="E280" i="20"/>
  <c r="E339" i="20" s="1"/>
  <c r="D281" i="20"/>
  <c r="D358" i="20" s="1"/>
  <c r="D282" i="20"/>
  <c r="D377" i="20" s="1"/>
  <c r="D280" i="20"/>
  <c r="D339" i="20" s="1"/>
  <c r="H282" i="20"/>
  <c r="H377" i="20" s="1"/>
  <c r="H281" i="20"/>
  <c r="H358" i="20" s="1"/>
  <c r="H280" i="20"/>
  <c r="H339" i="20" s="1"/>
  <c r="B303" i="20"/>
  <c r="K282" i="20"/>
  <c r="K377" i="20" s="1"/>
  <c r="K281" i="20"/>
  <c r="K358" i="20" s="1"/>
  <c r="K280" i="20"/>
  <c r="K339" i="20" s="1"/>
  <c r="B282" i="20"/>
  <c r="B377" i="20" s="1"/>
  <c r="B280" i="20"/>
  <c r="B339" i="20" s="1"/>
  <c r="B281" i="20"/>
  <c r="B358" i="20" s="1"/>
  <c r="G281" i="20"/>
  <c r="G358" i="20" s="1"/>
  <c r="G282" i="20"/>
  <c r="G377" i="20" s="1"/>
  <c r="G280" i="20"/>
  <c r="G339" i="20" s="1"/>
  <c r="C281" i="20"/>
  <c r="C358" i="20" s="1"/>
  <c r="C282" i="20"/>
  <c r="C377" i="20" s="1"/>
  <c r="C280" i="20"/>
  <c r="C339" i="20" s="1"/>
  <c r="I282" i="20"/>
  <c r="I377" i="20" s="1"/>
  <c r="I281" i="20"/>
  <c r="I358" i="20" s="1"/>
  <c r="I280" i="20"/>
  <c r="I339" i="20" s="1"/>
  <c r="J282" i="20"/>
  <c r="J377" i="20" s="1"/>
  <c r="J280" i="20"/>
  <c r="J339" i="20" s="1"/>
  <c r="J281" i="20"/>
  <c r="J358" i="20" s="1"/>
  <c r="C2" i="19"/>
  <c r="N6" i="19"/>
  <c r="C3" i="19"/>
  <c r="BJ109" i="20"/>
  <c r="BJ108" i="20"/>
  <c r="BJ107" i="20"/>
  <c r="N12" i="19"/>
  <c r="N11" i="19"/>
  <c r="N9" i="19"/>
  <c r="N18" i="19"/>
  <c r="N21" i="19"/>
  <c r="N16" i="19"/>
  <c r="N14" i="19"/>
  <c r="N7" i="19"/>
  <c r="N13" i="19"/>
  <c r="N10" i="19"/>
  <c r="N17" i="19"/>
  <c r="N8" i="19"/>
  <c r="N19" i="19"/>
  <c r="N15" i="19"/>
  <c r="N20" i="19"/>
  <c r="D43" i="16"/>
  <c r="E43" i="16"/>
  <c r="M43" i="16"/>
  <c r="J43" i="16"/>
  <c r="F43" i="16"/>
  <c r="K43" i="16"/>
  <c r="G43" i="16"/>
  <c r="H43" i="16"/>
  <c r="L43" i="16"/>
  <c r="I43" i="16"/>
  <c r="O30" i="17"/>
  <c r="O31" i="17"/>
  <c r="N31" i="17"/>
  <c r="N36" i="17"/>
  <c r="O33" i="17"/>
  <c r="O38" i="17"/>
  <c r="N33" i="17"/>
  <c r="N28" i="17"/>
  <c r="N38" i="17"/>
  <c r="O35" i="17"/>
  <c r="N30" i="17"/>
  <c r="N39" i="17"/>
  <c r="O28" i="17"/>
  <c r="N35" i="17"/>
  <c r="O32" i="17"/>
  <c r="O36" i="17"/>
  <c r="O37" i="17"/>
  <c r="N32" i="17"/>
  <c r="O29" i="17"/>
  <c r="N37" i="17"/>
  <c r="O34" i="17"/>
  <c r="N29" i="17"/>
  <c r="O39" i="17"/>
  <c r="N34" i="17"/>
  <c r="N20" i="17"/>
  <c r="O20" i="17" s="1"/>
  <c r="C20" i="17" s="1"/>
  <c r="C38" i="17" s="1"/>
  <c r="D21" i="17"/>
  <c r="D39" i="17" s="1"/>
  <c r="N21" i="17"/>
  <c r="O21" i="17" s="1"/>
  <c r="G21" i="17" s="1"/>
  <c r="G39" i="17" s="1"/>
  <c r="B29" i="17"/>
  <c r="B30" i="17"/>
  <c r="B31" i="17"/>
  <c r="B32" i="17"/>
  <c r="B33" i="17"/>
  <c r="B34" i="17"/>
  <c r="B35" i="17"/>
  <c r="B36" i="17"/>
  <c r="B37" i="17"/>
  <c r="B28" i="17"/>
  <c r="L10" i="17"/>
  <c r="P10" i="17" s="1"/>
  <c r="L11" i="17"/>
  <c r="P11" i="17" s="1"/>
  <c r="M11" i="17"/>
  <c r="Q11" i="17" s="1"/>
  <c r="L12" i="17"/>
  <c r="P12" i="17" s="1"/>
  <c r="M12" i="17"/>
  <c r="Q12" i="17" s="1"/>
  <c r="L13" i="17"/>
  <c r="P13" i="17" s="1"/>
  <c r="M13" i="17"/>
  <c r="Q13" i="17" s="1"/>
  <c r="L14" i="17"/>
  <c r="P14" i="17" s="1"/>
  <c r="M14" i="17"/>
  <c r="Q14" i="17" s="1"/>
  <c r="L15" i="17"/>
  <c r="P15" i="17" s="1"/>
  <c r="M15" i="17"/>
  <c r="Q15" i="17" s="1"/>
  <c r="L16" i="17"/>
  <c r="P16" i="17" s="1"/>
  <c r="M16" i="17"/>
  <c r="Q16" i="17" s="1"/>
  <c r="L17" i="17"/>
  <c r="P17" i="17" s="1"/>
  <c r="M17" i="17"/>
  <c r="Q17" i="17" s="1"/>
  <c r="L18" i="17"/>
  <c r="P18" i="17" s="1"/>
  <c r="M18" i="17"/>
  <c r="Q18" i="17" s="1"/>
  <c r="L19" i="17"/>
  <c r="P19" i="17" s="1"/>
  <c r="M19" i="17"/>
  <c r="Q19" i="17" s="1"/>
  <c r="M10" i="17"/>
  <c r="Q10" i="17" s="1"/>
  <c r="E40" i="7"/>
  <c r="G6" i="15"/>
  <c r="E295" i="20" l="1"/>
  <c r="E378" i="20" s="1"/>
  <c r="E293" i="20"/>
  <c r="E340" i="20" s="1"/>
  <c r="E294" i="20"/>
  <c r="E359" i="20" s="1"/>
  <c r="K295" i="20"/>
  <c r="K378" i="20" s="1"/>
  <c r="K294" i="20"/>
  <c r="K359" i="20" s="1"/>
  <c r="K293" i="20"/>
  <c r="K340" i="20" s="1"/>
  <c r="D294" i="20"/>
  <c r="D359" i="20" s="1"/>
  <c r="D295" i="20"/>
  <c r="D378" i="20" s="1"/>
  <c r="D293" i="20"/>
  <c r="D340" i="20" s="1"/>
  <c r="F293" i="20"/>
  <c r="F340" i="20" s="1"/>
  <c r="F295" i="20"/>
  <c r="F378" i="20" s="1"/>
  <c r="F294" i="20"/>
  <c r="F359" i="20" s="1"/>
  <c r="H293" i="20"/>
  <c r="H340" i="20" s="1"/>
  <c r="H295" i="20"/>
  <c r="H378" i="20" s="1"/>
  <c r="H294" i="20"/>
  <c r="H359" i="20" s="1"/>
  <c r="G294" i="20"/>
  <c r="G359" i="20" s="1"/>
  <c r="G295" i="20"/>
  <c r="G378" i="20" s="1"/>
  <c r="G293" i="20"/>
  <c r="G340" i="20" s="1"/>
  <c r="B316" i="20"/>
  <c r="I293" i="20"/>
  <c r="I340" i="20" s="1"/>
  <c r="I294" i="20"/>
  <c r="I359" i="20" s="1"/>
  <c r="I295" i="20"/>
  <c r="I378" i="20" s="1"/>
  <c r="B295" i="20"/>
  <c r="B378" i="20" s="1"/>
  <c r="B294" i="20"/>
  <c r="B359" i="20" s="1"/>
  <c r="B293" i="20"/>
  <c r="B340" i="20" s="1"/>
  <c r="J295" i="20"/>
  <c r="J378" i="20" s="1"/>
  <c r="J294" i="20"/>
  <c r="J359" i="20" s="1"/>
  <c r="J293" i="20"/>
  <c r="J340" i="20" s="1"/>
  <c r="C294" i="20"/>
  <c r="C359" i="20" s="1"/>
  <c r="C295" i="20"/>
  <c r="C378" i="20" s="1"/>
  <c r="C293" i="20"/>
  <c r="C340" i="20" s="1"/>
  <c r="J3" i="19"/>
  <c r="J2" i="19"/>
  <c r="BJ106" i="20"/>
  <c r="BJ110" i="20"/>
  <c r="BP114" i="20"/>
  <c r="BP109" i="20"/>
  <c r="BP108" i="20"/>
  <c r="BP112" i="20"/>
  <c r="BP113" i="20"/>
  <c r="BP115" i="20"/>
  <c r="BP110" i="20"/>
  <c r="BP111" i="20"/>
  <c r="BP116" i="20"/>
  <c r="BP107" i="20"/>
  <c r="BK106" i="20"/>
  <c r="BK110" i="20"/>
  <c r="BK111" i="20"/>
  <c r="BK109" i="20"/>
  <c r="BK108" i="20"/>
  <c r="BK107" i="20"/>
  <c r="BX116" i="20"/>
  <c r="BX123" i="20"/>
  <c r="BX121" i="20"/>
  <c r="BX120" i="20"/>
  <c r="BX118" i="20"/>
  <c r="BX122" i="20"/>
  <c r="BX119" i="20"/>
  <c r="BX115" i="20"/>
  <c r="BX124" i="20"/>
  <c r="BX117" i="20"/>
  <c r="BR114" i="20"/>
  <c r="BR113" i="20"/>
  <c r="BR110" i="20"/>
  <c r="BR111" i="20"/>
  <c r="BR109" i="20"/>
  <c r="BR115" i="20"/>
  <c r="BR112" i="20"/>
  <c r="BR118" i="20"/>
  <c r="BR116" i="20"/>
  <c r="BR117" i="20"/>
  <c r="N2" i="19"/>
  <c r="BS113" i="20"/>
  <c r="BS115" i="20"/>
  <c r="BS112" i="20"/>
  <c r="BS118" i="20"/>
  <c r="BS114" i="20"/>
  <c r="BS116" i="20"/>
  <c r="BS119" i="20"/>
  <c r="BS111" i="20"/>
  <c r="BS117" i="20"/>
  <c r="BS110" i="20"/>
  <c r="BQ113" i="20"/>
  <c r="BQ112" i="20"/>
  <c r="BQ111" i="20"/>
  <c r="BQ110" i="20"/>
  <c r="BQ114" i="20"/>
  <c r="BQ117" i="20"/>
  <c r="BQ109" i="20"/>
  <c r="BQ115" i="20"/>
  <c r="BQ116" i="20"/>
  <c r="BQ108" i="20"/>
  <c r="BT111" i="20"/>
  <c r="BT113" i="20"/>
  <c r="BT114" i="20"/>
  <c r="BT118" i="20"/>
  <c r="BT112" i="20"/>
  <c r="BT117" i="20"/>
  <c r="BT120" i="20"/>
  <c r="BT119" i="20"/>
  <c r="BT115" i="20"/>
  <c r="BT116" i="20"/>
  <c r="BW119" i="20"/>
  <c r="BW115" i="20"/>
  <c r="BW118" i="20"/>
  <c r="BW114" i="20"/>
  <c r="BW122" i="20"/>
  <c r="BW121" i="20"/>
  <c r="BW120" i="20"/>
  <c r="BW117" i="20"/>
  <c r="BW123" i="20"/>
  <c r="BW116" i="20"/>
  <c r="BY119" i="20"/>
  <c r="BY122" i="20"/>
  <c r="BY123" i="20"/>
  <c r="BY120" i="20"/>
  <c r="BY117" i="20"/>
  <c r="BY118" i="20"/>
  <c r="BY121" i="20"/>
  <c r="BY125" i="20"/>
  <c r="BY116" i="20"/>
  <c r="BY124" i="20"/>
  <c r="BL111" i="20"/>
  <c r="BL110" i="20"/>
  <c r="BL112" i="20"/>
  <c r="BL106" i="20"/>
  <c r="BL108" i="20"/>
  <c r="BL107" i="20"/>
  <c r="BL109" i="20"/>
  <c r="BV116" i="20"/>
  <c r="BV120" i="20"/>
  <c r="BV115" i="20"/>
  <c r="BV114" i="20"/>
  <c r="BV118" i="20"/>
  <c r="BV119" i="20"/>
  <c r="BV117" i="20"/>
  <c r="BV121" i="20"/>
  <c r="BV113" i="20"/>
  <c r="BV122" i="20"/>
  <c r="BU119" i="20"/>
  <c r="BU118" i="20"/>
  <c r="BU113" i="20"/>
  <c r="BU112" i="20"/>
  <c r="BU117" i="20"/>
  <c r="BU115" i="20"/>
  <c r="BU114" i="20"/>
  <c r="BU121" i="20"/>
  <c r="BU116" i="20"/>
  <c r="BU120" i="20"/>
  <c r="BM109" i="20"/>
  <c r="BM112" i="20"/>
  <c r="BM111" i="20"/>
  <c r="BM110" i="20"/>
  <c r="BM107" i="20"/>
  <c r="BM113" i="20"/>
  <c r="BM106" i="20"/>
  <c r="BM108" i="20"/>
  <c r="BN113" i="20"/>
  <c r="BN109" i="20"/>
  <c r="BN110" i="20"/>
  <c r="BN111" i="20"/>
  <c r="BN112" i="20"/>
  <c r="BN106" i="20"/>
  <c r="BN114" i="20"/>
  <c r="BN108" i="20"/>
  <c r="BN107" i="20"/>
  <c r="BO108" i="20"/>
  <c r="BO114" i="20"/>
  <c r="BO111" i="20"/>
  <c r="BO110" i="20"/>
  <c r="BO115" i="20"/>
  <c r="BO109" i="20"/>
  <c r="BO106" i="20"/>
  <c r="BO107" i="20"/>
  <c r="BO112" i="20"/>
  <c r="BO113" i="20"/>
  <c r="N3" i="19"/>
  <c r="N14" i="17"/>
  <c r="O14" i="17" s="1"/>
  <c r="E14" i="17" s="1"/>
  <c r="E32" i="17" s="1"/>
  <c r="H21" i="17"/>
  <c r="H39" i="17" s="1"/>
  <c r="N13" i="17"/>
  <c r="O13" i="17" s="1"/>
  <c r="G13" i="17" s="1"/>
  <c r="G31" i="17" s="1"/>
  <c r="I14" i="17"/>
  <c r="I32" i="17" s="1"/>
  <c r="P33" i="17"/>
  <c r="P29" i="17"/>
  <c r="N16" i="17"/>
  <c r="O16" i="17" s="1"/>
  <c r="H16" i="17" s="1"/>
  <c r="H34" i="17" s="1"/>
  <c r="N12" i="17"/>
  <c r="O12" i="17" s="1"/>
  <c r="H12" i="17" s="1"/>
  <c r="H30" i="17" s="1"/>
  <c r="N19" i="17"/>
  <c r="O19" i="17" s="1"/>
  <c r="H19" i="17" s="1"/>
  <c r="H37" i="17" s="1"/>
  <c r="N15" i="17"/>
  <c r="O15" i="17" s="1"/>
  <c r="C15" i="17" s="1"/>
  <c r="C33" i="17" s="1"/>
  <c r="N11" i="17"/>
  <c r="O11" i="17" s="1"/>
  <c r="I11" i="17" s="1"/>
  <c r="I29" i="17" s="1"/>
  <c r="P36" i="17"/>
  <c r="P32" i="17"/>
  <c r="P35" i="17"/>
  <c r="P31" i="17"/>
  <c r="N18" i="17"/>
  <c r="O18" i="17" s="1"/>
  <c r="H18" i="17" s="1"/>
  <c r="H36" i="17" s="1"/>
  <c r="C19" i="17"/>
  <c r="C37" i="17" s="1"/>
  <c r="D12" i="17"/>
  <c r="D30" i="17" s="1"/>
  <c r="P28" i="17"/>
  <c r="P34" i="17"/>
  <c r="P30" i="17"/>
  <c r="N17" i="17"/>
  <c r="O17" i="17" s="1"/>
  <c r="G17" i="17" s="1"/>
  <c r="G35" i="17" s="1"/>
  <c r="P37" i="17"/>
  <c r="F21" i="17"/>
  <c r="F39" i="17" s="1"/>
  <c r="C21" i="17"/>
  <c r="C39" i="17" s="1"/>
  <c r="I21" i="17"/>
  <c r="I39" i="17" s="1"/>
  <c r="G20" i="17"/>
  <c r="G38" i="17" s="1"/>
  <c r="J20" i="17"/>
  <c r="J38" i="17" s="1"/>
  <c r="J21" i="17"/>
  <c r="J39" i="17" s="1"/>
  <c r="E21" i="17"/>
  <c r="E39" i="17" s="1"/>
  <c r="K21" i="17"/>
  <c r="K39" i="17" s="1"/>
  <c r="K20" i="17"/>
  <c r="K38" i="17" s="1"/>
  <c r="D20" i="17"/>
  <c r="D38" i="17" s="1"/>
  <c r="H20" i="17"/>
  <c r="H38" i="17" s="1"/>
  <c r="E20" i="17"/>
  <c r="E38" i="17" s="1"/>
  <c r="I20" i="17"/>
  <c r="I38" i="17" s="1"/>
  <c r="F20" i="17"/>
  <c r="F38" i="17" s="1"/>
  <c r="N10" i="17"/>
  <c r="O10" i="17" s="1"/>
  <c r="D10" i="17" s="1"/>
  <c r="D28" i="17" s="1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I41" i="15"/>
  <c r="I42" i="15"/>
  <c r="I43" i="15"/>
  <c r="I44" i="15"/>
  <c r="I45" i="15"/>
  <c r="I46" i="15"/>
  <c r="I47" i="15"/>
  <c r="I48" i="15"/>
  <c r="I49" i="15"/>
  <c r="H41" i="15"/>
  <c r="H42" i="15"/>
  <c r="H43" i="15"/>
  <c r="H44" i="15"/>
  <c r="H45" i="15"/>
  <c r="H46" i="15"/>
  <c r="H47" i="15"/>
  <c r="H48" i="15"/>
  <c r="H49" i="15"/>
  <c r="G41" i="15"/>
  <c r="G42" i="15"/>
  <c r="G43" i="15"/>
  <c r="G44" i="15"/>
  <c r="G45" i="15"/>
  <c r="G46" i="15"/>
  <c r="G47" i="15"/>
  <c r="G48" i="15"/>
  <c r="G49" i="15"/>
  <c r="G40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I28" i="15"/>
  <c r="I29" i="15"/>
  <c r="I30" i="15"/>
  <c r="I31" i="15"/>
  <c r="I32" i="15"/>
  <c r="I33" i="15"/>
  <c r="I34" i="15"/>
  <c r="I35" i="15"/>
  <c r="I36" i="15"/>
  <c r="H28" i="15"/>
  <c r="H29" i="15"/>
  <c r="H30" i="15"/>
  <c r="H31" i="15"/>
  <c r="H32" i="15"/>
  <c r="H33" i="15"/>
  <c r="H34" i="15"/>
  <c r="H35" i="15"/>
  <c r="H36" i="15"/>
  <c r="G28" i="15"/>
  <c r="G29" i="15"/>
  <c r="G30" i="15"/>
  <c r="G31" i="15"/>
  <c r="G32" i="15"/>
  <c r="G33" i="15"/>
  <c r="G34" i="15"/>
  <c r="G35" i="15"/>
  <c r="G36" i="15"/>
  <c r="G27" i="15"/>
  <c r="C307" i="20" l="1"/>
  <c r="C360" i="20" s="1"/>
  <c r="C308" i="20"/>
  <c r="C379" i="20" s="1"/>
  <c r="C306" i="20"/>
  <c r="C341" i="20" s="1"/>
  <c r="E308" i="20"/>
  <c r="E379" i="20" s="1"/>
  <c r="E307" i="20"/>
  <c r="E360" i="20" s="1"/>
  <c r="E306" i="20"/>
  <c r="E341" i="20" s="1"/>
  <c r="D307" i="20"/>
  <c r="D360" i="20" s="1"/>
  <c r="D306" i="20"/>
  <c r="D341" i="20" s="1"/>
  <c r="D308" i="20"/>
  <c r="D379" i="20" s="1"/>
  <c r="J307" i="20"/>
  <c r="J360" i="20" s="1"/>
  <c r="J308" i="20"/>
  <c r="J379" i="20" s="1"/>
  <c r="J306" i="20"/>
  <c r="J341" i="20" s="1"/>
  <c r="F306" i="20"/>
  <c r="F341" i="20" s="1"/>
  <c r="F308" i="20"/>
  <c r="F379" i="20" s="1"/>
  <c r="F307" i="20"/>
  <c r="F360" i="20" s="1"/>
  <c r="B306" i="20"/>
  <c r="B341" i="20" s="1"/>
  <c r="B308" i="20"/>
  <c r="B379" i="20" s="1"/>
  <c r="B307" i="20"/>
  <c r="B360" i="20" s="1"/>
  <c r="K308" i="20"/>
  <c r="K379" i="20" s="1"/>
  <c r="K306" i="20"/>
  <c r="K341" i="20" s="1"/>
  <c r="K307" i="20"/>
  <c r="K360" i="20" s="1"/>
  <c r="H307" i="20"/>
  <c r="H360" i="20" s="1"/>
  <c r="H308" i="20"/>
  <c r="H379" i="20" s="1"/>
  <c r="H306" i="20"/>
  <c r="H341" i="20" s="1"/>
  <c r="I307" i="20"/>
  <c r="I360" i="20" s="1"/>
  <c r="I306" i="20"/>
  <c r="I341" i="20" s="1"/>
  <c r="I308" i="20"/>
  <c r="I379" i="20" s="1"/>
  <c r="G306" i="20"/>
  <c r="G341" i="20" s="1"/>
  <c r="G307" i="20"/>
  <c r="G360" i="20" s="1"/>
  <c r="G308" i="20"/>
  <c r="G379" i="20" s="1"/>
  <c r="E19" i="17"/>
  <c r="E37" i="17" s="1"/>
  <c r="C14" i="17"/>
  <c r="C32" i="17" s="1"/>
  <c r="D13" i="17"/>
  <c r="D31" i="17" s="1"/>
  <c r="H14" i="17"/>
  <c r="H32" i="17" s="1"/>
  <c r="D14" i="17"/>
  <c r="D32" i="17" s="1"/>
  <c r="D16" i="17"/>
  <c r="D34" i="17" s="1"/>
  <c r="K14" i="17"/>
  <c r="K32" i="17" s="1"/>
  <c r="F13" i="17"/>
  <c r="F31" i="17" s="1"/>
  <c r="G14" i="17"/>
  <c r="G32" i="17" s="1"/>
  <c r="F14" i="17"/>
  <c r="F32" i="17" s="1"/>
  <c r="E13" i="17"/>
  <c r="E31" i="17" s="1"/>
  <c r="I13" i="17"/>
  <c r="I31" i="17" s="1"/>
  <c r="F19" i="17"/>
  <c r="F37" i="17" s="1"/>
  <c r="J14" i="17"/>
  <c r="J32" i="17" s="1"/>
  <c r="H13" i="17"/>
  <c r="H31" i="17" s="1"/>
  <c r="J13" i="17"/>
  <c r="J31" i="17" s="1"/>
  <c r="K13" i="17"/>
  <c r="K31" i="17" s="1"/>
  <c r="D11" i="17"/>
  <c r="D29" i="17" s="1"/>
  <c r="E11" i="17"/>
  <c r="E29" i="17" s="1"/>
  <c r="C13" i="17"/>
  <c r="C31" i="17" s="1"/>
  <c r="C11" i="17"/>
  <c r="C29" i="17" s="1"/>
  <c r="I17" i="17"/>
  <c r="I35" i="17" s="1"/>
  <c r="C17" i="17"/>
  <c r="C35" i="17" s="1"/>
  <c r="D15" i="17"/>
  <c r="D33" i="17" s="1"/>
  <c r="D19" i="17"/>
  <c r="D37" i="17" s="1"/>
  <c r="E15" i="17"/>
  <c r="E33" i="17" s="1"/>
  <c r="D17" i="17"/>
  <c r="D35" i="17" s="1"/>
  <c r="H17" i="17"/>
  <c r="H35" i="17" s="1"/>
  <c r="M38" i="17"/>
  <c r="Q38" i="17" s="1"/>
  <c r="B58" i="17" s="1"/>
  <c r="D18" i="17"/>
  <c r="D36" i="17" s="1"/>
  <c r="H11" i="17"/>
  <c r="H29" i="17" s="1"/>
  <c r="F11" i="17"/>
  <c r="F29" i="17" s="1"/>
  <c r="I10" i="17"/>
  <c r="I28" i="17" s="1"/>
  <c r="F15" i="17"/>
  <c r="F33" i="17" s="1"/>
  <c r="J17" i="17"/>
  <c r="J35" i="17" s="1"/>
  <c r="F17" i="17"/>
  <c r="F35" i="17" s="1"/>
  <c r="I15" i="17"/>
  <c r="I33" i="17" s="1"/>
  <c r="K17" i="17"/>
  <c r="K35" i="17" s="1"/>
  <c r="K11" i="17"/>
  <c r="K29" i="17" s="1"/>
  <c r="G11" i="17"/>
  <c r="G29" i="17" s="1"/>
  <c r="J11" i="17"/>
  <c r="J29" i="17" s="1"/>
  <c r="J15" i="17"/>
  <c r="J33" i="17" s="1"/>
  <c r="K15" i="17"/>
  <c r="K33" i="17" s="1"/>
  <c r="G15" i="17"/>
  <c r="G33" i="17" s="1"/>
  <c r="J12" i="17"/>
  <c r="J30" i="17" s="1"/>
  <c r="K12" i="17"/>
  <c r="K30" i="17" s="1"/>
  <c r="E12" i="17"/>
  <c r="E30" i="17" s="1"/>
  <c r="C12" i="17"/>
  <c r="C30" i="17" s="1"/>
  <c r="G12" i="17"/>
  <c r="G30" i="17" s="1"/>
  <c r="F12" i="17"/>
  <c r="F30" i="17" s="1"/>
  <c r="I12" i="17"/>
  <c r="I30" i="17" s="1"/>
  <c r="M39" i="17"/>
  <c r="Q39" i="17" s="1"/>
  <c r="B59" i="17" s="1"/>
  <c r="K18" i="17"/>
  <c r="K36" i="17" s="1"/>
  <c r="E18" i="17"/>
  <c r="E36" i="17" s="1"/>
  <c r="F18" i="17"/>
  <c r="F36" i="17" s="1"/>
  <c r="I18" i="17"/>
  <c r="I36" i="17" s="1"/>
  <c r="J18" i="17"/>
  <c r="J36" i="17" s="1"/>
  <c r="C18" i="17"/>
  <c r="C36" i="17" s="1"/>
  <c r="G18" i="17"/>
  <c r="G36" i="17" s="1"/>
  <c r="E17" i="17"/>
  <c r="E35" i="17" s="1"/>
  <c r="J19" i="17"/>
  <c r="J37" i="17" s="1"/>
  <c r="K19" i="17"/>
  <c r="K37" i="17" s="1"/>
  <c r="G19" i="17"/>
  <c r="G37" i="17" s="1"/>
  <c r="I16" i="17"/>
  <c r="I34" i="17" s="1"/>
  <c r="J16" i="17"/>
  <c r="J34" i="17" s="1"/>
  <c r="E16" i="17"/>
  <c r="E34" i="17" s="1"/>
  <c r="G16" i="17"/>
  <c r="G34" i="17" s="1"/>
  <c r="F16" i="17"/>
  <c r="F34" i="17" s="1"/>
  <c r="C16" i="17"/>
  <c r="C34" i="17" s="1"/>
  <c r="K16" i="17"/>
  <c r="K34" i="17" s="1"/>
  <c r="I19" i="17"/>
  <c r="I37" i="17" s="1"/>
  <c r="H15" i="17"/>
  <c r="H33" i="17" s="1"/>
  <c r="C10" i="17"/>
  <c r="C28" i="17" s="1"/>
  <c r="G10" i="17"/>
  <c r="G28" i="17" s="1"/>
  <c r="H10" i="17"/>
  <c r="H28" i="17" s="1"/>
  <c r="J10" i="17"/>
  <c r="J28" i="17" s="1"/>
  <c r="K10" i="17"/>
  <c r="K28" i="17" s="1"/>
  <c r="F10" i="17"/>
  <c r="F28" i="17" s="1"/>
  <c r="E10" i="17"/>
  <c r="E28" i="17" s="1"/>
  <c r="G6" i="9"/>
  <c r="C321" i="20" l="1"/>
  <c r="C380" i="20" s="1"/>
  <c r="C320" i="20"/>
  <c r="C361" i="20" s="1"/>
  <c r="C319" i="20"/>
  <c r="C342" i="20" s="1"/>
  <c r="B321" i="20"/>
  <c r="B380" i="20" s="1"/>
  <c r="B319" i="20"/>
  <c r="B342" i="20" s="1"/>
  <c r="B320" i="20"/>
  <c r="B361" i="20" s="1"/>
  <c r="G319" i="20"/>
  <c r="G342" i="20" s="1"/>
  <c r="G321" i="20"/>
  <c r="G380" i="20" s="1"/>
  <c r="G320" i="20"/>
  <c r="G361" i="20" s="1"/>
  <c r="I319" i="20"/>
  <c r="I342" i="20" s="1"/>
  <c r="I321" i="20"/>
  <c r="I380" i="20" s="1"/>
  <c r="I320" i="20"/>
  <c r="I361" i="20" s="1"/>
  <c r="E320" i="20"/>
  <c r="E361" i="20" s="1"/>
  <c r="E321" i="20"/>
  <c r="E380" i="20" s="1"/>
  <c r="E319" i="20"/>
  <c r="E342" i="20" s="1"/>
  <c r="K321" i="20"/>
  <c r="K380" i="20" s="1"/>
  <c r="K320" i="20"/>
  <c r="K361" i="20" s="1"/>
  <c r="K319" i="20"/>
  <c r="K342" i="20" s="1"/>
  <c r="H319" i="20"/>
  <c r="H342" i="20" s="1"/>
  <c r="H320" i="20"/>
  <c r="H361" i="20" s="1"/>
  <c r="H321" i="20"/>
  <c r="H380" i="20" s="1"/>
  <c r="F320" i="20"/>
  <c r="F361" i="20" s="1"/>
  <c r="F319" i="20"/>
  <c r="F342" i="20" s="1"/>
  <c r="F321" i="20"/>
  <c r="F380" i="20" s="1"/>
  <c r="J319" i="20"/>
  <c r="J342" i="20" s="1"/>
  <c r="J321" i="20"/>
  <c r="J380" i="20" s="1"/>
  <c r="J320" i="20"/>
  <c r="J361" i="20" s="1"/>
  <c r="D320" i="20"/>
  <c r="D361" i="20" s="1"/>
  <c r="D321" i="20"/>
  <c r="D380" i="20" s="1"/>
  <c r="D319" i="20"/>
  <c r="D342" i="20" s="1"/>
  <c r="M31" i="17"/>
  <c r="Q31" i="17" s="1"/>
  <c r="B51" i="17" s="1"/>
  <c r="C69" i="17" s="1"/>
  <c r="B86" i="17" s="1"/>
  <c r="B103" i="17" s="1"/>
  <c r="M32" i="17"/>
  <c r="Q32" i="17" s="1"/>
  <c r="B52" i="17" s="1"/>
  <c r="G51" i="17"/>
  <c r="H69" i="17" s="1"/>
  <c r="H51" i="17"/>
  <c r="I69" i="17" s="1"/>
  <c r="C51" i="17"/>
  <c r="D69" i="17" s="1"/>
  <c r="K51" i="17"/>
  <c r="L69" i="17" s="1"/>
  <c r="S13" i="17" s="1"/>
  <c r="M35" i="17"/>
  <c r="Q35" i="17" s="1"/>
  <c r="B55" i="17" s="1"/>
  <c r="G59" i="17"/>
  <c r="H77" i="17" s="1"/>
  <c r="E59" i="17"/>
  <c r="F77" i="17" s="1"/>
  <c r="H59" i="17"/>
  <c r="I77" i="17" s="1"/>
  <c r="H94" i="17" s="1"/>
  <c r="H111" i="17" s="1"/>
  <c r="D59" i="17"/>
  <c r="E77" i="17" s="1"/>
  <c r="I59" i="17"/>
  <c r="J77" i="17" s="1"/>
  <c r="C77" i="17"/>
  <c r="B94" i="17" s="1"/>
  <c r="B111" i="17" s="1"/>
  <c r="J59" i="17"/>
  <c r="K77" i="17" s="1"/>
  <c r="C59" i="17"/>
  <c r="D77" i="17" s="1"/>
  <c r="K59" i="17"/>
  <c r="L77" i="17" s="1"/>
  <c r="S21" i="17" s="1"/>
  <c r="F59" i="17"/>
  <c r="G77" i="17" s="1"/>
  <c r="F94" i="17" s="1"/>
  <c r="F111" i="17" s="1"/>
  <c r="I58" i="17"/>
  <c r="J76" i="17" s="1"/>
  <c r="F58" i="17"/>
  <c r="G76" i="17" s="1"/>
  <c r="C76" i="17"/>
  <c r="B93" i="17" s="1"/>
  <c r="B110" i="17" s="1"/>
  <c r="J58" i="17"/>
  <c r="K76" i="17" s="1"/>
  <c r="C58" i="17"/>
  <c r="D76" i="17" s="1"/>
  <c r="K58" i="17"/>
  <c r="L76" i="17" s="1"/>
  <c r="D58" i="17"/>
  <c r="E76" i="17" s="1"/>
  <c r="E58" i="17"/>
  <c r="F76" i="17" s="1"/>
  <c r="E93" i="17" s="1"/>
  <c r="E110" i="17" s="1"/>
  <c r="G58" i="17"/>
  <c r="H76" i="17" s="1"/>
  <c r="H58" i="17"/>
  <c r="I76" i="17" s="1"/>
  <c r="E52" i="17"/>
  <c r="F70" i="17" s="1"/>
  <c r="C70" i="17"/>
  <c r="B87" i="17" s="1"/>
  <c r="B104" i="17" s="1"/>
  <c r="K52" i="17"/>
  <c r="L70" i="17" s="1"/>
  <c r="C52" i="17"/>
  <c r="D70" i="17" s="1"/>
  <c r="D52" i="17"/>
  <c r="E70" i="17" s="1"/>
  <c r="M29" i="17"/>
  <c r="Q29" i="17" s="1"/>
  <c r="B49" i="17" s="1"/>
  <c r="M36" i="17"/>
  <c r="Q36" i="17" s="1"/>
  <c r="B56" i="17" s="1"/>
  <c r="M33" i="17"/>
  <c r="Q33" i="17" s="1"/>
  <c r="B53" i="17" s="1"/>
  <c r="M37" i="17"/>
  <c r="Q37" i="17" s="1"/>
  <c r="B57" i="17" s="1"/>
  <c r="M34" i="17"/>
  <c r="Q34" i="17" s="1"/>
  <c r="B54" i="17" s="1"/>
  <c r="M28" i="17"/>
  <c r="Q28" i="17" s="1"/>
  <c r="B48" i="17" s="1"/>
  <c r="M30" i="17"/>
  <c r="Q30" i="17" s="1"/>
  <c r="B50" i="17" s="1"/>
  <c r="B7" i="15"/>
  <c r="D7" i="15"/>
  <c r="B8" i="15"/>
  <c r="D8" i="15"/>
  <c r="B9" i="15"/>
  <c r="E9" i="15" s="1"/>
  <c r="D9" i="15"/>
  <c r="B10" i="15"/>
  <c r="E10" i="15" s="1"/>
  <c r="D10" i="15"/>
  <c r="B11" i="15"/>
  <c r="D11" i="15"/>
  <c r="B12" i="15"/>
  <c r="D12" i="15"/>
  <c r="B13" i="15"/>
  <c r="E13" i="15" s="1"/>
  <c r="D13" i="15"/>
  <c r="B14" i="15"/>
  <c r="E14" i="15" s="1"/>
  <c r="D14" i="15"/>
  <c r="B15" i="15"/>
  <c r="D15" i="15"/>
  <c r="A7" i="15"/>
  <c r="A8" i="15"/>
  <c r="A9" i="15"/>
  <c r="A10" i="15"/>
  <c r="A11" i="15"/>
  <c r="E11" i="15"/>
  <c r="A12" i="15"/>
  <c r="A13" i="15"/>
  <c r="A14" i="15"/>
  <c r="A15" i="15"/>
  <c r="E15" i="15"/>
  <c r="B6" i="15"/>
  <c r="E6" i="15" s="1"/>
  <c r="D6" i="15"/>
  <c r="A6" i="15"/>
  <c r="B7" i="14"/>
  <c r="D7" i="14"/>
  <c r="F7" i="14" s="1"/>
  <c r="G7" i="14" s="1"/>
  <c r="B8" i="14"/>
  <c r="D8" i="14"/>
  <c r="B9" i="14"/>
  <c r="E9" i="14" s="1"/>
  <c r="D9" i="14"/>
  <c r="F9" i="14" s="1"/>
  <c r="B10" i="14"/>
  <c r="E10" i="14" s="1"/>
  <c r="D10" i="14"/>
  <c r="B11" i="14"/>
  <c r="D11" i="14"/>
  <c r="F11" i="14" s="1"/>
  <c r="G11" i="14" s="1"/>
  <c r="B12" i="14"/>
  <c r="D12" i="14"/>
  <c r="B13" i="14"/>
  <c r="E13" i="14" s="1"/>
  <c r="D13" i="14"/>
  <c r="F13" i="14" s="1"/>
  <c r="G13" i="14" s="1"/>
  <c r="V13" i="14" s="1"/>
  <c r="B14" i="14"/>
  <c r="E14" i="14" s="1"/>
  <c r="D14" i="14"/>
  <c r="B15" i="14"/>
  <c r="D15" i="14"/>
  <c r="F15" i="14" s="1"/>
  <c r="A7" i="14"/>
  <c r="A8" i="14"/>
  <c r="A9" i="14"/>
  <c r="A10" i="14"/>
  <c r="A11" i="14"/>
  <c r="A12" i="14"/>
  <c r="A13" i="14"/>
  <c r="A14" i="14"/>
  <c r="A15" i="14"/>
  <c r="B6" i="14"/>
  <c r="D6" i="14"/>
  <c r="A6" i="14"/>
  <c r="F15" i="15"/>
  <c r="F14" i="15"/>
  <c r="F13" i="15"/>
  <c r="F12" i="15"/>
  <c r="E12" i="15"/>
  <c r="F11" i="15"/>
  <c r="F10" i="15"/>
  <c r="F9" i="15"/>
  <c r="F8" i="15"/>
  <c r="E8" i="15"/>
  <c r="F7" i="15"/>
  <c r="E7" i="15"/>
  <c r="F6" i="15"/>
  <c r="E15" i="14"/>
  <c r="F14" i="14"/>
  <c r="F12" i="14"/>
  <c r="E12" i="14"/>
  <c r="E11" i="14"/>
  <c r="F10" i="14"/>
  <c r="F8" i="14"/>
  <c r="E8" i="14"/>
  <c r="E7" i="14"/>
  <c r="F6" i="14"/>
  <c r="E6" i="14"/>
  <c r="G6" i="14" s="1"/>
  <c r="D41" i="7"/>
  <c r="D42" i="7"/>
  <c r="D43" i="7"/>
  <c r="D44" i="7"/>
  <c r="D45" i="7"/>
  <c r="D46" i="7"/>
  <c r="D47" i="7"/>
  <c r="D48" i="7"/>
  <c r="D49" i="7"/>
  <c r="D40" i="7"/>
  <c r="F62" i="7"/>
  <c r="E62" i="7"/>
  <c r="H62" i="7" s="1"/>
  <c r="G62" i="7" s="1"/>
  <c r="D62" i="7" s="1"/>
  <c r="F61" i="7"/>
  <c r="H61" i="7" s="1"/>
  <c r="G61" i="7" s="1"/>
  <c r="D61" i="7" s="1"/>
  <c r="E61" i="7"/>
  <c r="F60" i="7"/>
  <c r="E60" i="7"/>
  <c r="H60" i="7" s="1"/>
  <c r="G60" i="7" s="1"/>
  <c r="D60" i="7" s="1"/>
  <c r="H59" i="7"/>
  <c r="G59" i="7" s="1"/>
  <c r="D59" i="7" s="1"/>
  <c r="F59" i="7"/>
  <c r="E59" i="7"/>
  <c r="F58" i="7"/>
  <c r="E58" i="7"/>
  <c r="H58" i="7" s="1"/>
  <c r="G58" i="7" s="1"/>
  <c r="D58" i="7" s="1"/>
  <c r="F57" i="7"/>
  <c r="E57" i="7"/>
  <c r="H57" i="7" s="1"/>
  <c r="G57" i="7" s="1"/>
  <c r="D57" i="7" s="1"/>
  <c r="H56" i="7"/>
  <c r="G56" i="7"/>
  <c r="D56" i="7" s="1"/>
  <c r="F56" i="7"/>
  <c r="E56" i="7"/>
  <c r="F55" i="7"/>
  <c r="E55" i="7"/>
  <c r="H55" i="7" s="1"/>
  <c r="G55" i="7" s="1"/>
  <c r="D55" i="7" s="1"/>
  <c r="F54" i="7"/>
  <c r="E54" i="7"/>
  <c r="H54" i="7" s="1"/>
  <c r="G54" i="7" s="1"/>
  <c r="D54" i="7" s="1"/>
  <c r="F53" i="7"/>
  <c r="H53" i="7" s="1"/>
  <c r="G53" i="7" s="1"/>
  <c r="D53" i="7" s="1"/>
  <c r="E53" i="7"/>
  <c r="H41" i="7"/>
  <c r="G41" i="7" s="1"/>
  <c r="H42" i="7"/>
  <c r="G42" i="7" s="1"/>
  <c r="H43" i="7"/>
  <c r="G43" i="7" s="1"/>
  <c r="G44" i="7"/>
  <c r="H44" i="7"/>
  <c r="H45" i="7"/>
  <c r="G45" i="7" s="1"/>
  <c r="H46" i="7"/>
  <c r="G46" i="7" s="1"/>
  <c r="H47" i="7"/>
  <c r="G47" i="7" s="1"/>
  <c r="G48" i="7"/>
  <c r="H48" i="7"/>
  <c r="H49" i="7"/>
  <c r="G49" i="7" s="1"/>
  <c r="G40" i="7"/>
  <c r="H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D15" i="7"/>
  <c r="C16" i="7"/>
  <c r="D16" i="7"/>
  <c r="C17" i="7"/>
  <c r="D17" i="7" s="1"/>
  <c r="C18" i="7"/>
  <c r="D18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F40" i="7"/>
  <c r="C87" i="17" l="1"/>
  <c r="C104" i="17" s="1"/>
  <c r="H52" i="17"/>
  <c r="I70" i="17" s="1"/>
  <c r="I52" i="17"/>
  <c r="J70" i="17" s="1"/>
  <c r="J51" i="17"/>
  <c r="K69" i="17" s="1"/>
  <c r="G52" i="17"/>
  <c r="H70" i="17" s="1"/>
  <c r="G87" i="17" s="1"/>
  <c r="G104" i="17" s="1"/>
  <c r="I51" i="17"/>
  <c r="J69" i="17" s="1"/>
  <c r="I86" i="17" s="1"/>
  <c r="I103" i="17" s="1"/>
  <c r="F52" i="17"/>
  <c r="G70" i="17" s="1"/>
  <c r="D51" i="17"/>
  <c r="E69" i="17" s="1"/>
  <c r="D86" i="17" s="1"/>
  <c r="D103" i="17" s="1"/>
  <c r="K87" i="17"/>
  <c r="K104" i="17" s="1"/>
  <c r="S14" i="17"/>
  <c r="K93" i="17"/>
  <c r="K110" i="17" s="1"/>
  <c r="S20" i="17"/>
  <c r="C94" i="17"/>
  <c r="C111" i="17" s="1"/>
  <c r="H86" i="17"/>
  <c r="H103" i="17" s="1"/>
  <c r="J52" i="17"/>
  <c r="K70" i="17" s="1"/>
  <c r="F51" i="17"/>
  <c r="G69" i="17" s="1"/>
  <c r="E51" i="17"/>
  <c r="F69" i="17" s="1"/>
  <c r="E86" i="17" s="1"/>
  <c r="E103" i="17" s="1"/>
  <c r="D93" i="17"/>
  <c r="D110" i="17" s="1"/>
  <c r="I87" i="17"/>
  <c r="I104" i="17" s="1"/>
  <c r="H93" i="17"/>
  <c r="H110" i="17" s="1"/>
  <c r="F93" i="17"/>
  <c r="F110" i="17" s="1"/>
  <c r="D94" i="17"/>
  <c r="D111" i="17" s="1"/>
  <c r="K94" i="17"/>
  <c r="K111" i="17" s="1"/>
  <c r="E87" i="17"/>
  <c r="E104" i="17" s="1"/>
  <c r="I94" i="17"/>
  <c r="I111" i="17" s="1"/>
  <c r="C86" i="17"/>
  <c r="C103" i="17" s="1"/>
  <c r="G93" i="17"/>
  <c r="G110" i="17" s="1"/>
  <c r="I93" i="17"/>
  <c r="I110" i="17" s="1"/>
  <c r="E94" i="17"/>
  <c r="E111" i="17" s="1"/>
  <c r="F87" i="17"/>
  <c r="F104" i="17" s="1"/>
  <c r="G94" i="17"/>
  <c r="G111" i="17" s="1"/>
  <c r="J87" i="17"/>
  <c r="J104" i="17" s="1"/>
  <c r="C93" i="17"/>
  <c r="C110" i="17" s="1"/>
  <c r="J94" i="17"/>
  <c r="J111" i="17" s="1"/>
  <c r="D87" i="17"/>
  <c r="D104" i="17" s="1"/>
  <c r="J93" i="17"/>
  <c r="J110" i="17" s="1"/>
  <c r="K86" i="17"/>
  <c r="K103" i="17" s="1"/>
  <c r="I54" i="17"/>
  <c r="J72" i="17" s="1"/>
  <c r="F54" i="17"/>
  <c r="G72" i="17" s="1"/>
  <c r="G54" i="17"/>
  <c r="H72" i="17" s="1"/>
  <c r="C72" i="17"/>
  <c r="B89" i="17" s="1"/>
  <c r="B106" i="17" s="1"/>
  <c r="J54" i="17"/>
  <c r="K72" i="17" s="1"/>
  <c r="C54" i="17"/>
  <c r="D72" i="17" s="1"/>
  <c r="K54" i="17"/>
  <c r="L72" i="17" s="1"/>
  <c r="S16" i="17" s="1"/>
  <c r="D54" i="17"/>
  <c r="E72" i="17" s="1"/>
  <c r="E54" i="17"/>
  <c r="F72" i="17" s="1"/>
  <c r="H54" i="17"/>
  <c r="I72" i="17" s="1"/>
  <c r="I50" i="17"/>
  <c r="J68" i="17" s="1"/>
  <c r="F50" i="17"/>
  <c r="G68" i="17" s="1"/>
  <c r="G50" i="17"/>
  <c r="H68" i="17" s="1"/>
  <c r="C68" i="17"/>
  <c r="B85" i="17" s="1"/>
  <c r="B102" i="17" s="1"/>
  <c r="J50" i="17"/>
  <c r="K68" i="17" s="1"/>
  <c r="C50" i="17"/>
  <c r="D68" i="17" s="1"/>
  <c r="K50" i="17"/>
  <c r="L68" i="17" s="1"/>
  <c r="D50" i="17"/>
  <c r="E68" i="17" s="1"/>
  <c r="E50" i="17"/>
  <c r="F68" i="17" s="1"/>
  <c r="H50" i="17"/>
  <c r="I68" i="17" s="1"/>
  <c r="F48" i="17"/>
  <c r="G66" i="17" s="1"/>
  <c r="C48" i="17"/>
  <c r="D66" i="17" s="1"/>
  <c r="D48" i="17"/>
  <c r="E66" i="17" s="1"/>
  <c r="C66" i="17"/>
  <c r="B83" i="17" s="1"/>
  <c r="B100" i="17" s="1"/>
  <c r="G48" i="17"/>
  <c r="H66" i="17" s="1"/>
  <c r="K48" i="17"/>
  <c r="L66" i="17" s="1"/>
  <c r="S10" i="17" s="1"/>
  <c r="E48" i="17"/>
  <c r="F66" i="17" s="1"/>
  <c r="H48" i="17"/>
  <c r="I66" i="17" s="1"/>
  <c r="I48" i="17"/>
  <c r="J66" i="17" s="1"/>
  <c r="J48" i="17"/>
  <c r="K66" i="17" s="1"/>
  <c r="C57" i="17"/>
  <c r="D75" i="17" s="1"/>
  <c r="K57" i="17"/>
  <c r="L75" i="17" s="1"/>
  <c r="S19" i="17" s="1"/>
  <c r="I57" i="17"/>
  <c r="J75" i="17" s="1"/>
  <c r="D57" i="17"/>
  <c r="E75" i="17" s="1"/>
  <c r="D92" i="17" s="1"/>
  <c r="D109" i="17" s="1"/>
  <c r="H57" i="17"/>
  <c r="I75" i="17" s="1"/>
  <c r="E57" i="17"/>
  <c r="F75" i="17" s="1"/>
  <c r="F57" i="17"/>
  <c r="G75" i="17" s="1"/>
  <c r="G57" i="17"/>
  <c r="H75" i="17" s="1"/>
  <c r="C75" i="17"/>
  <c r="B92" i="17" s="1"/>
  <c r="B109" i="17" s="1"/>
  <c r="J57" i="17"/>
  <c r="K75" i="17" s="1"/>
  <c r="C53" i="17"/>
  <c r="D71" i="17" s="1"/>
  <c r="K53" i="17"/>
  <c r="L71" i="17" s="1"/>
  <c r="S15" i="17" s="1"/>
  <c r="D53" i="17"/>
  <c r="E71" i="17" s="1"/>
  <c r="H53" i="17"/>
  <c r="I71" i="17" s="1"/>
  <c r="H88" i="17" s="1"/>
  <c r="H105" i="17" s="1"/>
  <c r="E53" i="17"/>
  <c r="F71" i="17" s="1"/>
  <c r="F53" i="17"/>
  <c r="G71" i="17" s="1"/>
  <c r="F88" i="17" s="1"/>
  <c r="F105" i="17" s="1"/>
  <c r="I53" i="17"/>
  <c r="J71" i="17" s="1"/>
  <c r="G53" i="17"/>
  <c r="H71" i="17" s="1"/>
  <c r="C71" i="17"/>
  <c r="B88" i="17" s="1"/>
  <c r="B105" i="17" s="1"/>
  <c r="J53" i="17"/>
  <c r="K71" i="17" s="1"/>
  <c r="J88" i="17" s="1"/>
  <c r="J105" i="17" s="1"/>
  <c r="E56" i="17"/>
  <c r="F74" i="17" s="1"/>
  <c r="J56" i="17"/>
  <c r="K74" i="17" s="1"/>
  <c r="C56" i="17"/>
  <c r="D74" i="17" s="1"/>
  <c r="K56" i="17"/>
  <c r="L74" i="17" s="1"/>
  <c r="S18" i="17" s="1"/>
  <c r="F56" i="17"/>
  <c r="G74" i="17" s="1"/>
  <c r="C74" i="17"/>
  <c r="B91" i="17" s="1"/>
  <c r="B108" i="17" s="1"/>
  <c r="G56" i="17"/>
  <c r="H74" i="17" s="1"/>
  <c r="H56" i="17"/>
  <c r="I74" i="17" s="1"/>
  <c r="I56" i="17"/>
  <c r="J74" i="17" s="1"/>
  <c r="D56" i="17"/>
  <c r="E74" i="17" s="1"/>
  <c r="G55" i="17"/>
  <c r="H73" i="17" s="1"/>
  <c r="D55" i="17"/>
  <c r="E73" i="17" s="1"/>
  <c r="E55" i="17"/>
  <c r="F73" i="17" s="1"/>
  <c r="H55" i="17"/>
  <c r="I73" i="17" s="1"/>
  <c r="I55" i="17"/>
  <c r="J73" i="17" s="1"/>
  <c r="C73" i="17"/>
  <c r="B90" i="17" s="1"/>
  <c r="B107" i="17" s="1"/>
  <c r="J55" i="17"/>
  <c r="K73" i="17" s="1"/>
  <c r="C55" i="17"/>
  <c r="D73" i="17" s="1"/>
  <c r="K55" i="17"/>
  <c r="L73" i="17" s="1"/>
  <c r="F55" i="17"/>
  <c r="G73" i="17" s="1"/>
  <c r="F90" i="17" s="1"/>
  <c r="F107" i="17" s="1"/>
  <c r="C49" i="17"/>
  <c r="D67" i="17" s="1"/>
  <c r="K49" i="17"/>
  <c r="L67" i="17" s="1"/>
  <c r="S11" i="17" s="1"/>
  <c r="H49" i="17"/>
  <c r="I67" i="17" s="1"/>
  <c r="I49" i="17"/>
  <c r="J67" i="17" s="1"/>
  <c r="D49" i="17"/>
  <c r="E67" i="17" s="1"/>
  <c r="E49" i="17"/>
  <c r="F67" i="17" s="1"/>
  <c r="F49" i="17"/>
  <c r="G67" i="17" s="1"/>
  <c r="G49" i="17"/>
  <c r="H67" i="17" s="1"/>
  <c r="G84" i="17" s="1"/>
  <c r="G101" i="17" s="1"/>
  <c r="C67" i="17"/>
  <c r="B84" i="17" s="1"/>
  <c r="B101" i="17" s="1"/>
  <c r="J49" i="17"/>
  <c r="K67" i="17" s="1"/>
  <c r="G7" i="15"/>
  <c r="H7" i="15" s="1"/>
  <c r="G9" i="15"/>
  <c r="Q9" i="15" s="1"/>
  <c r="G10" i="14"/>
  <c r="R10" i="14" s="1"/>
  <c r="G9" i="14"/>
  <c r="N9" i="14" s="1"/>
  <c r="G12" i="14"/>
  <c r="AB6" i="15"/>
  <c r="T6" i="15"/>
  <c r="L6" i="15"/>
  <c r="K27" i="15" s="1"/>
  <c r="K40" i="15" s="1"/>
  <c r="AA6" i="15"/>
  <c r="S6" i="15"/>
  <c r="K6" i="15"/>
  <c r="Y6" i="15"/>
  <c r="Q6" i="15"/>
  <c r="P27" i="15" s="1"/>
  <c r="P40" i="15" s="1"/>
  <c r="I6" i="15"/>
  <c r="H27" i="15" s="1"/>
  <c r="H40" i="15" s="1"/>
  <c r="X6" i="15"/>
  <c r="P6" i="15"/>
  <c r="O27" i="15" s="1"/>
  <c r="O40" i="15" s="1"/>
  <c r="H6" i="15"/>
  <c r="W6" i="15"/>
  <c r="R6" i="15"/>
  <c r="U6" i="15"/>
  <c r="U7" i="15"/>
  <c r="AA7" i="15"/>
  <c r="G8" i="15"/>
  <c r="V6" i="15"/>
  <c r="U27" i="15" s="1"/>
  <c r="U40" i="15" s="1"/>
  <c r="G10" i="15"/>
  <c r="J6" i="15"/>
  <c r="I27" i="15" s="1"/>
  <c r="I40" i="15" s="1"/>
  <c r="M6" i="15"/>
  <c r="L27" i="15" s="1"/>
  <c r="L40" i="15" s="1"/>
  <c r="L9" i="15"/>
  <c r="G12" i="15"/>
  <c r="N6" i="15"/>
  <c r="G13" i="15"/>
  <c r="G15" i="15"/>
  <c r="Z6" i="15"/>
  <c r="Y27" i="15" s="1"/>
  <c r="Y40" i="15" s="1"/>
  <c r="O6" i="15"/>
  <c r="N27" i="15" s="1"/>
  <c r="N40" i="15" s="1"/>
  <c r="G11" i="15"/>
  <c r="G14" i="15"/>
  <c r="V6" i="14"/>
  <c r="N6" i="14"/>
  <c r="U6" i="14"/>
  <c r="M6" i="14"/>
  <c r="AA6" i="14"/>
  <c r="S6" i="14"/>
  <c r="K6" i="14"/>
  <c r="Y6" i="14"/>
  <c r="Q6" i="14"/>
  <c r="I6" i="14"/>
  <c r="X6" i="14"/>
  <c r="P6" i="14"/>
  <c r="H6" i="14"/>
  <c r="J6" i="14"/>
  <c r="AB6" i="14"/>
  <c r="T6" i="14"/>
  <c r="Z6" i="14"/>
  <c r="W6" i="14"/>
  <c r="R6" i="14"/>
  <c r="O6" i="14"/>
  <c r="L6" i="14"/>
  <c r="Z7" i="14"/>
  <c r="R7" i="14"/>
  <c r="J7" i="14"/>
  <c r="Y7" i="14"/>
  <c r="Q7" i="14"/>
  <c r="I7" i="14"/>
  <c r="X7" i="14"/>
  <c r="W7" i="14"/>
  <c r="O7" i="14"/>
  <c r="U7" i="14"/>
  <c r="M7" i="14"/>
  <c r="AB7" i="14"/>
  <c r="T7" i="14"/>
  <c r="L7" i="14"/>
  <c r="AA7" i="14"/>
  <c r="S7" i="14"/>
  <c r="V7" i="14"/>
  <c r="V12" i="14"/>
  <c r="N12" i="14"/>
  <c r="U12" i="14"/>
  <c r="M12" i="14"/>
  <c r="AB12" i="14"/>
  <c r="T12" i="14"/>
  <c r="L12" i="14"/>
  <c r="AA12" i="14"/>
  <c r="S12" i="14"/>
  <c r="K12" i="14"/>
  <c r="Y12" i="14"/>
  <c r="Q12" i="14"/>
  <c r="I12" i="14"/>
  <c r="X12" i="14"/>
  <c r="P12" i="14"/>
  <c r="H12" i="14"/>
  <c r="W12" i="14"/>
  <c r="O12" i="14"/>
  <c r="Z13" i="14"/>
  <c r="R13" i="14"/>
  <c r="J13" i="14"/>
  <c r="Y13" i="14"/>
  <c r="Q13" i="14"/>
  <c r="I13" i="14"/>
  <c r="X13" i="14"/>
  <c r="P13" i="14"/>
  <c r="H13" i="14"/>
  <c r="W13" i="14"/>
  <c r="O13" i="14"/>
  <c r="U13" i="14"/>
  <c r="M13" i="14"/>
  <c r="AB13" i="14"/>
  <c r="T13" i="14"/>
  <c r="L13" i="14"/>
  <c r="AA13" i="14"/>
  <c r="S13" i="14"/>
  <c r="K13" i="14"/>
  <c r="J12" i="14"/>
  <c r="N13" i="14"/>
  <c r="Z11" i="14"/>
  <c r="R11" i="14"/>
  <c r="J11" i="14"/>
  <c r="Y11" i="14"/>
  <c r="Q11" i="14"/>
  <c r="I11" i="14"/>
  <c r="X11" i="14"/>
  <c r="P11" i="14"/>
  <c r="H11" i="14"/>
  <c r="W11" i="14"/>
  <c r="O11" i="14"/>
  <c r="U11" i="14"/>
  <c r="M11" i="14"/>
  <c r="AB11" i="14"/>
  <c r="T11" i="14"/>
  <c r="L11" i="14"/>
  <c r="AA11" i="14"/>
  <c r="S11" i="14"/>
  <c r="K11" i="14"/>
  <c r="J10" i="14"/>
  <c r="K7" i="14"/>
  <c r="G8" i="14"/>
  <c r="Z9" i="14"/>
  <c r="I9" i="14"/>
  <c r="P9" i="14"/>
  <c r="H9" i="14"/>
  <c r="AB9" i="14"/>
  <c r="L9" i="14"/>
  <c r="AA9" i="14"/>
  <c r="V11" i="14"/>
  <c r="V10" i="14"/>
  <c r="N10" i="14"/>
  <c r="M10" i="14"/>
  <c r="AB10" i="14"/>
  <c r="S10" i="14"/>
  <c r="K10" i="14"/>
  <c r="Q10" i="14"/>
  <c r="I10" i="14"/>
  <c r="W10" i="14"/>
  <c r="O10" i="14"/>
  <c r="H7" i="14"/>
  <c r="N11" i="14"/>
  <c r="N7" i="14"/>
  <c r="P7" i="14"/>
  <c r="G14" i="14"/>
  <c r="G15" i="14"/>
  <c r="C19" i="7"/>
  <c r="A7" i="12"/>
  <c r="B7" i="12"/>
  <c r="E7" i="12" s="1"/>
  <c r="A8" i="12"/>
  <c r="B8" i="12"/>
  <c r="E8" i="12" s="1"/>
  <c r="A9" i="12"/>
  <c r="B9" i="12"/>
  <c r="A10" i="12"/>
  <c r="B10" i="12"/>
  <c r="E10" i="12" s="1"/>
  <c r="A11" i="12"/>
  <c r="B11" i="12"/>
  <c r="E11" i="12" s="1"/>
  <c r="A12" i="12"/>
  <c r="B12" i="12"/>
  <c r="E12" i="12" s="1"/>
  <c r="A13" i="12"/>
  <c r="B13" i="12"/>
  <c r="E13" i="12" s="1"/>
  <c r="A14" i="12"/>
  <c r="B14" i="12"/>
  <c r="E14" i="12" s="1"/>
  <c r="A15" i="12"/>
  <c r="B15" i="12"/>
  <c r="E15" i="12" s="1"/>
  <c r="B6" i="12"/>
  <c r="E6" i="12" s="1"/>
  <c r="A6" i="12"/>
  <c r="E9" i="12"/>
  <c r="D7" i="12"/>
  <c r="F7" i="12" s="1"/>
  <c r="D8" i="12"/>
  <c r="F8" i="12" s="1"/>
  <c r="C9" i="12"/>
  <c r="D10" i="12"/>
  <c r="F10" i="12" s="1"/>
  <c r="C11" i="12"/>
  <c r="C12" i="12"/>
  <c r="D13" i="12"/>
  <c r="F13" i="12" s="1"/>
  <c r="D14" i="12"/>
  <c r="F14" i="12" s="1"/>
  <c r="G14" i="12" s="1"/>
  <c r="D15" i="12"/>
  <c r="F15" i="12" s="1"/>
  <c r="D6" i="12"/>
  <c r="F6" i="12" s="1"/>
  <c r="C8" i="9"/>
  <c r="C9" i="9"/>
  <c r="C10" i="9"/>
  <c r="D11" i="9"/>
  <c r="C12" i="9"/>
  <c r="C13" i="9"/>
  <c r="D14" i="9"/>
  <c r="C6" i="9"/>
  <c r="B7" i="11"/>
  <c r="E7" i="11" s="1"/>
  <c r="B8" i="11"/>
  <c r="E8" i="11" s="1"/>
  <c r="B9" i="11"/>
  <c r="E9" i="11" s="1"/>
  <c r="B10" i="11"/>
  <c r="E10" i="11" s="1"/>
  <c r="B11" i="11"/>
  <c r="E11" i="11" s="1"/>
  <c r="B12" i="11"/>
  <c r="E12" i="11" s="1"/>
  <c r="B13" i="11"/>
  <c r="E13" i="11" s="1"/>
  <c r="B14" i="11"/>
  <c r="E14" i="11" s="1"/>
  <c r="B15" i="11"/>
  <c r="E15" i="11" s="1"/>
  <c r="C6" i="11"/>
  <c r="B7" i="9"/>
  <c r="E7" i="9" s="1"/>
  <c r="B8" i="9"/>
  <c r="E8" i="9" s="1"/>
  <c r="B9" i="9"/>
  <c r="E9" i="9" s="1"/>
  <c r="B10" i="9"/>
  <c r="E10" i="9" s="1"/>
  <c r="B11" i="9"/>
  <c r="E11" i="9" s="1"/>
  <c r="B12" i="9"/>
  <c r="E12" i="9" s="1"/>
  <c r="B13" i="9"/>
  <c r="E13" i="9" s="1"/>
  <c r="B14" i="9"/>
  <c r="E14" i="9" s="1"/>
  <c r="B15" i="9"/>
  <c r="E15" i="9" s="1"/>
  <c r="C7" i="11"/>
  <c r="A7" i="11"/>
  <c r="A8" i="11"/>
  <c r="A9" i="11"/>
  <c r="A10" i="11"/>
  <c r="A11" i="11"/>
  <c r="A12" i="11"/>
  <c r="A13" i="11"/>
  <c r="A14" i="11"/>
  <c r="A15" i="11"/>
  <c r="B6" i="11"/>
  <c r="E6" i="11" s="1"/>
  <c r="A6" i="11"/>
  <c r="D6" i="11"/>
  <c r="F6" i="11" s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C29" i="6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C29" i="5"/>
  <c r="D29" i="1"/>
  <c r="E29" i="1"/>
  <c r="F29" i="1"/>
  <c r="G29" i="1"/>
  <c r="H29" i="1"/>
  <c r="I29" i="1"/>
  <c r="J29" i="1"/>
  <c r="K29" i="1"/>
  <c r="L29" i="1"/>
  <c r="C29" i="1"/>
  <c r="A15" i="9"/>
  <c r="A6" i="9"/>
  <c r="B6" i="9"/>
  <c r="E6" i="9" s="1"/>
  <c r="A7" i="9"/>
  <c r="A8" i="9"/>
  <c r="A9" i="9"/>
  <c r="A10" i="9"/>
  <c r="A11" i="9"/>
  <c r="A12" i="9"/>
  <c r="A13" i="9"/>
  <c r="A14" i="9"/>
  <c r="K90" i="17" l="1"/>
  <c r="K107" i="17" s="1"/>
  <c r="S17" i="17"/>
  <c r="E88" i="17"/>
  <c r="E105" i="17" s="1"/>
  <c r="F83" i="17"/>
  <c r="F100" i="17" s="1"/>
  <c r="J86" i="17"/>
  <c r="J103" i="17" s="1"/>
  <c r="F86" i="17"/>
  <c r="F103" i="17" s="1"/>
  <c r="E84" i="17"/>
  <c r="E101" i="17" s="1"/>
  <c r="C90" i="17"/>
  <c r="C107" i="17" s="1"/>
  <c r="J91" i="17"/>
  <c r="J108" i="17" s="1"/>
  <c r="F85" i="17"/>
  <c r="F102" i="17" s="1"/>
  <c r="G91" i="17"/>
  <c r="G108" i="17" s="1"/>
  <c r="K85" i="17"/>
  <c r="K102" i="17" s="1"/>
  <c r="S12" i="17"/>
  <c r="G86" i="17"/>
  <c r="G103" i="17" s="1"/>
  <c r="H87" i="17"/>
  <c r="H104" i="17" s="1"/>
  <c r="D91" i="17"/>
  <c r="D108" i="17" s="1"/>
  <c r="H85" i="17"/>
  <c r="H102" i="17" s="1"/>
  <c r="D85" i="17"/>
  <c r="D102" i="17" s="1"/>
  <c r="H89" i="17"/>
  <c r="H106" i="17" s="1"/>
  <c r="I92" i="17"/>
  <c r="I109" i="17" s="1"/>
  <c r="G83" i="17"/>
  <c r="G100" i="17" s="1"/>
  <c r="H90" i="17"/>
  <c r="H107" i="17" s="1"/>
  <c r="F91" i="17"/>
  <c r="F108" i="17" s="1"/>
  <c r="J85" i="17"/>
  <c r="J102" i="17" s="1"/>
  <c r="I88" i="17"/>
  <c r="I105" i="17" s="1"/>
  <c r="K89" i="17"/>
  <c r="K106" i="17" s="1"/>
  <c r="D90" i="17"/>
  <c r="D107" i="17" s="1"/>
  <c r="K91" i="17"/>
  <c r="K108" i="17" s="1"/>
  <c r="G92" i="17"/>
  <c r="G109" i="17" s="1"/>
  <c r="J83" i="17"/>
  <c r="J100" i="17" s="1"/>
  <c r="C83" i="17"/>
  <c r="C100" i="17" s="1"/>
  <c r="C89" i="17"/>
  <c r="C106" i="17" s="1"/>
  <c r="H84" i="17"/>
  <c r="H101" i="17" s="1"/>
  <c r="I90" i="17"/>
  <c r="I107" i="17" s="1"/>
  <c r="C88" i="17"/>
  <c r="C105" i="17" s="1"/>
  <c r="E89" i="17"/>
  <c r="E106" i="17" s="1"/>
  <c r="I89" i="17"/>
  <c r="I106" i="17" s="1"/>
  <c r="J84" i="17"/>
  <c r="J101" i="17" s="1"/>
  <c r="K84" i="17"/>
  <c r="K101" i="17" s="1"/>
  <c r="G88" i="17"/>
  <c r="G105" i="17" s="1"/>
  <c r="J92" i="17"/>
  <c r="J109" i="17" s="1"/>
  <c r="K92" i="17"/>
  <c r="K109" i="17" s="1"/>
  <c r="C85" i="17"/>
  <c r="C102" i="17" s="1"/>
  <c r="D89" i="17"/>
  <c r="D106" i="17" s="1"/>
  <c r="C84" i="17"/>
  <c r="C101" i="17" s="1"/>
  <c r="E90" i="17"/>
  <c r="E107" i="17" s="1"/>
  <c r="C92" i="17"/>
  <c r="C109" i="17" s="1"/>
  <c r="D83" i="17"/>
  <c r="D100" i="17" s="1"/>
  <c r="F84" i="17"/>
  <c r="F101" i="17" s="1"/>
  <c r="G90" i="17"/>
  <c r="G107" i="17" s="1"/>
  <c r="C91" i="17"/>
  <c r="C108" i="17" s="1"/>
  <c r="F92" i="17"/>
  <c r="F109" i="17" s="1"/>
  <c r="I83" i="17"/>
  <c r="I100" i="17" s="1"/>
  <c r="G85" i="17"/>
  <c r="G102" i="17" s="1"/>
  <c r="J89" i="17"/>
  <c r="J106" i="17" s="1"/>
  <c r="E92" i="17"/>
  <c r="E109" i="17" s="1"/>
  <c r="H83" i="17"/>
  <c r="H100" i="17" s="1"/>
  <c r="D84" i="17"/>
  <c r="D101" i="17" s="1"/>
  <c r="J90" i="17"/>
  <c r="J107" i="17" s="1"/>
  <c r="I91" i="17"/>
  <c r="I108" i="17" s="1"/>
  <c r="E91" i="17"/>
  <c r="E108" i="17" s="1"/>
  <c r="D88" i="17"/>
  <c r="D105" i="17" s="1"/>
  <c r="H92" i="17"/>
  <c r="H109" i="17" s="1"/>
  <c r="E83" i="17"/>
  <c r="E100" i="17" s="1"/>
  <c r="E85" i="17"/>
  <c r="E102" i="17" s="1"/>
  <c r="I85" i="17"/>
  <c r="I102" i="17" s="1"/>
  <c r="G89" i="17"/>
  <c r="G106" i="17" s="1"/>
  <c r="I84" i="17"/>
  <c r="I101" i="17" s="1"/>
  <c r="H91" i="17"/>
  <c r="H108" i="17" s="1"/>
  <c r="K88" i="17"/>
  <c r="K105" i="17" s="1"/>
  <c r="K83" i="17"/>
  <c r="K100" i="17" s="1"/>
  <c r="F89" i="17"/>
  <c r="F106" i="17" s="1"/>
  <c r="W27" i="15"/>
  <c r="W40" i="15" s="1"/>
  <c r="S27" i="15"/>
  <c r="S40" i="15" s="1"/>
  <c r="M27" i="15"/>
  <c r="M40" i="15" s="1"/>
  <c r="AA27" i="15"/>
  <c r="AA40" i="15" s="1"/>
  <c r="T27" i="15"/>
  <c r="T40" i="15" s="1"/>
  <c r="X27" i="15"/>
  <c r="X40" i="15" s="1"/>
  <c r="Q27" i="15"/>
  <c r="Q40" i="15" s="1"/>
  <c r="J27" i="15"/>
  <c r="J40" i="15" s="1"/>
  <c r="V27" i="15"/>
  <c r="V40" i="15" s="1"/>
  <c r="R27" i="15"/>
  <c r="R40" i="15" s="1"/>
  <c r="Z27" i="15"/>
  <c r="Z40" i="15" s="1"/>
  <c r="H9" i="15"/>
  <c r="P9" i="15"/>
  <c r="M7" i="15"/>
  <c r="O7" i="15"/>
  <c r="AA9" i="15"/>
  <c r="R9" i="15"/>
  <c r="V9" i="15"/>
  <c r="N9" i="15"/>
  <c r="Y9" i="15"/>
  <c r="J9" i="15"/>
  <c r="I9" i="15"/>
  <c r="T9" i="15"/>
  <c r="X9" i="15"/>
  <c r="K7" i="15"/>
  <c r="S7" i="15"/>
  <c r="J7" i="15"/>
  <c r="Z7" i="15"/>
  <c r="R7" i="15"/>
  <c r="Q7" i="15"/>
  <c r="AB9" i="15"/>
  <c r="AA30" i="15" s="1"/>
  <c r="AA43" i="15" s="1"/>
  <c r="V7" i="15"/>
  <c r="W7" i="15"/>
  <c r="M9" i="15"/>
  <c r="U9" i="15"/>
  <c r="L7" i="15"/>
  <c r="P7" i="15"/>
  <c r="N7" i="15"/>
  <c r="K9" i="15"/>
  <c r="O9" i="15"/>
  <c r="Y7" i="15"/>
  <c r="T7" i="15"/>
  <c r="X7" i="15"/>
  <c r="Z9" i="15"/>
  <c r="S9" i="15"/>
  <c r="W9" i="15"/>
  <c r="I7" i="15"/>
  <c r="AB7" i="15"/>
  <c r="AA28" i="15" s="1"/>
  <c r="AA41" i="15" s="1"/>
  <c r="M9" i="14"/>
  <c r="V9" i="14"/>
  <c r="H10" i="14"/>
  <c r="AA10" i="14"/>
  <c r="U9" i="14"/>
  <c r="P10" i="14"/>
  <c r="L10" i="14"/>
  <c r="K9" i="14"/>
  <c r="O9" i="14"/>
  <c r="J9" i="14"/>
  <c r="Q9" i="14"/>
  <c r="Y9" i="14"/>
  <c r="Z10" i="14"/>
  <c r="X10" i="14"/>
  <c r="T10" i="14"/>
  <c r="S9" i="14"/>
  <c r="W9" i="14"/>
  <c r="R9" i="14"/>
  <c r="Y10" i="14"/>
  <c r="U10" i="14"/>
  <c r="T9" i="14"/>
  <c r="X9" i="14"/>
  <c r="Z12" i="14"/>
  <c r="R12" i="14"/>
  <c r="V14" i="15"/>
  <c r="N14" i="15"/>
  <c r="AB14" i="15"/>
  <c r="AA35" i="15" s="1"/>
  <c r="AA48" i="15" s="1"/>
  <c r="T14" i="15"/>
  <c r="L14" i="15"/>
  <c r="AA14" i="15"/>
  <c r="S14" i="15"/>
  <c r="K14" i="15"/>
  <c r="Z14" i="15"/>
  <c r="R14" i="15"/>
  <c r="J14" i="15"/>
  <c r="Y14" i="15"/>
  <c r="Q14" i="15"/>
  <c r="I14" i="15"/>
  <c r="X14" i="15"/>
  <c r="P14" i="15"/>
  <c r="H14" i="15"/>
  <c r="W14" i="15"/>
  <c r="O14" i="15"/>
  <c r="U14" i="15"/>
  <c r="M14" i="15"/>
  <c r="Z15" i="15"/>
  <c r="R15" i="15"/>
  <c r="J15" i="15"/>
  <c r="X15" i="15"/>
  <c r="P15" i="15"/>
  <c r="H15" i="15"/>
  <c r="W15" i="15"/>
  <c r="O15" i="15"/>
  <c r="V15" i="15"/>
  <c r="N15" i="15"/>
  <c r="U15" i="15"/>
  <c r="M15" i="15"/>
  <c r="AB15" i="15"/>
  <c r="AA36" i="15" s="1"/>
  <c r="AA49" i="15" s="1"/>
  <c r="T15" i="15"/>
  <c r="L15" i="15"/>
  <c r="AA15" i="15"/>
  <c r="S15" i="15"/>
  <c r="K15" i="15"/>
  <c r="I15" i="15"/>
  <c r="Y15" i="15"/>
  <c r="Q15" i="15"/>
  <c r="X11" i="15"/>
  <c r="P11" i="15"/>
  <c r="H11" i="15"/>
  <c r="W11" i="15"/>
  <c r="O11" i="15"/>
  <c r="U11" i="15"/>
  <c r="M11" i="15"/>
  <c r="AB11" i="15"/>
  <c r="AA32" i="15" s="1"/>
  <c r="AA45" i="15" s="1"/>
  <c r="T11" i="15"/>
  <c r="L11" i="15"/>
  <c r="AA11" i="15"/>
  <c r="S11" i="15"/>
  <c r="K11" i="15"/>
  <c r="Z11" i="15"/>
  <c r="V11" i="15"/>
  <c r="R11" i="15"/>
  <c r="Y11" i="15"/>
  <c r="Q11" i="15"/>
  <c r="N11" i="15"/>
  <c r="J11" i="15"/>
  <c r="I11" i="15"/>
  <c r="Z13" i="15"/>
  <c r="R13" i="15"/>
  <c r="J13" i="15"/>
  <c r="X13" i="15"/>
  <c r="P13" i="15"/>
  <c r="H13" i="15"/>
  <c r="W13" i="15"/>
  <c r="O13" i="15"/>
  <c r="V13" i="15"/>
  <c r="N13" i="15"/>
  <c r="U13" i="15"/>
  <c r="M13" i="15"/>
  <c r="AB13" i="15"/>
  <c r="AA34" i="15" s="1"/>
  <c r="AA47" i="15" s="1"/>
  <c r="T13" i="15"/>
  <c r="L13" i="15"/>
  <c r="AA13" i="15"/>
  <c r="S13" i="15"/>
  <c r="K13" i="15"/>
  <c r="I13" i="15"/>
  <c r="Y13" i="15"/>
  <c r="Q13" i="15"/>
  <c r="AB8" i="15"/>
  <c r="AA29" i="15" s="1"/>
  <c r="AA42" i="15" s="1"/>
  <c r="T8" i="15"/>
  <c r="L8" i="15"/>
  <c r="AA8" i="15"/>
  <c r="S8" i="15"/>
  <c r="K8" i="15"/>
  <c r="Y8" i="15"/>
  <c r="Q8" i="15"/>
  <c r="I8" i="15"/>
  <c r="X8" i="15"/>
  <c r="P8" i="15"/>
  <c r="H8" i="15"/>
  <c r="W8" i="15"/>
  <c r="O8" i="15"/>
  <c r="V8" i="15"/>
  <c r="R8" i="15"/>
  <c r="U8" i="15"/>
  <c r="N8" i="15"/>
  <c r="M8" i="15"/>
  <c r="J8" i="15"/>
  <c r="Z8" i="15"/>
  <c r="AB12" i="15"/>
  <c r="AA33" i="15" s="1"/>
  <c r="AA46" i="15" s="1"/>
  <c r="T12" i="15"/>
  <c r="L12" i="15"/>
  <c r="AA12" i="15"/>
  <c r="S12" i="15"/>
  <c r="K12" i="15"/>
  <c r="Z12" i="15"/>
  <c r="R12" i="15"/>
  <c r="J12" i="15"/>
  <c r="Y12" i="15"/>
  <c r="Q12" i="15"/>
  <c r="I12" i="15"/>
  <c r="X12" i="15"/>
  <c r="P12" i="15"/>
  <c r="H12" i="15"/>
  <c r="W12" i="15"/>
  <c r="O12" i="15"/>
  <c r="N12" i="15"/>
  <c r="M12" i="15"/>
  <c r="V12" i="15"/>
  <c r="U12" i="15"/>
  <c r="AB10" i="15"/>
  <c r="AA31" i="15" s="1"/>
  <c r="AA44" i="15" s="1"/>
  <c r="T10" i="15"/>
  <c r="L10" i="15"/>
  <c r="AA10" i="15"/>
  <c r="S10" i="15"/>
  <c r="K10" i="15"/>
  <c r="Y10" i="15"/>
  <c r="Q10" i="15"/>
  <c r="I10" i="15"/>
  <c r="X10" i="15"/>
  <c r="P10" i="15"/>
  <c r="H10" i="15"/>
  <c r="W10" i="15"/>
  <c r="O10" i="15"/>
  <c r="R10" i="15"/>
  <c r="J10" i="15"/>
  <c r="N10" i="15"/>
  <c r="M10" i="15"/>
  <c r="Z10" i="15"/>
  <c r="V10" i="15"/>
  <c r="U10" i="15"/>
  <c r="Z15" i="14"/>
  <c r="R15" i="14"/>
  <c r="J15" i="14"/>
  <c r="Y15" i="14"/>
  <c r="Q15" i="14"/>
  <c r="I15" i="14"/>
  <c r="X15" i="14"/>
  <c r="P15" i="14"/>
  <c r="H15" i="14"/>
  <c r="W15" i="14"/>
  <c r="O15" i="14"/>
  <c r="U15" i="14"/>
  <c r="M15" i="14"/>
  <c r="AB15" i="14"/>
  <c r="T15" i="14"/>
  <c r="L15" i="14"/>
  <c r="AA15" i="14"/>
  <c r="S15" i="14"/>
  <c r="K15" i="14"/>
  <c r="V15" i="14"/>
  <c r="N15" i="14"/>
  <c r="V14" i="14"/>
  <c r="N14" i="14"/>
  <c r="U14" i="14"/>
  <c r="M14" i="14"/>
  <c r="AB14" i="14"/>
  <c r="T14" i="14"/>
  <c r="L14" i="14"/>
  <c r="AA14" i="14"/>
  <c r="S14" i="14"/>
  <c r="K14" i="14"/>
  <c r="Y14" i="14"/>
  <c r="Q14" i="14"/>
  <c r="I14" i="14"/>
  <c r="X14" i="14"/>
  <c r="P14" i="14"/>
  <c r="H14" i="14"/>
  <c r="W14" i="14"/>
  <c r="O14" i="14"/>
  <c r="Z14" i="14"/>
  <c r="R14" i="14"/>
  <c r="J14" i="14"/>
  <c r="V8" i="14"/>
  <c r="N8" i="14"/>
  <c r="U8" i="14"/>
  <c r="M8" i="14"/>
  <c r="AB8" i="14"/>
  <c r="T8" i="14"/>
  <c r="L8" i="14"/>
  <c r="AA8" i="14"/>
  <c r="S8" i="14"/>
  <c r="K8" i="14"/>
  <c r="Y8" i="14"/>
  <c r="Q8" i="14"/>
  <c r="I8" i="14"/>
  <c r="X8" i="14"/>
  <c r="P8" i="14"/>
  <c r="H8" i="14"/>
  <c r="W8" i="14"/>
  <c r="O8" i="14"/>
  <c r="R8" i="14"/>
  <c r="J8" i="14"/>
  <c r="Z8" i="14"/>
  <c r="D19" i="7"/>
  <c r="C20" i="7"/>
  <c r="G13" i="12"/>
  <c r="J13" i="12" s="1"/>
  <c r="C14" i="9"/>
  <c r="G6" i="12"/>
  <c r="AA6" i="12" s="1"/>
  <c r="G8" i="12"/>
  <c r="AA8" i="12" s="1"/>
  <c r="C6" i="12"/>
  <c r="D11" i="12"/>
  <c r="F11" i="12" s="1"/>
  <c r="G11" i="12" s="1"/>
  <c r="O11" i="12" s="1"/>
  <c r="G7" i="12"/>
  <c r="L7" i="12" s="1"/>
  <c r="C8" i="12"/>
  <c r="G10" i="12"/>
  <c r="V10" i="12" s="1"/>
  <c r="C10" i="12"/>
  <c r="D9" i="12"/>
  <c r="F9" i="12" s="1"/>
  <c r="G9" i="12" s="1"/>
  <c r="C7" i="12"/>
  <c r="D12" i="12"/>
  <c r="F12" i="12" s="1"/>
  <c r="G12" i="12" s="1"/>
  <c r="V12" i="12" s="1"/>
  <c r="C14" i="12"/>
  <c r="C15" i="12"/>
  <c r="C13" i="12"/>
  <c r="G15" i="12"/>
  <c r="S15" i="12" s="1"/>
  <c r="P14" i="12"/>
  <c r="X14" i="12"/>
  <c r="H14" i="12"/>
  <c r="N14" i="12"/>
  <c r="U14" i="12"/>
  <c r="AB14" i="12"/>
  <c r="T14" i="12"/>
  <c r="AA14" i="12"/>
  <c r="K14" i="12"/>
  <c r="R14" i="12"/>
  <c r="I14" i="12"/>
  <c r="Z14" i="12"/>
  <c r="Y14" i="12"/>
  <c r="O14" i="12"/>
  <c r="D13" i="9"/>
  <c r="F13" i="9" s="1"/>
  <c r="G13" i="9" s="1"/>
  <c r="D15" i="9"/>
  <c r="F15" i="9" s="1"/>
  <c r="G15" i="9" s="1"/>
  <c r="D8" i="11"/>
  <c r="F8" i="11" s="1"/>
  <c r="G8" i="11" s="1"/>
  <c r="D7" i="9"/>
  <c r="F7" i="9" s="1"/>
  <c r="G7" i="9" s="1"/>
  <c r="C15" i="9"/>
  <c r="C7" i="9"/>
  <c r="D8" i="9"/>
  <c r="F8" i="9" s="1"/>
  <c r="G8" i="9" s="1"/>
  <c r="D7" i="11"/>
  <c r="F7" i="11" s="1"/>
  <c r="G7" i="11" s="1"/>
  <c r="I7" i="11" s="1"/>
  <c r="F14" i="9"/>
  <c r="G14" i="9" s="1"/>
  <c r="C11" i="9"/>
  <c r="D6" i="9"/>
  <c r="F6" i="9" s="1"/>
  <c r="C8" i="11"/>
  <c r="G6" i="11"/>
  <c r="M6" i="11" s="1"/>
  <c r="F11" i="9"/>
  <c r="G11" i="9" s="1"/>
  <c r="N6" i="1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C6" i="6"/>
  <c r="C7" i="6" s="1"/>
  <c r="M6" i="5"/>
  <c r="M7" i="5" s="1"/>
  <c r="M28" i="5" s="1"/>
  <c r="M8" i="5"/>
  <c r="N8" i="5" s="1"/>
  <c r="O8" i="5" s="1"/>
  <c r="P8" i="5" s="1"/>
  <c r="Q8" i="5" s="1"/>
  <c r="R8" i="5" s="1"/>
  <c r="S8" i="5" s="1"/>
  <c r="T8" i="5" s="1"/>
  <c r="U8" i="5" s="1"/>
  <c r="V8" i="5" s="1"/>
  <c r="C8" i="5"/>
  <c r="D8" i="5" s="1"/>
  <c r="E8" i="5" s="1"/>
  <c r="F8" i="5" s="1"/>
  <c r="G8" i="5" s="1"/>
  <c r="H8" i="5" s="1"/>
  <c r="I8" i="5" s="1"/>
  <c r="J8" i="5" s="1"/>
  <c r="K8" i="5" s="1"/>
  <c r="L8" i="5" s="1"/>
  <c r="C6" i="5"/>
  <c r="C7" i="5" s="1"/>
  <c r="U6" i="12" l="1"/>
  <c r="R8" i="12"/>
  <c r="O13" i="12"/>
  <c r="H13" i="12"/>
  <c r="AA13" i="12"/>
  <c r="P13" i="12"/>
  <c r="X13" i="12"/>
  <c r="Z13" i="12"/>
  <c r="O8" i="12"/>
  <c r="M13" i="12"/>
  <c r="S13" i="12"/>
  <c r="U13" i="12"/>
  <c r="Q13" i="12"/>
  <c r="V13" i="12"/>
  <c r="Y6" i="12"/>
  <c r="U6" i="11"/>
  <c r="K13" i="12"/>
  <c r="D20" i="7"/>
  <c r="C21" i="7"/>
  <c r="N11" i="12"/>
  <c r="O6" i="11"/>
  <c r="S6" i="11"/>
  <c r="N8" i="12"/>
  <c r="X10" i="12"/>
  <c r="N15" i="12"/>
  <c r="I8" i="12"/>
  <c r="AA10" i="12"/>
  <c r="V15" i="12"/>
  <c r="M10" i="12"/>
  <c r="L15" i="12"/>
  <c r="Y10" i="12"/>
  <c r="N10" i="12"/>
  <c r="L10" i="12"/>
  <c r="U15" i="12"/>
  <c r="AB10" i="12"/>
  <c r="T15" i="12"/>
  <c r="Q10" i="12"/>
  <c r="K6" i="12"/>
  <c r="I10" i="12"/>
  <c r="AB15" i="12"/>
  <c r="P10" i="12"/>
  <c r="J10" i="12"/>
  <c r="U10" i="12"/>
  <c r="Z10" i="12"/>
  <c r="L8" i="12"/>
  <c r="W10" i="12"/>
  <c r="S10" i="12"/>
  <c r="O7" i="12"/>
  <c r="W7" i="12"/>
  <c r="U7" i="12"/>
  <c r="J7" i="12"/>
  <c r="Q7" i="12"/>
  <c r="Z7" i="12"/>
  <c r="H8" i="12"/>
  <c r="X8" i="12"/>
  <c r="T8" i="12"/>
  <c r="V7" i="12"/>
  <c r="I15" i="12"/>
  <c r="I7" i="12"/>
  <c r="M8" i="12"/>
  <c r="Z8" i="12"/>
  <c r="AB8" i="12"/>
  <c r="O10" i="12"/>
  <c r="R10" i="12"/>
  <c r="T10" i="12"/>
  <c r="Y8" i="12"/>
  <c r="J8" i="12"/>
  <c r="V8" i="12"/>
  <c r="W6" i="11"/>
  <c r="P8" i="12"/>
  <c r="K8" i="12"/>
  <c r="Z6" i="11"/>
  <c r="M7" i="12"/>
  <c r="Q8" i="12"/>
  <c r="S8" i="12"/>
  <c r="H10" i="12"/>
  <c r="K10" i="12"/>
  <c r="W8" i="12"/>
  <c r="U8" i="12"/>
  <c r="T9" i="12"/>
  <c r="S9" i="12"/>
  <c r="O9" i="12"/>
  <c r="R9" i="12"/>
  <c r="U9" i="12"/>
  <c r="L9" i="12"/>
  <c r="W9" i="12"/>
  <c r="Q9" i="12"/>
  <c r="Z9" i="12"/>
  <c r="N9" i="12"/>
  <c r="AB9" i="12"/>
  <c r="K9" i="12"/>
  <c r="H9" i="12"/>
  <c r="I9" i="12"/>
  <c r="J9" i="12"/>
  <c r="V9" i="12"/>
  <c r="Y9" i="12"/>
  <c r="X9" i="12"/>
  <c r="M9" i="12"/>
  <c r="P9" i="12"/>
  <c r="AA9" i="12"/>
  <c r="AB7" i="12"/>
  <c r="H7" i="12"/>
  <c r="P15" i="12"/>
  <c r="Y7" i="12"/>
  <c r="S7" i="12"/>
  <c r="AA7" i="12"/>
  <c r="P7" i="12"/>
  <c r="X15" i="12"/>
  <c r="K7" i="12"/>
  <c r="X7" i="12"/>
  <c r="R7" i="12"/>
  <c r="K15" i="12"/>
  <c r="Q15" i="12"/>
  <c r="N7" i="12"/>
  <c r="M15" i="12"/>
  <c r="Y15" i="12"/>
  <c r="T7" i="12"/>
  <c r="AA15" i="12"/>
  <c r="O15" i="12"/>
  <c r="J15" i="12"/>
  <c r="Z12" i="12"/>
  <c r="U12" i="12"/>
  <c r="W15" i="12"/>
  <c r="R15" i="12"/>
  <c r="T12" i="12"/>
  <c r="L12" i="12"/>
  <c r="O12" i="12"/>
  <c r="Y12" i="12"/>
  <c r="H15" i="12"/>
  <c r="Z15" i="12"/>
  <c r="P6" i="11"/>
  <c r="H12" i="12"/>
  <c r="J12" i="12"/>
  <c r="AB12" i="12"/>
  <c r="N13" i="12"/>
  <c r="R13" i="12"/>
  <c r="L13" i="12"/>
  <c r="M11" i="12"/>
  <c r="M12" i="12"/>
  <c r="R12" i="12"/>
  <c r="N12" i="12"/>
  <c r="Q14" i="12"/>
  <c r="M14" i="12"/>
  <c r="H11" i="12"/>
  <c r="P12" i="12"/>
  <c r="K12" i="12"/>
  <c r="W13" i="12"/>
  <c r="X11" i="12"/>
  <c r="W12" i="12"/>
  <c r="S12" i="12"/>
  <c r="W14" i="12"/>
  <c r="S14" i="12"/>
  <c r="V14" i="12"/>
  <c r="Z11" i="12"/>
  <c r="Q12" i="12"/>
  <c r="AA12" i="12"/>
  <c r="Y13" i="12"/>
  <c r="X12" i="12"/>
  <c r="I12" i="12"/>
  <c r="J14" i="12"/>
  <c r="L14" i="12"/>
  <c r="S6" i="12"/>
  <c r="O6" i="12"/>
  <c r="T6" i="12"/>
  <c r="I6" i="12"/>
  <c r="Q6" i="12"/>
  <c r="N6" i="12"/>
  <c r="I11" i="12"/>
  <c r="V11" i="12"/>
  <c r="R11" i="12"/>
  <c r="K11" i="12"/>
  <c r="AA11" i="12"/>
  <c r="T13" i="12"/>
  <c r="AB13" i="12"/>
  <c r="I13" i="12"/>
  <c r="S11" i="12"/>
  <c r="L11" i="12"/>
  <c r="Q11" i="12"/>
  <c r="W11" i="12"/>
  <c r="Y11" i="12"/>
  <c r="P11" i="12"/>
  <c r="T11" i="12"/>
  <c r="AB11" i="12"/>
  <c r="U11" i="12"/>
  <c r="J11" i="12"/>
  <c r="W6" i="12"/>
  <c r="P6" i="12"/>
  <c r="L6" i="12"/>
  <c r="H6" i="12"/>
  <c r="R6" i="12"/>
  <c r="AB6" i="12"/>
  <c r="V6" i="12"/>
  <c r="J6" i="12"/>
  <c r="M6" i="12"/>
  <c r="Z6" i="12"/>
  <c r="X6" i="12"/>
  <c r="R6" i="11"/>
  <c r="AA6" i="11"/>
  <c r="X6" i="11"/>
  <c r="Y6" i="11"/>
  <c r="I6" i="11"/>
  <c r="L6" i="11"/>
  <c r="Q6" i="11"/>
  <c r="T6" i="11"/>
  <c r="J6" i="11"/>
  <c r="AB6" i="11"/>
  <c r="D10" i="9"/>
  <c r="F10" i="9" s="1"/>
  <c r="G10" i="9" s="1"/>
  <c r="D12" i="9"/>
  <c r="F12" i="9" s="1"/>
  <c r="G12" i="9" s="1"/>
  <c r="D9" i="9"/>
  <c r="F9" i="9" s="1"/>
  <c r="G9" i="9" s="1"/>
  <c r="H6" i="11"/>
  <c r="K6" i="11"/>
  <c r="V6" i="11"/>
  <c r="C9" i="11"/>
  <c r="X8" i="11"/>
  <c r="K8" i="11"/>
  <c r="T8" i="11"/>
  <c r="I8" i="11"/>
  <c r="AA8" i="11"/>
  <c r="V8" i="11"/>
  <c r="S8" i="11"/>
  <c r="U8" i="11"/>
  <c r="Y8" i="11"/>
  <c r="Q8" i="11"/>
  <c r="W8" i="11"/>
  <c r="L8" i="11"/>
  <c r="P8" i="11"/>
  <c r="O8" i="11"/>
  <c r="Z8" i="11"/>
  <c r="J8" i="11"/>
  <c r="N8" i="11"/>
  <c r="R8" i="11"/>
  <c r="M8" i="11"/>
  <c r="H7" i="11"/>
  <c r="L7" i="11"/>
  <c r="X7" i="11"/>
  <c r="AB8" i="11"/>
  <c r="H8" i="11"/>
  <c r="Y7" i="11"/>
  <c r="S7" i="11"/>
  <c r="Q7" i="11"/>
  <c r="AB7" i="11"/>
  <c r="U7" i="11"/>
  <c r="Z7" i="11"/>
  <c r="R7" i="11"/>
  <c r="V7" i="11"/>
  <c r="AA7" i="11"/>
  <c r="W7" i="11"/>
  <c r="N7" i="11"/>
  <c r="O7" i="11"/>
  <c r="J7" i="11"/>
  <c r="T7" i="11"/>
  <c r="P7" i="11"/>
  <c r="K7" i="11"/>
  <c r="M7" i="11"/>
  <c r="O13" i="9"/>
  <c r="W13" i="9"/>
  <c r="P13" i="9"/>
  <c r="X13" i="9"/>
  <c r="Q13" i="9"/>
  <c r="Y13" i="9"/>
  <c r="U13" i="9"/>
  <c r="N13" i="9"/>
  <c r="R13" i="9"/>
  <c r="Z13" i="9"/>
  <c r="S13" i="9"/>
  <c r="AA13" i="9"/>
  <c r="T13" i="9"/>
  <c r="AB13" i="9"/>
  <c r="V13" i="9"/>
  <c r="R8" i="9"/>
  <c r="Z8" i="9"/>
  <c r="S8" i="9"/>
  <c r="AA8" i="9"/>
  <c r="T8" i="9"/>
  <c r="AB8" i="9"/>
  <c r="Y8" i="9"/>
  <c r="U8" i="9"/>
  <c r="N8" i="9"/>
  <c r="V8" i="9"/>
  <c r="O8" i="9"/>
  <c r="W8" i="9"/>
  <c r="P8" i="9"/>
  <c r="X8" i="9"/>
  <c r="Q8" i="9"/>
  <c r="P14" i="9"/>
  <c r="X14" i="9"/>
  <c r="Q14" i="9"/>
  <c r="Y14" i="9"/>
  <c r="R14" i="9"/>
  <c r="Z14" i="9"/>
  <c r="V14" i="9"/>
  <c r="O14" i="9"/>
  <c r="S14" i="9"/>
  <c r="AA14" i="9"/>
  <c r="T14" i="9"/>
  <c r="AB14" i="9"/>
  <c r="U14" i="9"/>
  <c r="N14" i="9"/>
  <c r="W14" i="9"/>
  <c r="Q6" i="9"/>
  <c r="Y6" i="9"/>
  <c r="R6" i="9"/>
  <c r="Z6" i="9"/>
  <c r="S6" i="9"/>
  <c r="AA6" i="9"/>
  <c r="W6" i="9"/>
  <c r="P6" i="9"/>
  <c r="T6" i="9"/>
  <c r="AB6" i="9"/>
  <c r="U6" i="9"/>
  <c r="N6" i="9"/>
  <c r="V6" i="9"/>
  <c r="O6" i="9"/>
  <c r="X6" i="9"/>
  <c r="Q7" i="9"/>
  <c r="Y7" i="9"/>
  <c r="R7" i="9"/>
  <c r="Z7" i="9"/>
  <c r="S7" i="9"/>
  <c r="AA7" i="9"/>
  <c r="X7" i="9"/>
  <c r="T7" i="9"/>
  <c r="AB7" i="9"/>
  <c r="U7" i="9"/>
  <c r="N7" i="9"/>
  <c r="V7" i="9"/>
  <c r="O7" i="9"/>
  <c r="W7" i="9"/>
  <c r="P7" i="9"/>
  <c r="U11" i="9"/>
  <c r="N11" i="9"/>
  <c r="V11" i="9"/>
  <c r="O11" i="9"/>
  <c r="W11" i="9"/>
  <c r="AA11" i="9"/>
  <c r="AB11" i="9"/>
  <c r="P11" i="9"/>
  <c r="X11" i="9"/>
  <c r="Q11" i="9"/>
  <c r="Y11" i="9"/>
  <c r="R11" i="9"/>
  <c r="Z11" i="9"/>
  <c r="S11" i="9"/>
  <c r="T11" i="9"/>
  <c r="N15" i="9"/>
  <c r="V15" i="9"/>
  <c r="O15" i="9"/>
  <c r="W15" i="9"/>
  <c r="Q15" i="9"/>
  <c r="P15" i="9"/>
  <c r="X15" i="9"/>
  <c r="Y15" i="9"/>
  <c r="R15" i="9"/>
  <c r="Z15" i="9"/>
  <c r="S15" i="9"/>
  <c r="AA15" i="9"/>
  <c r="T15" i="9"/>
  <c r="AB15" i="9"/>
  <c r="U15" i="9"/>
  <c r="H11" i="9"/>
  <c r="I11" i="9"/>
  <c r="J11" i="9"/>
  <c r="K11" i="9"/>
  <c r="L11" i="9"/>
  <c r="M11" i="9"/>
  <c r="H14" i="9"/>
  <c r="I14" i="9"/>
  <c r="J14" i="9"/>
  <c r="L14" i="9"/>
  <c r="K14" i="9"/>
  <c r="M14" i="9"/>
  <c r="H7" i="9"/>
  <c r="I7" i="9"/>
  <c r="J7" i="9"/>
  <c r="K7" i="9"/>
  <c r="L7" i="9"/>
  <c r="M7" i="9"/>
  <c r="H15" i="9"/>
  <c r="I15" i="9"/>
  <c r="J15" i="9"/>
  <c r="K15" i="9"/>
  <c r="L15" i="9"/>
  <c r="M15" i="9"/>
  <c r="L13" i="9"/>
  <c r="J13" i="9"/>
  <c r="K13" i="9"/>
  <c r="M13" i="9"/>
  <c r="H13" i="9"/>
  <c r="I13" i="9"/>
  <c r="K6" i="9"/>
  <c r="L6" i="9"/>
  <c r="M6" i="9"/>
  <c r="H6" i="9"/>
  <c r="J6" i="9"/>
  <c r="I6" i="9"/>
  <c r="J8" i="9"/>
  <c r="K8" i="9"/>
  <c r="L8" i="9"/>
  <c r="M8" i="9"/>
  <c r="H8" i="9"/>
  <c r="I8" i="9"/>
  <c r="C28" i="6"/>
  <c r="D6" i="6"/>
  <c r="D7" i="6" s="1"/>
  <c r="N6" i="5"/>
  <c r="N7" i="5" s="1"/>
  <c r="N28" i="5" s="1"/>
  <c r="C28" i="5"/>
  <c r="D6" i="5"/>
  <c r="D7" i="5"/>
  <c r="C8" i="1"/>
  <c r="S5" i="1"/>
  <c r="T5" i="1" s="1"/>
  <c r="U5" i="1" s="1"/>
  <c r="V5" i="1" s="1"/>
  <c r="W5" i="1" s="1"/>
  <c r="X5" i="1" s="1"/>
  <c r="Y5" i="1" s="1"/>
  <c r="Z5" i="1" s="1"/>
  <c r="AA5" i="1" s="1"/>
  <c r="AB5" i="1" s="1"/>
  <c r="AC5" i="1" s="1"/>
  <c r="D21" i="7" l="1"/>
  <c r="C22" i="7"/>
  <c r="AB9" i="9"/>
  <c r="X9" i="9"/>
  <c r="I9" i="9"/>
  <c r="J9" i="9"/>
  <c r="AA9" i="9"/>
  <c r="T9" i="9"/>
  <c r="U9" i="9"/>
  <c r="Q9" i="9"/>
  <c r="Z9" i="9"/>
  <c r="Y9" i="9"/>
  <c r="P9" i="9"/>
  <c r="H9" i="9"/>
  <c r="N9" i="9"/>
  <c r="R9" i="9"/>
  <c r="L9" i="9"/>
  <c r="S9" i="9"/>
  <c r="O9" i="9"/>
  <c r="K9" i="9"/>
  <c r="V9" i="9"/>
  <c r="M9" i="9"/>
  <c r="W9" i="9"/>
  <c r="V12" i="9"/>
  <c r="Z12" i="9"/>
  <c r="I12" i="9"/>
  <c r="N12" i="9"/>
  <c r="O12" i="9"/>
  <c r="S12" i="9"/>
  <c r="J12" i="9"/>
  <c r="M12" i="9"/>
  <c r="W12" i="9"/>
  <c r="AA12" i="9"/>
  <c r="K12" i="9"/>
  <c r="U12" i="9"/>
  <c r="Y12" i="9"/>
  <c r="P12" i="9"/>
  <c r="T12" i="9"/>
  <c r="H12" i="9"/>
  <c r="Q12" i="9"/>
  <c r="X12" i="9"/>
  <c r="AB12" i="9"/>
  <c r="L12" i="9"/>
  <c r="R12" i="9"/>
  <c r="N10" i="9"/>
  <c r="Y10" i="9"/>
  <c r="K10" i="9"/>
  <c r="U10" i="9"/>
  <c r="V10" i="9"/>
  <c r="R10" i="9"/>
  <c r="H10" i="9"/>
  <c r="AA10" i="9"/>
  <c r="Z10" i="9"/>
  <c r="L10" i="9"/>
  <c r="P10" i="9"/>
  <c r="J10" i="9"/>
  <c r="Q10" i="9"/>
  <c r="O10" i="9"/>
  <c r="S10" i="9"/>
  <c r="M10" i="9"/>
  <c r="T10" i="9"/>
  <c r="X10" i="9"/>
  <c r="W10" i="9"/>
  <c r="I10" i="9"/>
  <c r="AB10" i="9"/>
  <c r="C10" i="11"/>
  <c r="D9" i="11"/>
  <c r="F9" i="11" s="1"/>
  <c r="G9" i="11" s="1"/>
  <c r="D28" i="6"/>
  <c r="E6" i="6"/>
  <c r="E7" i="6" s="1"/>
  <c r="O6" i="5"/>
  <c r="O7" i="5" s="1"/>
  <c r="O28" i="5" s="1"/>
  <c r="E6" i="5"/>
  <c r="D28" i="5"/>
  <c r="E7" i="5"/>
  <c r="AD5" i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6" i="3"/>
  <c r="B5" i="3"/>
  <c r="B4" i="3"/>
  <c r="B3" i="3"/>
  <c r="B2" i="3"/>
  <c r="AG135" i="3"/>
  <c r="AI145" i="3"/>
  <c r="BB146" i="3"/>
  <c r="F152" i="3"/>
  <c r="AI153" i="3"/>
  <c r="L155" i="3"/>
  <c r="AU156" i="3"/>
  <c r="L157" i="3"/>
  <c r="I159" i="3"/>
  <c r="K159" i="3"/>
  <c r="Y159" i="3"/>
  <c r="AA159" i="3"/>
  <c r="AO159" i="3"/>
  <c r="AQ159" i="3"/>
  <c r="E160" i="3"/>
  <c r="G160" i="3"/>
  <c r="U160" i="3"/>
  <c r="W160" i="3"/>
  <c r="AK160" i="3"/>
  <c r="AM160" i="3"/>
  <c r="BA160" i="3"/>
  <c r="C161" i="3"/>
  <c r="Q161" i="3"/>
  <c r="S161" i="3"/>
  <c r="AG161" i="3"/>
  <c r="AI161" i="3"/>
  <c r="AW161" i="3"/>
  <c r="AY161" i="3"/>
  <c r="M162" i="3"/>
  <c r="O162" i="3"/>
  <c r="AC162" i="3"/>
  <c r="AE162" i="3"/>
  <c r="AS162" i="3"/>
  <c r="AU162" i="3"/>
  <c r="I163" i="3"/>
  <c r="K163" i="3"/>
  <c r="Y163" i="3"/>
  <c r="AA163" i="3"/>
  <c r="AO163" i="3"/>
  <c r="AQ163" i="3"/>
  <c r="AY163" i="3"/>
  <c r="AZ163" i="3"/>
  <c r="G164" i="3"/>
  <c r="H164" i="3"/>
  <c r="O164" i="3"/>
  <c r="P164" i="3"/>
  <c r="W164" i="3"/>
  <c r="X164" i="3"/>
  <c r="AE164" i="3"/>
  <c r="AF164" i="3"/>
  <c r="AM164" i="3"/>
  <c r="AN164" i="3"/>
  <c r="AU164" i="3"/>
  <c r="AV164" i="3"/>
  <c r="C165" i="3"/>
  <c r="D165" i="3"/>
  <c r="K165" i="3"/>
  <c r="L165" i="3"/>
  <c r="S165" i="3"/>
  <c r="T165" i="3"/>
  <c r="AA165" i="3"/>
  <c r="AB165" i="3"/>
  <c r="AI165" i="3"/>
  <c r="AJ165" i="3"/>
  <c r="AQ165" i="3"/>
  <c r="AR165" i="3"/>
  <c r="AY165" i="3"/>
  <c r="AZ165" i="3"/>
  <c r="G166" i="3"/>
  <c r="H166" i="3"/>
  <c r="O166" i="3"/>
  <c r="P166" i="3"/>
  <c r="W166" i="3"/>
  <c r="X166" i="3"/>
  <c r="AE166" i="3"/>
  <c r="AF166" i="3"/>
  <c r="AM166" i="3"/>
  <c r="AN166" i="3"/>
  <c r="AU166" i="3"/>
  <c r="AV166" i="3"/>
  <c r="C167" i="3"/>
  <c r="D167" i="3"/>
  <c r="K167" i="3"/>
  <c r="L167" i="3"/>
  <c r="S167" i="3"/>
  <c r="T167" i="3"/>
  <c r="AA167" i="3"/>
  <c r="AB167" i="3"/>
  <c r="AI167" i="3"/>
  <c r="AJ167" i="3"/>
  <c r="AQ167" i="3"/>
  <c r="AR167" i="3"/>
  <c r="AY167" i="3"/>
  <c r="AZ167" i="3"/>
  <c r="G168" i="3"/>
  <c r="H168" i="3"/>
  <c r="O168" i="3"/>
  <c r="P168" i="3"/>
  <c r="W168" i="3"/>
  <c r="X168" i="3"/>
  <c r="AE168" i="3"/>
  <c r="AF168" i="3"/>
  <c r="AM168" i="3"/>
  <c r="AN168" i="3"/>
  <c r="AU168" i="3"/>
  <c r="AV168" i="3"/>
  <c r="C169" i="3"/>
  <c r="D169" i="3"/>
  <c r="K169" i="3"/>
  <c r="L169" i="3"/>
  <c r="S169" i="3"/>
  <c r="T169" i="3"/>
  <c r="AA169" i="3"/>
  <c r="AB169" i="3"/>
  <c r="AI169" i="3"/>
  <c r="AJ169" i="3"/>
  <c r="AQ169" i="3"/>
  <c r="AR169" i="3"/>
  <c r="AY169" i="3"/>
  <c r="AZ169" i="3"/>
  <c r="G170" i="3"/>
  <c r="H170" i="3"/>
  <c r="O170" i="3"/>
  <c r="P170" i="3"/>
  <c r="W170" i="3"/>
  <c r="X170" i="3"/>
  <c r="AE170" i="3"/>
  <c r="AF170" i="3"/>
  <c r="AM170" i="3"/>
  <c r="AN170" i="3"/>
  <c r="AU170" i="3"/>
  <c r="AV170" i="3"/>
  <c r="C171" i="3"/>
  <c r="D171" i="3"/>
  <c r="K171" i="3"/>
  <c r="L171" i="3"/>
  <c r="S171" i="3"/>
  <c r="T171" i="3"/>
  <c r="AA171" i="3"/>
  <c r="AB171" i="3"/>
  <c r="AI171" i="3"/>
  <c r="AJ171" i="3"/>
  <c r="AQ171" i="3"/>
  <c r="AR171" i="3"/>
  <c r="AY171" i="3"/>
  <c r="AZ171" i="3"/>
  <c r="G172" i="3"/>
  <c r="H172" i="3"/>
  <c r="O172" i="3"/>
  <c r="P172" i="3"/>
  <c r="W172" i="3"/>
  <c r="X172" i="3"/>
  <c r="AE172" i="3"/>
  <c r="AF172" i="3"/>
  <c r="AM172" i="3"/>
  <c r="AN172" i="3"/>
  <c r="AU172" i="3"/>
  <c r="AV172" i="3"/>
  <c r="C173" i="3"/>
  <c r="D173" i="3"/>
  <c r="K173" i="3"/>
  <c r="L173" i="3"/>
  <c r="S173" i="3"/>
  <c r="T173" i="3"/>
  <c r="AA173" i="3"/>
  <c r="AB173" i="3"/>
  <c r="AI173" i="3"/>
  <c r="AJ173" i="3"/>
  <c r="AQ173" i="3"/>
  <c r="AR173" i="3"/>
  <c r="AY173" i="3"/>
  <c r="AZ173" i="3"/>
  <c r="G174" i="3"/>
  <c r="H174" i="3"/>
  <c r="O174" i="3"/>
  <c r="P174" i="3"/>
  <c r="W174" i="3"/>
  <c r="X174" i="3"/>
  <c r="AE174" i="3"/>
  <c r="AF174" i="3"/>
  <c r="AM174" i="3"/>
  <c r="AN174" i="3"/>
  <c r="AU174" i="3"/>
  <c r="AV174" i="3"/>
  <c r="AW174" i="3"/>
  <c r="C175" i="3"/>
  <c r="D175" i="3"/>
  <c r="K175" i="3"/>
  <c r="L175" i="3"/>
  <c r="S175" i="3"/>
  <c r="T175" i="3"/>
  <c r="AA175" i="3"/>
  <c r="AB175" i="3"/>
  <c r="AI175" i="3"/>
  <c r="AJ175" i="3"/>
  <c r="AQ175" i="3"/>
  <c r="AR175" i="3"/>
  <c r="AY175" i="3"/>
  <c r="AZ175" i="3"/>
  <c r="J123" i="3"/>
  <c r="AG123" i="3"/>
  <c r="AX123" i="3"/>
  <c r="B66" i="3"/>
  <c r="B119" i="3" s="1"/>
  <c r="B120" i="3" s="1"/>
  <c r="B160" i="3"/>
  <c r="B159" i="3"/>
  <c r="B137" i="3"/>
  <c r="B136" i="3"/>
  <c r="C102" i="3"/>
  <c r="C159" i="3" s="1"/>
  <c r="D102" i="3"/>
  <c r="D159" i="3" s="1"/>
  <c r="E102" i="3"/>
  <c r="E159" i="3" s="1"/>
  <c r="F102" i="3"/>
  <c r="F159" i="3" s="1"/>
  <c r="G102" i="3"/>
  <c r="G159" i="3" s="1"/>
  <c r="H102" i="3"/>
  <c r="H159" i="3" s="1"/>
  <c r="I102" i="3"/>
  <c r="J102" i="3"/>
  <c r="J159" i="3" s="1"/>
  <c r="K102" i="3"/>
  <c r="L102" i="3"/>
  <c r="L159" i="3" s="1"/>
  <c r="M102" i="3"/>
  <c r="M159" i="3" s="1"/>
  <c r="N102" i="3"/>
  <c r="N159" i="3" s="1"/>
  <c r="O102" i="3"/>
  <c r="O159" i="3" s="1"/>
  <c r="P102" i="3"/>
  <c r="P159" i="3" s="1"/>
  <c r="Q102" i="3"/>
  <c r="Q159" i="3" s="1"/>
  <c r="R102" i="3"/>
  <c r="R159" i="3" s="1"/>
  <c r="S102" i="3"/>
  <c r="S159" i="3" s="1"/>
  <c r="T102" i="3"/>
  <c r="T159" i="3" s="1"/>
  <c r="U102" i="3"/>
  <c r="U159" i="3" s="1"/>
  <c r="V102" i="3"/>
  <c r="V159" i="3" s="1"/>
  <c r="W102" i="3"/>
  <c r="W159" i="3" s="1"/>
  <c r="X102" i="3"/>
  <c r="X159" i="3" s="1"/>
  <c r="Y102" i="3"/>
  <c r="Z102" i="3"/>
  <c r="Z159" i="3" s="1"/>
  <c r="AA102" i="3"/>
  <c r="AB102" i="3"/>
  <c r="AB159" i="3" s="1"/>
  <c r="AC102" i="3"/>
  <c r="AC159" i="3" s="1"/>
  <c r="AD102" i="3"/>
  <c r="AD159" i="3" s="1"/>
  <c r="AE102" i="3"/>
  <c r="AE159" i="3" s="1"/>
  <c r="AF102" i="3"/>
  <c r="AF159" i="3" s="1"/>
  <c r="AG102" i="3"/>
  <c r="AG159" i="3" s="1"/>
  <c r="AH102" i="3"/>
  <c r="AH159" i="3" s="1"/>
  <c r="AI102" i="3"/>
  <c r="AI159" i="3" s="1"/>
  <c r="AJ102" i="3"/>
  <c r="AJ159" i="3" s="1"/>
  <c r="AK102" i="3"/>
  <c r="AK159" i="3" s="1"/>
  <c r="AL102" i="3"/>
  <c r="AL159" i="3" s="1"/>
  <c r="AM102" i="3"/>
  <c r="AM159" i="3" s="1"/>
  <c r="AN102" i="3"/>
  <c r="AN159" i="3" s="1"/>
  <c r="AO102" i="3"/>
  <c r="AP102" i="3"/>
  <c r="AP159" i="3" s="1"/>
  <c r="AQ102" i="3"/>
  <c r="AR102" i="3"/>
  <c r="AR159" i="3" s="1"/>
  <c r="AS102" i="3"/>
  <c r="AS159" i="3" s="1"/>
  <c r="AT102" i="3"/>
  <c r="AT159" i="3" s="1"/>
  <c r="AU102" i="3"/>
  <c r="AU159" i="3" s="1"/>
  <c r="AV102" i="3"/>
  <c r="AV159" i="3" s="1"/>
  <c r="AW102" i="3"/>
  <c r="AW159" i="3" s="1"/>
  <c r="AX102" i="3"/>
  <c r="AX159" i="3" s="1"/>
  <c r="AY102" i="3"/>
  <c r="AY159" i="3" s="1"/>
  <c r="AZ102" i="3"/>
  <c r="AZ159" i="3" s="1"/>
  <c r="BA102" i="3"/>
  <c r="BA159" i="3" s="1"/>
  <c r="BB102" i="3"/>
  <c r="BB159" i="3" s="1"/>
  <c r="C103" i="3"/>
  <c r="C160" i="3" s="1"/>
  <c r="D103" i="3"/>
  <c r="D160" i="3" s="1"/>
  <c r="E103" i="3"/>
  <c r="F103" i="3"/>
  <c r="F160" i="3" s="1"/>
  <c r="G103" i="3"/>
  <c r="H103" i="3"/>
  <c r="H160" i="3" s="1"/>
  <c r="I103" i="3"/>
  <c r="I160" i="3" s="1"/>
  <c r="J103" i="3"/>
  <c r="J160" i="3" s="1"/>
  <c r="K103" i="3"/>
  <c r="K160" i="3" s="1"/>
  <c r="L103" i="3"/>
  <c r="L160" i="3" s="1"/>
  <c r="M103" i="3"/>
  <c r="M160" i="3" s="1"/>
  <c r="N103" i="3"/>
  <c r="N160" i="3" s="1"/>
  <c r="O103" i="3"/>
  <c r="O160" i="3" s="1"/>
  <c r="P103" i="3"/>
  <c r="P160" i="3" s="1"/>
  <c r="Q103" i="3"/>
  <c r="Q160" i="3" s="1"/>
  <c r="R103" i="3"/>
  <c r="R160" i="3" s="1"/>
  <c r="S103" i="3"/>
  <c r="S160" i="3" s="1"/>
  <c r="T103" i="3"/>
  <c r="T160" i="3" s="1"/>
  <c r="U103" i="3"/>
  <c r="V103" i="3"/>
  <c r="V160" i="3" s="1"/>
  <c r="W103" i="3"/>
  <c r="X103" i="3"/>
  <c r="X160" i="3" s="1"/>
  <c r="Y103" i="3"/>
  <c r="Y160" i="3" s="1"/>
  <c r="Z103" i="3"/>
  <c r="Z160" i="3" s="1"/>
  <c r="AA103" i="3"/>
  <c r="AA160" i="3" s="1"/>
  <c r="AB103" i="3"/>
  <c r="AB160" i="3" s="1"/>
  <c r="AC103" i="3"/>
  <c r="AC160" i="3" s="1"/>
  <c r="AD103" i="3"/>
  <c r="AD160" i="3" s="1"/>
  <c r="AE103" i="3"/>
  <c r="AE160" i="3" s="1"/>
  <c r="AF103" i="3"/>
  <c r="AF160" i="3" s="1"/>
  <c r="AG103" i="3"/>
  <c r="AG160" i="3" s="1"/>
  <c r="AH103" i="3"/>
  <c r="AH160" i="3" s="1"/>
  <c r="AI103" i="3"/>
  <c r="AI160" i="3" s="1"/>
  <c r="AJ103" i="3"/>
  <c r="AJ160" i="3" s="1"/>
  <c r="AK103" i="3"/>
  <c r="AL103" i="3"/>
  <c r="AL160" i="3" s="1"/>
  <c r="AM103" i="3"/>
  <c r="AN103" i="3"/>
  <c r="AN160" i="3" s="1"/>
  <c r="AO103" i="3"/>
  <c r="AO160" i="3" s="1"/>
  <c r="AP103" i="3"/>
  <c r="AP160" i="3" s="1"/>
  <c r="AQ103" i="3"/>
  <c r="AQ160" i="3" s="1"/>
  <c r="AR103" i="3"/>
  <c r="AR160" i="3" s="1"/>
  <c r="AS103" i="3"/>
  <c r="AS160" i="3" s="1"/>
  <c r="AT103" i="3"/>
  <c r="AT160" i="3" s="1"/>
  <c r="AU103" i="3"/>
  <c r="AU160" i="3" s="1"/>
  <c r="AV103" i="3"/>
  <c r="AV160" i="3" s="1"/>
  <c r="AW103" i="3"/>
  <c r="AW160" i="3" s="1"/>
  <c r="AX103" i="3"/>
  <c r="AX160" i="3" s="1"/>
  <c r="AY103" i="3"/>
  <c r="AY160" i="3" s="1"/>
  <c r="AZ103" i="3"/>
  <c r="AZ160" i="3" s="1"/>
  <c r="BA103" i="3"/>
  <c r="BB103" i="3"/>
  <c r="BB160" i="3" s="1"/>
  <c r="C104" i="3"/>
  <c r="D104" i="3"/>
  <c r="D161" i="3" s="1"/>
  <c r="E104" i="3"/>
  <c r="E161" i="3" s="1"/>
  <c r="F104" i="3"/>
  <c r="F161" i="3" s="1"/>
  <c r="G104" i="3"/>
  <c r="G161" i="3" s="1"/>
  <c r="H104" i="3"/>
  <c r="H161" i="3" s="1"/>
  <c r="I104" i="3"/>
  <c r="I161" i="3" s="1"/>
  <c r="J104" i="3"/>
  <c r="J161" i="3" s="1"/>
  <c r="K104" i="3"/>
  <c r="K161" i="3" s="1"/>
  <c r="L104" i="3"/>
  <c r="L161" i="3" s="1"/>
  <c r="M104" i="3"/>
  <c r="M161" i="3" s="1"/>
  <c r="N104" i="3"/>
  <c r="N161" i="3" s="1"/>
  <c r="O104" i="3"/>
  <c r="O161" i="3" s="1"/>
  <c r="P104" i="3"/>
  <c r="P161" i="3" s="1"/>
  <c r="Q104" i="3"/>
  <c r="R104" i="3"/>
  <c r="R161" i="3" s="1"/>
  <c r="S104" i="3"/>
  <c r="T104" i="3"/>
  <c r="T161" i="3" s="1"/>
  <c r="U104" i="3"/>
  <c r="U161" i="3" s="1"/>
  <c r="V104" i="3"/>
  <c r="V161" i="3" s="1"/>
  <c r="W104" i="3"/>
  <c r="W161" i="3" s="1"/>
  <c r="X104" i="3"/>
  <c r="X161" i="3" s="1"/>
  <c r="Y104" i="3"/>
  <c r="Y161" i="3" s="1"/>
  <c r="Z104" i="3"/>
  <c r="Z161" i="3" s="1"/>
  <c r="AA104" i="3"/>
  <c r="AA161" i="3" s="1"/>
  <c r="AB104" i="3"/>
  <c r="AB161" i="3" s="1"/>
  <c r="AC104" i="3"/>
  <c r="AC161" i="3" s="1"/>
  <c r="AD104" i="3"/>
  <c r="AD161" i="3" s="1"/>
  <c r="AE104" i="3"/>
  <c r="AE161" i="3" s="1"/>
  <c r="AF104" i="3"/>
  <c r="AF161" i="3" s="1"/>
  <c r="AG104" i="3"/>
  <c r="AH104" i="3"/>
  <c r="AH161" i="3" s="1"/>
  <c r="AI104" i="3"/>
  <c r="AJ104" i="3"/>
  <c r="AJ161" i="3" s="1"/>
  <c r="AK104" i="3"/>
  <c r="AK161" i="3" s="1"/>
  <c r="AL104" i="3"/>
  <c r="AL161" i="3" s="1"/>
  <c r="AM104" i="3"/>
  <c r="AM161" i="3" s="1"/>
  <c r="AN104" i="3"/>
  <c r="AN161" i="3" s="1"/>
  <c r="AO104" i="3"/>
  <c r="AO161" i="3" s="1"/>
  <c r="AP104" i="3"/>
  <c r="AP161" i="3" s="1"/>
  <c r="AQ104" i="3"/>
  <c r="AQ161" i="3" s="1"/>
  <c r="AR104" i="3"/>
  <c r="AR161" i="3" s="1"/>
  <c r="AS104" i="3"/>
  <c r="AS161" i="3" s="1"/>
  <c r="AT104" i="3"/>
  <c r="AT161" i="3" s="1"/>
  <c r="AU104" i="3"/>
  <c r="AU161" i="3" s="1"/>
  <c r="AV104" i="3"/>
  <c r="AV161" i="3" s="1"/>
  <c r="AW104" i="3"/>
  <c r="AX104" i="3"/>
  <c r="AX161" i="3" s="1"/>
  <c r="AY104" i="3"/>
  <c r="AZ104" i="3"/>
  <c r="AZ161" i="3" s="1"/>
  <c r="BA104" i="3"/>
  <c r="BA161" i="3" s="1"/>
  <c r="BB104" i="3"/>
  <c r="BB161" i="3" s="1"/>
  <c r="C105" i="3"/>
  <c r="C162" i="3" s="1"/>
  <c r="D105" i="3"/>
  <c r="D162" i="3" s="1"/>
  <c r="E105" i="3"/>
  <c r="E162" i="3" s="1"/>
  <c r="F105" i="3"/>
  <c r="F162" i="3" s="1"/>
  <c r="G105" i="3"/>
  <c r="G162" i="3" s="1"/>
  <c r="H105" i="3"/>
  <c r="H162" i="3" s="1"/>
  <c r="I105" i="3"/>
  <c r="I162" i="3" s="1"/>
  <c r="J105" i="3"/>
  <c r="J162" i="3" s="1"/>
  <c r="K105" i="3"/>
  <c r="K162" i="3" s="1"/>
  <c r="L105" i="3"/>
  <c r="L162" i="3" s="1"/>
  <c r="M105" i="3"/>
  <c r="N105" i="3"/>
  <c r="N162" i="3" s="1"/>
  <c r="O105" i="3"/>
  <c r="P105" i="3"/>
  <c r="P162" i="3" s="1"/>
  <c r="Q105" i="3"/>
  <c r="Q162" i="3" s="1"/>
  <c r="R105" i="3"/>
  <c r="R162" i="3" s="1"/>
  <c r="S105" i="3"/>
  <c r="S162" i="3" s="1"/>
  <c r="T105" i="3"/>
  <c r="T162" i="3" s="1"/>
  <c r="U105" i="3"/>
  <c r="U162" i="3" s="1"/>
  <c r="V105" i="3"/>
  <c r="V162" i="3" s="1"/>
  <c r="W105" i="3"/>
  <c r="W162" i="3" s="1"/>
  <c r="X105" i="3"/>
  <c r="X162" i="3" s="1"/>
  <c r="Y105" i="3"/>
  <c r="Y162" i="3" s="1"/>
  <c r="Z105" i="3"/>
  <c r="Z162" i="3" s="1"/>
  <c r="AA105" i="3"/>
  <c r="AA162" i="3" s="1"/>
  <c r="AB105" i="3"/>
  <c r="AB162" i="3" s="1"/>
  <c r="AC105" i="3"/>
  <c r="AD105" i="3"/>
  <c r="AD162" i="3" s="1"/>
  <c r="AE105" i="3"/>
  <c r="AF105" i="3"/>
  <c r="AF162" i="3" s="1"/>
  <c r="AG105" i="3"/>
  <c r="AG162" i="3" s="1"/>
  <c r="AH105" i="3"/>
  <c r="AH162" i="3" s="1"/>
  <c r="AI105" i="3"/>
  <c r="AI162" i="3" s="1"/>
  <c r="AJ105" i="3"/>
  <c r="AJ162" i="3" s="1"/>
  <c r="AK105" i="3"/>
  <c r="AK162" i="3" s="1"/>
  <c r="AL105" i="3"/>
  <c r="AL162" i="3" s="1"/>
  <c r="AM105" i="3"/>
  <c r="AM162" i="3" s="1"/>
  <c r="AN105" i="3"/>
  <c r="AN162" i="3" s="1"/>
  <c r="AO105" i="3"/>
  <c r="AO162" i="3" s="1"/>
  <c r="AP105" i="3"/>
  <c r="AP162" i="3" s="1"/>
  <c r="AQ105" i="3"/>
  <c r="AQ162" i="3" s="1"/>
  <c r="AR105" i="3"/>
  <c r="AR162" i="3" s="1"/>
  <c r="AS105" i="3"/>
  <c r="AT105" i="3"/>
  <c r="AT162" i="3" s="1"/>
  <c r="AU105" i="3"/>
  <c r="AV105" i="3"/>
  <c r="AV162" i="3" s="1"/>
  <c r="AW105" i="3"/>
  <c r="AW162" i="3" s="1"/>
  <c r="AX105" i="3"/>
  <c r="AX162" i="3" s="1"/>
  <c r="AY105" i="3"/>
  <c r="AY162" i="3" s="1"/>
  <c r="AZ105" i="3"/>
  <c r="AZ162" i="3" s="1"/>
  <c r="BA105" i="3"/>
  <c r="BA162" i="3" s="1"/>
  <c r="BB105" i="3"/>
  <c r="BB162" i="3" s="1"/>
  <c r="C106" i="3"/>
  <c r="C163" i="3" s="1"/>
  <c r="D106" i="3"/>
  <c r="D163" i="3" s="1"/>
  <c r="E106" i="3"/>
  <c r="E163" i="3" s="1"/>
  <c r="F106" i="3"/>
  <c r="F163" i="3" s="1"/>
  <c r="G106" i="3"/>
  <c r="G163" i="3" s="1"/>
  <c r="H106" i="3"/>
  <c r="H163" i="3" s="1"/>
  <c r="I106" i="3"/>
  <c r="J106" i="3"/>
  <c r="J163" i="3" s="1"/>
  <c r="K106" i="3"/>
  <c r="L106" i="3"/>
  <c r="L163" i="3" s="1"/>
  <c r="M106" i="3"/>
  <c r="M163" i="3" s="1"/>
  <c r="N106" i="3"/>
  <c r="N163" i="3" s="1"/>
  <c r="O106" i="3"/>
  <c r="O163" i="3" s="1"/>
  <c r="P106" i="3"/>
  <c r="P163" i="3" s="1"/>
  <c r="Q106" i="3"/>
  <c r="Q163" i="3" s="1"/>
  <c r="R106" i="3"/>
  <c r="R163" i="3" s="1"/>
  <c r="S106" i="3"/>
  <c r="S163" i="3" s="1"/>
  <c r="T106" i="3"/>
  <c r="T163" i="3" s="1"/>
  <c r="U106" i="3"/>
  <c r="U163" i="3" s="1"/>
  <c r="V106" i="3"/>
  <c r="V163" i="3" s="1"/>
  <c r="W106" i="3"/>
  <c r="W163" i="3" s="1"/>
  <c r="X106" i="3"/>
  <c r="X163" i="3" s="1"/>
  <c r="Y106" i="3"/>
  <c r="Z106" i="3"/>
  <c r="Z163" i="3" s="1"/>
  <c r="AA106" i="3"/>
  <c r="AB106" i="3"/>
  <c r="AB163" i="3" s="1"/>
  <c r="AC106" i="3"/>
  <c r="AC163" i="3" s="1"/>
  <c r="AD106" i="3"/>
  <c r="AD163" i="3" s="1"/>
  <c r="AE106" i="3"/>
  <c r="AE163" i="3" s="1"/>
  <c r="AF106" i="3"/>
  <c r="AF163" i="3" s="1"/>
  <c r="AG106" i="3"/>
  <c r="AG163" i="3" s="1"/>
  <c r="AH106" i="3"/>
  <c r="AH163" i="3" s="1"/>
  <c r="AI106" i="3"/>
  <c r="AI163" i="3" s="1"/>
  <c r="AJ106" i="3"/>
  <c r="AJ163" i="3" s="1"/>
  <c r="AK106" i="3"/>
  <c r="AK163" i="3" s="1"/>
  <c r="AL106" i="3"/>
  <c r="AL163" i="3" s="1"/>
  <c r="AM106" i="3"/>
  <c r="AM163" i="3" s="1"/>
  <c r="AN106" i="3"/>
  <c r="AN163" i="3" s="1"/>
  <c r="AO106" i="3"/>
  <c r="AP106" i="3"/>
  <c r="AP163" i="3" s="1"/>
  <c r="AQ106" i="3"/>
  <c r="AR106" i="3"/>
  <c r="AR163" i="3" s="1"/>
  <c r="AS106" i="3"/>
  <c r="AS163" i="3" s="1"/>
  <c r="AT106" i="3"/>
  <c r="AT163" i="3" s="1"/>
  <c r="AU106" i="3"/>
  <c r="AU163" i="3" s="1"/>
  <c r="AV106" i="3"/>
  <c r="AV163" i="3" s="1"/>
  <c r="AW106" i="3"/>
  <c r="AW163" i="3" s="1"/>
  <c r="AX106" i="3"/>
  <c r="AX163" i="3" s="1"/>
  <c r="AY106" i="3"/>
  <c r="AZ106" i="3"/>
  <c r="BA106" i="3"/>
  <c r="BA163" i="3" s="1"/>
  <c r="BB106" i="3"/>
  <c r="BB163" i="3" s="1"/>
  <c r="C107" i="3"/>
  <c r="C164" i="3" s="1"/>
  <c r="D107" i="3"/>
  <c r="D164" i="3" s="1"/>
  <c r="E107" i="3"/>
  <c r="E164" i="3" s="1"/>
  <c r="F107" i="3"/>
  <c r="F164" i="3" s="1"/>
  <c r="G107" i="3"/>
  <c r="H107" i="3"/>
  <c r="I107" i="3"/>
  <c r="I164" i="3" s="1"/>
  <c r="J107" i="3"/>
  <c r="J164" i="3" s="1"/>
  <c r="K107" i="3"/>
  <c r="K164" i="3" s="1"/>
  <c r="L107" i="3"/>
  <c r="L164" i="3" s="1"/>
  <c r="M107" i="3"/>
  <c r="M164" i="3" s="1"/>
  <c r="N107" i="3"/>
  <c r="N164" i="3" s="1"/>
  <c r="O107" i="3"/>
  <c r="P107" i="3"/>
  <c r="Q107" i="3"/>
  <c r="Q164" i="3" s="1"/>
  <c r="R107" i="3"/>
  <c r="R164" i="3" s="1"/>
  <c r="S107" i="3"/>
  <c r="S164" i="3" s="1"/>
  <c r="T107" i="3"/>
  <c r="T164" i="3" s="1"/>
  <c r="U107" i="3"/>
  <c r="U164" i="3" s="1"/>
  <c r="V107" i="3"/>
  <c r="V164" i="3" s="1"/>
  <c r="W107" i="3"/>
  <c r="X107" i="3"/>
  <c r="Y107" i="3"/>
  <c r="Y164" i="3" s="1"/>
  <c r="Z107" i="3"/>
  <c r="Z164" i="3" s="1"/>
  <c r="AA107" i="3"/>
  <c r="AA164" i="3" s="1"/>
  <c r="AB107" i="3"/>
  <c r="AB164" i="3" s="1"/>
  <c r="AC107" i="3"/>
  <c r="AC164" i="3" s="1"/>
  <c r="AD107" i="3"/>
  <c r="AD164" i="3" s="1"/>
  <c r="AE107" i="3"/>
  <c r="AF107" i="3"/>
  <c r="AG107" i="3"/>
  <c r="AG164" i="3" s="1"/>
  <c r="AH107" i="3"/>
  <c r="AH164" i="3" s="1"/>
  <c r="AI107" i="3"/>
  <c r="AI164" i="3" s="1"/>
  <c r="AJ107" i="3"/>
  <c r="AJ164" i="3" s="1"/>
  <c r="AK107" i="3"/>
  <c r="AK164" i="3" s="1"/>
  <c r="AL107" i="3"/>
  <c r="AL164" i="3" s="1"/>
  <c r="AM107" i="3"/>
  <c r="AN107" i="3"/>
  <c r="AO107" i="3"/>
  <c r="AO164" i="3" s="1"/>
  <c r="AP107" i="3"/>
  <c r="AP164" i="3" s="1"/>
  <c r="AQ107" i="3"/>
  <c r="AQ164" i="3" s="1"/>
  <c r="AR107" i="3"/>
  <c r="AR164" i="3" s="1"/>
  <c r="AS107" i="3"/>
  <c r="AS164" i="3" s="1"/>
  <c r="AT107" i="3"/>
  <c r="AT164" i="3" s="1"/>
  <c r="AU107" i="3"/>
  <c r="AV107" i="3"/>
  <c r="AW107" i="3"/>
  <c r="AW164" i="3" s="1"/>
  <c r="AX107" i="3"/>
  <c r="AX164" i="3" s="1"/>
  <c r="AY107" i="3"/>
  <c r="AY164" i="3" s="1"/>
  <c r="AZ107" i="3"/>
  <c r="AZ164" i="3" s="1"/>
  <c r="BA107" i="3"/>
  <c r="BA164" i="3" s="1"/>
  <c r="BB107" i="3"/>
  <c r="BB164" i="3" s="1"/>
  <c r="C108" i="3"/>
  <c r="D108" i="3"/>
  <c r="E108" i="3"/>
  <c r="E165" i="3" s="1"/>
  <c r="F108" i="3"/>
  <c r="F165" i="3" s="1"/>
  <c r="G108" i="3"/>
  <c r="G165" i="3" s="1"/>
  <c r="H108" i="3"/>
  <c r="H165" i="3" s="1"/>
  <c r="I108" i="3"/>
  <c r="I165" i="3" s="1"/>
  <c r="J108" i="3"/>
  <c r="J165" i="3" s="1"/>
  <c r="K108" i="3"/>
  <c r="L108" i="3"/>
  <c r="M108" i="3"/>
  <c r="M165" i="3" s="1"/>
  <c r="N108" i="3"/>
  <c r="N165" i="3" s="1"/>
  <c r="O108" i="3"/>
  <c r="O165" i="3" s="1"/>
  <c r="P108" i="3"/>
  <c r="P165" i="3" s="1"/>
  <c r="Q108" i="3"/>
  <c r="Q165" i="3" s="1"/>
  <c r="R108" i="3"/>
  <c r="R165" i="3" s="1"/>
  <c r="S108" i="3"/>
  <c r="T108" i="3"/>
  <c r="U108" i="3"/>
  <c r="U165" i="3" s="1"/>
  <c r="V108" i="3"/>
  <c r="V165" i="3" s="1"/>
  <c r="W108" i="3"/>
  <c r="W165" i="3" s="1"/>
  <c r="X108" i="3"/>
  <c r="X165" i="3" s="1"/>
  <c r="Y108" i="3"/>
  <c r="Y165" i="3" s="1"/>
  <c r="Z108" i="3"/>
  <c r="Z165" i="3" s="1"/>
  <c r="AA108" i="3"/>
  <c r="AB108" i="3"/>
  <c r="AC108" i="3"/>
  <c r="AC165" i="3" s="1"/>
  <c r="AD108" i="3"/>
  <c r="AD165" i="3" s="1"/>
  <c r="AE108" i="3"/>
  <c r="AE165" i="3" s="1"/>
  <c r="AF108" i="3"/>
  <c r="AF165" i="3" s="1"/>
  <c r="AG108" i="3"/>
  <c r="AG165" i="3" s="1"/>
  <c r="AH108" i="3"/>
  <c r="AH165" i="3" s="1"/>
  <c r="AI108" i="3"/>
  <c r="AJ108" i="3"/>
  <c r="AK108" i="3"/>
  <c r="AK165" i="3" s="1"/>
  <c r="AL108" i="3"/>
  <c r="AL165" i="3" s="1"/>
  <c r="AM108" i="3"/>
  <c r="AM165" i="3" s="1"/>
  <c r="AN108" i="3"/>
  <c r="AN165" i="3" s="1"/>
  <c r="AO108" i="3"/>
  <c r="AO165" i="3" s="1"/>
  <c r="AP108" i="3"/>
  <c r="AP165" i="3" s="1"/>
  <c r="AQ108" i="3"/>
  <c r="AR108" i="3"/>
  <c r="AS108" i="3"/>
  <c r="AS165" i="3" s="1"/>
  <c r="AT108" i="3"/>
  <c r="AT165" i="3" s="1"/>
  <c r="AU108" i="3"/>
  <c r="AU165" i="3" s="1"/>
  <c r="AV108" i="3"/>
  <c r="AV165" i="3" s="1"/>
  <c r="AW108" i="3"/>
  <c r="AW165" i="3" s="1"/>
  <c r="AX108" i="3"/>
  <c r="AX165" i="3" s="1"/>
  <c r="AY108" i="3"/>
  <c r="AZ108" i="3"/>
  <c r="BA108" i="3"/>
  <c r="BA165" i="3" s="1"/>
  <c r="BB108" i="3"/>
  <c r="BB165" i="3" s="1"/>
  <c r="C109" i="3"/>
  <c r="C166" i="3" s="1"/>
  <c r="D109" i="3"/>
  <c r="D166" i="3" s="1"/>
  <c r="E109" i="3"/>
  <c r="E166" i="3" s="1"/>
  <c r="F109" i="3"/>
  <c r="F166" i="3" s="1"/>
  <c r="G109" i="3"/>
  <c r="H109" i="3"/>
  <c r="I109" i="3"/>
  <c r="I166" i="3" s="1"/>
  <c r="J109" i="3"/>
  <c r="J166" i="3" s="1"/>
  <c r="K109" i="3"/>
  <c r="K166" i="3" s="1"/>
  <c r="L109" i="3"/>
  <c r="L166" i="3" s="1"/>
  <c r="M109" i="3"/>
  <c r="M166" i="3" s="1"/>
  <c r="N109" i="3"/>
  <c r="N166" i="3" s="1"/>
  <c r="O109" i="3"/>
  <c r="P109" i="3"/>
  <c r="Q109" i="3"/>
  <c r="Q166" i="3" s="1"/>
  <c r="R109" i="3"/>
  <c r="R166" i="3" s="1"/>
  <c r="S109" i="3"/>
  <c r="S166" i="3" s="1"/>
  <c r="T109" i="3"/>
  <c r="T166" i="3" s="1"/>
  <c r="U109" i="3"/>
  <c r="U166" i="3" s="1"/>
  <c r="V109" i="3"/>
  <c r="V166" i="3" s="1"/>
  <c r="W109" i="3"/>
  <c r="X109" i="3"/>
  <c r="Y109" i="3"/>
  <c r="Y166" i="3" s="1"/>
  <c r="Z109" i="3"/>
  <c r="Z166" i="3" s="1"/>
  <c r="AA109" i="3"/>
  <c r="AA166" i="3" s="1"/>
  <c r="AB109" i="3"/>
  <c r="AB166" i="3" s="1"/>
  <c r="AC109" i="3"/>
  <c r="AC166" i="3" s="1"/>
  <c r="AD109" i="3"/>
  <c r="AD166" i="3" s="1"/>
  <c r="AE109" i="3"/>
  <c r="AF109" i="3"/>
  <c r="AG109" i="3"/>
  <c r="AG166" i="3" s="1"/>
  <c r="AH109" i="3"/>
  <c r="AH166" i="3" s="1"/>
  <c r="AI109" i="3"/>
  <c r="AI166" i="3" s="1"/>
  <c r="AJ109" i="3"/>
  <c r="AJ166" i="3" s="1"/>
  <c r="AK109" i="3"/>
  <c r="AK166" i="3" s="1"/>
  <c r="AL109" i="3"/>
  <c r="AL166" i="3" s="1"/>
  <c r="AM109" i="3"/>
  <c r="AN109" i="3"/>
  <c r="AO109" i="3"/>
  <c r="AO166" i="3" s="1"/>
  <c r="AP109" i="3"/>
  <c r="AP166" i="3" s="1"/>
  <c r="AQ109" i="3"/>
  <c r="AQ166" i="3" s="1"/>
  <c r="AR109" i="3"/>
  <c r="AR166" i="3" s="1"/>
  <c r="AS109" i="3"/>
  <c r="AS166" i="3" s="1"/>
  <c r="AT109" i="3"/>
  <c r="AT166" i="3" s="1"/>
  <c r="AU109" i="3"/>
  <c r="AV109" i="3"/>
  <c r="AW109" i="3"/>
  <c r="AW166" i="3" s="1"/>
  <c r="AX109" i="3"/>
  <c r="AX166" i="3" s="1"/>
  <c r="AY109" i="3"/>
  <c r="AY166" i="3" s="1"/>
  <c r="AZ109" i="3"/>
  <c r="AZ166" i="3" s="1"/>
  <c r="BA109" i="3"/>
  <c r="BA166" i="3" s="1"/>
  <c r="BB109" i="3"/>
  <c r="BB166" i="3" s="1"/>
  <c r="C110" i="3"/>
  <c r="D110" i="3"/>
  <c r="E110" i="3"/>
  <c r="E167" i="3" s="1"/>
  <c r="F110" i="3"/>
  <c r="F167" i="3" s="1"/>
  <c r="G110" i="3"/>
  <c r="G167" i="3" s="1"/>
  <c r="H110" i="3"/>
  <c r="H167" i="3" s="1"/>
  <c r="I110" i="3"/>
  <c r="I167" i="3" s="1"/>
  <c r="J110" i="3"/>
  <c r="J167" i="3" s="1"/>
  <c r="K110" i="3"/>
  <c r="L110" i="3"/>
  <c r="M110" i="3"/>
  <c r="M167" i="3" s="1"/>
  <c r="N110" i="3"/>
  <c r="N167" i="3" s="1"/>
  <c r="O110" i="3"/>
  <c r="O167" i="3" s="1"/>
  <c r="P110" i="3"/>
  <c r="P167" i="3" s="1"/>
  <c r="Q110" i="3"/>
  <c r="Q167" i="3" s="1"/>
  <c r="R110" i="3"/>
  <c r="R167" i="3" s="1"/>
  <c r="S110" i="3"/>
  <c r="T110" i="3"/>
  <c r="U110" i="3"/>
  <c r="U167" i="3" s="1"/>
  <c r="V110" i="3"/>
  <c r="V167" i="3" s="1"/>
  <c r="W110" i="3"/>
  <c r="W167" i="3" s="1"/>
  <c r="X110" i="3"/>
  <c r="X167" i="3" s="1"/>
  <c r="Y110" i="3"/>
  <c r="Y167" i="3" s="1"/>
  <c r="Z110" i="3"/>
  <c r="Z167" i="3" s="1"/>
  <c r="AA110" i="3"/>
  <c r="AB110" i="3"/>
  <c r="AC110" i="3"/>
  <c r="AC167" i="3" s="1"/>
  <c r="AD110" i="3"/>
  <c r="AD167" i="3" s="1"/>
  <c r="AE110" i="3"/>
  <c r="AE167" i="3" s="1"/>
  <c r="AF110" i="3"/>
  <c r="AF167" i="3" s="1"/>
  <c r="AG110" i="3"/>
  <c r="AG167" i="3" s="1"/>
  <c r="AH110" i="3"/>
  <c r="AH167" i="3" s="1"/>
  <c r="AI110" i="3"/>
  <c r="AJ110" i="3"/>
  <c r="AK110" i="3"/>
  <c r="AK167" i="3" s="1"/>
  <c r="AL110" i="3"/>
  <c r="AL167" i="3" s="1"/>
  <c r="AM110" i="3"/>
  <c r="AM167" i="3" s="1"/>
  <c r="AN110" i="3"/>
  <c r="AN167" i="3" s="1"/>
  <c r="AO110" i="3"/>
  <c r="AO167" i="3" s="1"/>
  <c r="AP110" i="3"/>
  <c r="AP167" i="3" s="1"/>
  <c r="AQ110" i="3"/>
  <c r="AR110" i="3"/>
  <c r="AS110" i="3"/>
  <c r="AS167" i="3" s="1"/>
  <c r="AT110" i="3"/>
  <c r="AT167" i="3" s="1"/>
  <c r="AU110" i="3"/>
  <c r="AU167" i="3" s="1"/>
  <c r="AV110" i="3"/>
  <c r="AV167" i="3" s="1"/>
  <c r="AW110" i="3"/>
  <c r="AW167" i="3" s="1"/>
  <c r="AX110" i="3"/>
  <c r="AX167" i="3" s="1"/>
  <c r="AY110" i="3"/>
  <c r="AZ110" i="3"/>
  <c r="BA110" i="3"/>
  <c r="BA167" i="3" s="1"/>
  <c r="BB110" i="3"/>
  <c r="BB167" i="3" s="1"/>
  <c r="C111" i="3"/>
  <c r="C168" i="3" s="1"/>
  <c r="D111" i="3"/>
  <c r="D168" i="3" s="1"/>
  <c r="E111" i="3"/>
  <c r="E168" i="3" s="1"/>
  <c r="F111" i="3"/>
  <c r="F168" i="3" s="1"/>
  <c r="G111" i="3"/>
  <c r="H111" i="3"/>
  <c r="I111" i="3"/>
  <c r="I168" i="3" s="1"/>
  <c r="J111" i="3"/>
  <c r="J168" i="3" s="1"/>
  <c r="K111" i="3"/>
  <c r="K168" i="3" s="1"/>
  <c r="L111" i="3"/>
  <c r="L168" i="3" s="1"/>
  <c r="M111" i="3"/>
  <c r="M168" i="3" s="1"/>
  <c r="N111" i="3"/>
  <c r="N168" i="3" s="1"/>
  <c r="O111" i="3"/>
  <c r="P111" i="3"/>
  <c r="Q111" i="3"/>
  <c r="Q168" i="3" s="1"/>
  <c r="R111" i="3"/>
  <c r="R168" i="3" s="1"/>
  <c r="S111" i="3"/>
  <c r="S168" i="3" s="1"/>
  <c r="T111" i="3"/>
  <c r="T168" i="3" s="1"/>
  <c r="U111" i="3"/>
  <c r="U168" i="3" s="1"/>
  <c r="V111" i="3"/>
  <c r="V168" i="3" s="1"/>
  <c r="W111" i="3"/>
  <c r="X111" i="3"/>
  <c r="Y111" i="3"/>
  <c r="Y168" i="3" s="1"/>
  <c r="Z111" i="3"/>
  <c r="Z168" i="3" s="1"/>
  <c r="AA111" i="3"/>
  <c r="AA168" i="3" s="1"/>
  <c r="AB111" i="3"/>
  <c r="AB168" i="3" s="1"/>
  <c r="AC111" i="3"/>
  <c r="AC168" i="3" s="1"/>
  <c r="AD111" i="3"/>
  <c r="AD168" i="3" s="1"/>
  <c r="AE111" i="3"/>
  <c r="AF111" i="3"/>
  <c r="AG111" i="3"/>
  <c r="AG168" i="3" s="1"/>
  <c r="AH111" i="3"/>
  <c r="AH168" i="3" s="1"/>
  <c r="AI111" i="3"/>
  <c r="AI168" i="3" s="1"/>
  <c r="AJ111" i="3"/>
  <c r="AJ168" i="3" s="1"/>
  <c r="AK111" i="3"/>
  <c r="AK168" i="3" s="1"/>
  <c r="AL111" i="3"/>
  <c r="AL168" i="3" s="1"/>
  <c r="AM111" i="3"/>
  <c r="AN111" i="3"/>
  <c r="AO111" i="3"/>
  <c r="AO168" i="3" s="1"/>
  <c r="AP111" i="3"/>
  <c r="AP168" i="3" s="1"/>
  <c r="AQ111" i="3"/>
  <c r="AQ168" i="3" s="1"/>
  <c r="AR111" i="3"/>
  <c r="AR168" i="3" s="1"/>
  <c r="AS111" i="3"/>
  <c r="AS168" i="3" s="1"/>
  <c r="AT111" i="3"/>
  <c r="AT168" i="3" s="1"/>
  <c r="AU111" i="3"/>
  <c r="AV111" i="3"/>
  <c r="AW111" i="3"/>
  <c r="AW168" i="3" s="1"/>
  <c r="AX111" i="3"/>
  <c r="AX168" i="3" s="1"/>
  <c r="AY111" i="3"/>
  <c r="AY168" i="3" s="1"/>
  <c r="AZ111" i="3"/>
  <c r="AZ168" i="3" s="1"/>
  <c r="BA111" i="3"/>
  <c r="BA168" i="3" s="1"/>
  <c r="BB111" i="3"/>
  <c r="BB168" i="3" s="1"/>
  <c r="C112" i="3"/>
  <c r="D112" i="3"/>
  <c r="E112" i="3"/>
  <c r="E169" i="3" s="1"/>
  <c r="F112" i="3"/>
  <c r="F169" i="3" s="1"/>
  <c r="G112" i="3"/>
  <c r="G169" i="3" s="1"/>
  <c r="H112" i="3"/>
  <c r="H169" i="3" s="1"/>
  <c r="I112" i="3"/>
  <c r="I169" i="3" s="1"/>
  <c r="J112" i="3"/>
  <c r="J169" i="3" s="1"/>
  <c r="K112" i="3"/>
  <c r="L112" i="3"/>
  <c r="M112" i="3"/>
  <c r="M169" i="3" s="1"/>
  <c r="N112" i="3"/>
  <c r="N169" i="3" s="1"/>
  <c r="O112" i="3"/>
  <c r="O169" i="3" s="1"/>
  <c r="P112" i="3"/>
  <c r="P169" i="3" s="1"/>
  <c r="Q112" i="3"/>
  <c r="Q169" i="3" s="1"/>
  <c r="R112" i="3"/>
  <c r="R169" i="3" s="1"/>
  <c r="S112" i="3"/>
  <c r="T112" i="3"/>
  <c r="U112" i="3"/>
  <c r="U169" i="3" s="1"/>
  <c r="V112" i="3"/>
  <c r="V169" i="3" s="1"/>
  <c r="W112" i="3"/>
  <c r="W169" i="3" s="1"/>
  <c r="X112" i="3"/>
  <c r="X169" i="3" s="1"/>
  <c r="Y112" i="3"/>
  <c r="Y169" i="3" s="1"/>
  <c r="Z112" i="3"/>
  <c r="Z169" i="3" s="1"/>
  <c r="AA112" i="3"/>
  <c r="AB112" i="3"/>
  <c r="AC112" i="3"/>
  <c r="AC169" i="3" s="1"/>
  <c r="AD112" i="3"/>
  <c r="AD169" i="3" s="1"/>
  <c r="AE112" i="3"/>
  <c r="AE169" i="3" s="1"/>
  <c r="AF112" i="3"/>
  <c r="AF169" i="3" s="1"/>
  <c r="AG112" i="3"/>
  <c r="AG169" i="3" s="1"/>
  <c r="AH112" i="3"/>
  <c r="AH169" i="3" s="1"/>
  <c r="AI112" i="3"/>
  <c r="AJ112" i="3"/>
  <c r="AK112" i="3"/>
  <c r="AK169" i="3" s="1"/>
  <c r="AL112" i="3"/>
  <c r="AL169" i="3" s="1"/>
  <c r="AM112" i="3"/>
  <c r="AM169" i="3" s="1"/>
  <c r="AN112" i="3"/>
  <c r="AN169" i="3" s="1"/>
  <c r="AO112" i="3"/>
  <c r="AO169" i="3" s="1"/>
  <c r="AP112" i="3"/>
  <c r="AP169" i="3" s="1"/>
  <c r="AQ112" i="3"/>
  <c r="AR112" i="3"/>
  <c r="AS112" i="3"/>
  <c r="AS169" i="3" s="1"/>
  <c r="AT112" i="3"/>
  <c r="AT169" i="3" s="1"/>
  <c r="AU112" i="3"/>
  <c r="AU169" i="3" s="1"/>
  <c r="AV112" i="3"/>
  <c r="AV169" i="3" s="1"/>
  <c r="AW112" i="3"/>
  <c r="AW169" i="3" s="1"/>
  <c r="AX112" i="3"/>
  <c r="AX169" i="3" s="1"/>
  <c r="AY112" i="3"/>
  <c r="AZ112" i="3"/>
  <c r="BA112" i="3"/>
  <c r="BA169" i="3" s="1"/>
  <c r="BB112" i="3"/>
  <c r="BB169" i="3" s="1"/>
  <c r="C113" i="3"/>
  <c r="C170" i="3" s="1"/>
  <c r="D113" i="3"/>
  <c r="D170" i="3" s="1"/>
  <c r="E113" i="3"/>
  <c r="E170" i="3" s="1"/>
  <c r="F113" i="3"/>
  <c r="F170" i="3" s="1"/>
  <c r="G113" i="3"/>
  <c r="H113" i="3"/>
  <c r="I113" i="3"/>
  <c r="I170" i="3" s="1"/>
  <c r="J113" i="3"/>
  <c r="J170" i="3" s="1"/>
  <c r="K113" i="3"/>
  <c r="K170" i="3" s="1"/>
  <c r="L113" i="3"/>
  <c r="L170" i="3" s="1"/>
  <c r="M113" i="3"/>
  <c r="M170" i="3" s="1"/>
  <c r="N113" i="3"/>
  <c r="N170" i="3" s="1"/>
  <c r="O113" i="3"/>
  <c r="P113" i="3"/>
  <c r="Q113" i="3"/>
  <c r="Q170" i="3" s="1"/>
  <c r="R113" i="3"/>
  <c r="R170" i="3" s="1"/>
  <c r="S113" i="3"/>
  <c r="S170" i="3" s="1"/>
  <c r="T113" i="3"/>
  <c r="T170" i="3" s="1"/>
  <c r="U113" i="3"/>
  <c r="U170" i="3" s="1"/>
  <c r="V113" i="3"/>
  <c r="V170" i="3" s="1"/>
  <c r="W113" i="3"/>
  <c r="X113" i="3"/>
  <c r="Y113" i="3"/>
  <c r="Y170" i="3" s="1"/>
  <c r="Z113" i="3"/>
  <c r="Z170" i="3" s="1"/>
  <c r="AA113" i="3"/>
  <c r="AA170" i="3" s="1"/>
  <c r="AB113" i="3"/>
  <c r="AB170" i="3" s="1"/>
  <c r="AC113" i="3"/>
  <c r="AC170" i="3" s="1"/>
  <c r="AD113" i="3"/>
  <c r="AD170" i="3" s="1"/>
  <c r="AE113" i="3"/>
  <c r="AF113" i="3"/>
  <c r="AG113" i="3"/>
  <c r="AG170" i="3" s="1"/>
  <c r="AH113" i="3"/>
  <c r="AH170" i="3" s="1"/>
  <c r="AI113" i="3"/>
  <c r="AI170" i="3" s="1"/>
  <c r="AJ113" i="3"/>
  <c r="AJ170" i="3" s="1"/>
  <c r="AK113" i="3"/>
  <c r="AK170" i="3" s="1"/>
  <c r="AL113" i="3"/>
  <c r="AL170" i="3" s="1"/>
  <c r="AM113" i="3"/>
  <c r="AN113" i="3"/>
  <c r="AO113" i="3"/>
  <c r="AO170" i="3" s="1"/>
  <c r="AP113" i="3"/>
  <c r="AP170" i="3" s="1"/>
  <c r="AQ113" i="3"/>
  <c r="AQ170" i="3" s="1"/>
  <c r="AR113" i="3"/>
  <c r="AR170" i="3" s="1"/>
  <c r="AS113" i="3"/>
  <c r="AS170" i="3" s="1"/>
  <c r="AT113" i="3"/>
  <c r="AT170" i="3" s="1"/>
  <c r="AU113" i="3"/>
  <c r="AV113" i="3"/>
  <c r="AW113" i="3"/>
  <c r="AW170" i="3" s="1"/>
  <c r="AX113" i="3"/>
  <c r="AX170" i="3" s="1"/>
  <c r="AY113" i="3"/>
  <c r="AY170" i="3" s="1"/>
  <c r="AZ113" i="3"/>
  <c r="AZ170" i="3" s="1"/>
  <c r="BA113" i="3"/>
  <c r="BA170" i="3" s="1"/>
  <c r="BB113" i="3"/>
  <c r="BB170" i="3" s="1"/>
  <c r="C114" i="3"/>
  <c r="D114" i="3"/>
  <c r="E114" i="3"/>
  <c r="E171" i="3" s="1"/>
  <c r="F114" i="3"/>
  <c r="F171" i="3" s="1"/>
  <c r="G114" i="3"/>
  <c r="G171" i="3" s="1"/>
  <c r="H114" i="3"/>
  <c r="H171" i="3" s="1"/>
  <c r="I114" i="3"/>
  <c r="I171" i="3" s="1"/>
  <c r="J114" i="3"/>
  <c r="J171" i="3" s="1"/>
  <c r="K114" i="3"/>
  <c r="L114" i="3"/>
  <c r="M114" i="3"/>
  <c r="M171" i="3" s="1"/>
  <c r="N114" i="3"/>
  <c r="N171" i="3" s="1"/>
  <c r="O114" i="3"/>
  <c r="O171" i="3" s="1"/>
  <c r="P114" i="3"/>
  <c r="P171" i="3" s="1"/>
  <c r="Q114" i="3"/>
  <c r="Q171" i="3" s="1"/>
  <c r="R114" i="3"/>
  <c r="R171" i="3" s="1"/>
  <c r="S114" i="3"/>
  <c r="T114" i="3"/>
  <c r="U114" i="3"/>
  <c r="U171" i="3" s="1"/>
  <c r="V114" i="3"/>
  <c r="V171" i="3" s="1"/>
  <c r="W114" i="3"/>
  <c r="W171" i="3" s="1"/>
  <c r="X114" i="3"/>
  <c r="X171" i="3" s="1"/>
  <c r="Y114" i="3"/>
  <c r="Y171" i="3" s="1"/>
  <c r="Z114" i="3"/>
  <c r="Z171" i="3" s="1"/>
  <c r="AA114" i="3"/>
  <c r="AB114" i="3"/>
  <c r="AC114" i="3"/>
  <c r="AC171" i="3" s="1"/>
  <c r="AD114" i="3"/>
  <c r="AD171" i="3" s="1"/>
  <c r="AE114" i="3"/>
  <c r="AE171" i="3" s="1"/>
  <c r="AF114" i="3"/>
  <c r="AF171" i="3" s="1"/>
  <c r="AG114" i="3"/>
  <c r="AG171" i="3" s="1"/>
  <c r="AH114" i="3"/>
  <c r="AH171" i="3" s="1"/>
  <c r="AI114" i="3"/>
  <c r="AJ114" i="3"/>
  <c r="AK114" i="3"/>
  <c r="AK171" i="3" s="1"/>
  <c r="AL114" i="3"/>
  <c r="AL171" i="3" s="1"/>
  <c r="AM114" i="3"/>
  <c r="AM171" i="3" s="1"/>
  <c r="AN114" i="3"/>
  <c r="AN171" i="3" s="1"/>
  <c r="AO114" i="3"/>
  <c r="AO171" i="3" s="1"/>
  <c r="AP114" i="3"/>
  <c r="AP171" i="3" s="1"/>
  <c r="AQ114" i="3"/>
  <c r="AR114" i="3"/>
  <c r="AS114" i="3"/>
  <c r="AS171" i="3" s="1"/>
  <c r="AT114" i="3"/>
  <c r="AT171" i="3" s="1"/>
  <c r="AU114" i="3"/>
  <c r="AU171" i="3" s="1"/>
  <c r="AV114" i="3"/>
  <c r="AV171" i="3" s="1"/>
  <c r="AW114" i="3"/>
  <c r="AW171" i="3" s="1"/>
  <c r="AX114" i="3"/>
  <c r="AX171" i="3" s="1"/>
  <c r="AY114" i="3"/>
  <c r="AZ114" i="3"/>
  <c r="BA114" i="3"/>
  <c r="BA171" i="3" s="1"/>
  <c r="BB114" i="3"/>
  <c r="BB171" i="3" s="1"/>
  <c r="C115" i="3"/>
  <c r="C172" i="3" s="1"/>
  <c r="D115" i="3"/>
  <c r="D172" i="3" s="1"/>
  <c r="E115" i="3"/>
  <c r="E172" i="3" s="1"/>
  <c r="F115" i="3"/>
  <c r="F172" i="3" s="1"/>
  <c r="G115" i="3"/>
  <c r="H115" i="3"/>
  <c r="I115" i="3"/>
  <c r="I172" i="3" s="1"/>
  <c r="J115" i="3"/>
  <c r="J172" i="3" s="1"/>
  <c r="K115" i="3"/>
  <c r="K172" i="3" s="1"/>
  <c r="L115" i="3"/>
  <c r="L172" i="3" s="1"/>
  <c r="M115" i="3"/>
  <c r="M172" i="3" s="1"/>
  <c r="N115" i="3"/>
  <c r="N172" i="3" s="1"/>
  <c r="O115" i="3"/>
  <c r="P115" i="3"/>
  <c r="Q115" i="3"/>
  <c r="Q172" i="3" s="1"/>
  <c r="R115" i="3"/>
  <c r="R172" i="3" s="1"/>
  <c r="S115" i="3"/>
  <c r="S172" i="3" s="1"/>
  <c r="T115" i="3"/>
  <c r="T172" i="3" s="1"/>
  <c r="U115" i="3"/>
  <c r="U172" i="3" s="1"/>
  <c r="V115" i="3"/>
  <c r="V172" i="3" s="1"/>
  <c r="W115" i="3"/>
  <c r="X115" i="3"/>
  <c r="Y115" i="3"/>
  <c r="Y172" i="3" s="1"/>
  <c r="Z115" i="3"/>
  <c r="Z172" i="3" s="1"/>
  <c r="AA115" i="3"/>
  <c r="AA172" i="3" s="1"/>
  <c r="AB115" i="3"/>
  <c r="AB172" i="3" s="1"/>
  <c r="AC115" i="3"/>
  <c r="AC172" i="3" s="1"/>
  <c r="AD115" i="3"/>
  <c r="AD172" i="3" s="1"/>
  <c r="AE115" i="3"/>
  <c r="AF115" i="3"/>
  <c r="AG115" i="3"/>
  <c r="AG172" i="3" s="1"/>
  <c r="AH115" i="3"/>
  <c r="AH172" i="3" s="1"/>
  <c r="AI115" i="3"/>
  <c r="AI172" i="3" s="1"/>
  <c r="AJ115" i="3"/>
  <c r="AJ172" i="3" s="1"/>
  <c r="AK115" i="3"/>
  <c r="AK172" i="3" s="1"/>
  <c r="AL115" i="3"/>
  <c r="AL172" i="3" s="1"/>
  <c r="AM115" i="3"/>
  <c r="AN115" i="3"/>
  <c r="AO115" i="3"/>
  <c r="AO172" i="3" s="1"/>
  <c r="AP115" i="3"/>
  <c r="AP172" i="3" s="1"/>
  <c r="AQ115" i="3"/>
  <c r="AQ172" i="3" s="1"/>
  <c r="AR115" i="3"/>
  <c r="AR172" i="3" s="1"/>
  <c r="AS115" i="3"/>
  <c r="AS172" i="3" s="1"/>
  <c r="AT115" i="3"/>
  <c r="AT172" i="3" s="1"/>
  <c r="AU115" i="3"/>
  <c r="AV115" i="3"/>
  <c r="AW115" i="3"/>
  <c r="AW172" i="3" s="1"/>
  <c r="AX115" i="3"/>
  <c r="AX172" i="3" s="1"/>
  <c r="AY115" i="3"/>
  <c r="AY172" i="3" s="1"/>
  <c r="AZ115" i="3"/>
  <c r="AZ172" i="3" s="1"/>
  <c r="BA115" i="3"/>
  <c r="BA172" i="3" s="1"/>
  <c r="BB115" i="3"/>
  <c r="BB172" i="3" s="1"/>
  <c r="C116" i="3"/>
  <c r="D116" i="3"/>
  <c r="E116" i="3"/>
  <c r="E173" i="3" s="1"/>
  <c r="F116" i="3"/>
  <c r="F173" i="3" s="1"/>
  <c r="G116" i="3"/>
  <c r="G173" i="3" s="1"/>
  <c r="H116" i="3"/>
  <c r="H173" i="3" s="1"/>
  <c r="I116" i="3"/>
  <c r="I173" i="3" s="1"/>
  <c r="J116" i="3"/>
  <c r="J173" i="3" s="1"/>
  <c r="K116" i="3"/>
  <c r="L116" i="3"/>
  <c r="M116" i="3"/>
  <c r="M173" i="3" s="1"/>
  <c r="N116" i="3"/>
  <c r="N173" i="3" s="1"/>
  <c r="O116" i="3"/>
  <c r="O173" i="3" s="1"/>
  <c r="P116" i="3"/>
  <c r="P173" i="3" s="1"/>
  <c r="Q116" i="3"/>
  <c r="Q173" i="3" s="1"/>
  <c r="R116" i="3"/>
  <c r="R173" i="3" s="1"/>
  <c r="S116" i="3"/>
  <c r="T116" i="3"/>
  <c r="U116" i="3"/>
  <c r="U173" i="3" s="1"/>
  <c r="V116" i="3"/>
  <c r="V173" i="3" s="1"/>
  <c r="W116" i="3"/>
  <c r="W173" i="3" s="1"/>
  <c r="X116" i="3"/>
  <c r="X173" i="3" s="1"/>
  <c r="Y116" i="3"/>
  <c r="Y173" i="3" s="1"/>
  <c r="Z116" i="3"/>
  <c r="Z173" i="3" s="1"/>
  <c r="AA116" i="3"/>
  <c r="AB116" i="3"/>
  <c r="AC116" i="3"/>
  <c r="AC173" i="3" s="1"/>
  <c r="AD116" i="3"/>
  <c r="AD173" i="3" s="1"/>
  <c r="AE116" i="3"/>
  <c r="AE173" i="3" s="1"/>
  <c r="AF116" i="3"/>
  <c r="AF173" i="3" s="1"/>
  <c r="AG116" i="3"/>
  <c r="AG173" i="3" s="1"/>
  <c r="AH116" i="3"/>
  <c r="AH173" i="3" s="1"/>
  <c r="AI116" i="3"/>
  <c r="AJ116" i="3"/>
  <c r="AK116" i="3"/>
  <c r="AK173" i="3" s="1"/>
  <c r="AL116" i="3"/>
  <c r="AL173" i="3" s="1"/>
  <c r="AM116" i="3"/>
  <c r="AM173" i="3" s="1"/>
  <c r="AN116" i="3"/>
  <c r="AN173" i="3" s="1"/>
  <c r="AO116" i="3"/>
  <c r="AO173" i="3" s="1"/>
  <c r="AP116" i="3"/>
  <c r="AP173" i="3" s="1"/>
  <c r="AQ116" i="3"/>
  <c r="AR116" i="3"/>
  <c r="AS116" i="3"/>
  <c r="AS173" i="3" s="1"/>
  <c r="AT116" i="3"/>
  <c r="AT173" i="3" s="1"/>
  <c r="AU116" i="3"/>
  <c r="AU173" i="3" s="1"/>
  <c r="AV116" i="3"/>
  <c r="AV173" i="3" s="1"/>
  <c r="AW116" i="3"/>
  <c r="AW173" i="3" s="1"/>
  <c r="AX116" i="3"/>
  <c r="AX173" i="3" s="1"/>
  <c r="AY116" i="3"/>
  <c r="AZ116" i="3"/>
  <c r="BA116" i="3"/>
  <c r="BA173" i="3" s="1"/>
  <c r="BB116" i="3"/>
  <c r="BB173" i="3" s="1"/>
  <c r="C117" i="3"/>
  <c r="C174" i="3" s="1"/>
  <c r="D117" i="3"/>
  <c r="D174" i="3" s="1"/>
  <c r="E117" i="3"/>
  <c r="E174" i="3" s="1"/>
  <c r="F117" i="3"/>
  <c r="F174" i="3" s="1"/>
  <c r="G117" i="3"/>
  <c r="H117" i="3"/>
  <c r="I117" i="3"/>
  <c r="I174" i="3" s="1"/>
  <c r="J117" i="3"/>
  <c r="J174" i="3" s="1"/>
  <c r="K117" i="3"/>
  <c r="K174" i="3" s="1"/>
  <c r="L117" i="3"/>
  <c r="L174" i="3" s="1"/>
  <c r="M117" i="3"/>
  <c r="M174" i="3" s="1"/>
  <c r="N117" i="3"/>
  <c r="N174" i="3" s="1"/>
  <c r="O117" i="3"/>
  <c r="P117" i="3"/>
  <c r="Q117" i="3"/>
  <c r="Q174" i="3" s="1"/>
  <c r="R117" i="3"/>
  <c r="R174" i="3" s="1"/>
  <c r="S117" i="3"/>
  <c r="S174" i="3" s="1"/>
  <c r="T117" i="3"/>
  <c r="T174" i="3" s="1"/>
  <c r="U117" i="3"/>
  <c r="U174" i="3" s="1"/>
  <c r="V117" i="3"/>
  <c r="V174" i="3" s="1"/>
  <c r="W117" i="3"/>
  <c r="X117" i="3"/>
  <c r="Y117" i="3"/>
  <c r="Y174" i="3" s="1"/>
  <c r="Z117" i="3"/>
  <c r="Z174" i="3" s="1"/>
  <c r="AA117" i="3"/>
  <c r="AA174" i="3" s="1"/>
  <c r="AB117" i="3"/>
  <c r="AB174" i="3" s="1"/>
  <c r="AC117" i="3"/>
  <c r="AC174" i="3" s="1"/>
  <c r="AD117" i="3"/>
  <c r="AD174" i="3" s="1"/>
  <c r="AE117" i="3"/>
  <c r="AF117" i="3"/>
  <c r="AG117" i="3"/>
  <c r="AG174" i="3" s="1"/>
  <c r="AH117" i="3"/>
  <c r="AH174" i="3" s="1"/>
  <c r="AI117" i="3"/>
  <c r="AI174" i="3" s="1"/>
  <c r="AJ117" i="3"/>
  <c r="AJ174" i="3" s="1"/>
  <c r="AK117" i="3"/>
  <c r="AK174" i="3" s="1"/>
  <c r="AL117" i="3"/>
  <c r="AL174" i="3" s="1"/>
  <c r="AM117" i="3"/>
  <c r="AN117" i="3"/>
  <c r="AO117" i="3"/>
  <c r="AO174" i="3" s="1"/>
  <c r="AP117" i="3"/>
  <c r="AP174" i="3" s="1"/>
  <c r="AQ117" i="3"/>
  <c r="AQ174" i="3" s="1"/>
  <c r="AR117" i="3"/>
  <c r="AR174" i="3" s="1"/>
  <c r="AS117" i="3"/>
  <c r="AS174" i="3" s="1"/>
  <c r="AT117" i="3"/>
  <c r="AT174" i="3" s="1"/>
  <c r="AU117" i="3"/>
  <c r="AV117" i="3"/>
  <c r="AW117" i="3"/>
  <c r="AX117" i="3"/>
  <c r="AX174" i="3" s="1"/>
  <c r="AY117" i="3"/>
  <c r="AY174" i="3" s="1"/>
  <c r="AZ117" i="3"/>
  <c r="AZ174" i="3" s="1"/>
  <c r="BA117" i="3"/>
  <c r="BA174" i="3" s="1"/>
  <c r="BB117" i="3"/>
  <c r="BB174" i="3" s="1"/>
  <c r="C118" i="3"/>
  <c r="D118" i="3"/>
  <c r="E118" i="3"/>
  <c r="E175" i="3" s="1"/>
  <c r="F118" i="3"/>
  <c r="F175" i="3" s="1"/>
  <c r="G118" i="3"/>
  <c r="G175" i="3" s="1"/>
  <c r="H118" i="3"/>
  <c r="H175" i="3" s="1"/>
  <c r="I118" i="3"/>
  <c r="I175" i="3" s="1"/>
  <c r="J118" i="3"/>
  <c r="J175" i="3" s="1"/>
  <c r="K118" i="3"/>
  <c r="L118" i="3"/>
  <c r="M118" i="3"/>
  <c r="M175" i="3" s="1"/>
  <c r="N118" i="3"/>
  <c r="N175" i="3" s="1"/>
  <c r="O118" i="3"/>
  <c r="O175" i="3" s="1"/>
  <c r="P118" i="3"/>
  <c r="P175" i="3" s="1"/>
  <c r="Q118" i="3"/>
  <c r="Q175" i="3" s="1"/>
  <c r="R118" i="3"/>
  <c r="R175" i="3" s="1"/>
  <c r="S118" i="3"/>
  <c r="T118" i="3"/>
  <c r="U118" i="3"/>
  <c r="U175" i="3" s="1"/>
  <c r="V118" i="3"/>
  <c r="V175" i="3" s="1"/>
  <c r="W118" i="3"/>
  <c r="W175" i="3" s="1"/>
  <c r="X118" i="3"/>
  <c r="X175" i="3" s="1"/>
  <c r="Y118" i="3"/>
  <c r="Y175" i="3" s="1"/>
  <c r="Z118" i="3"/>
  <c r="Z175" i="3" s="1"/>
  <c r="AA118" i="3"/>
  <c r="AB118" i="3"/>
  <c r="AC118" i="3"/>
  <c r="AC175" i="3" s="1"/>
  <c r="AD118" i="3"/>
  <c r="AD175" i="3" s="1"/>
  <c r="AE118" i="3"/>
  <c r="AE175" i="3" s="1"/>
  <c r="AF118" i="3"/>
  <c r="AF175" i="3" s="1"/>
  <c r="AG118" i="3"/>
  <c r="AG175" i="3" s="1"/>
  <c r="AH118" i="3"/>
  <c r="AH175" i="3" s="1"/>
  <c r="AI118" i="3"/>
  <c r="AJ118" i="3"/>
  <c r="AK118" i="3"/>
  <c r="AK175" i="3" s="1"/>
  <c r="AL118" i="3"/>
  <c r="AL175" i="3" s="1"/>
  <c r="AM118" i="3"/>
  <c r="AM175" i="3" s="1"/>
  <c r="AN118" i="3"/>
  <c r="AN175" i="3" s="1"/>
  <c r="AO118" i="3"/>
  <c r="AO175" i="3" s="1"/>
  <c r="AP118" i="3"/>
  <c r="AP175" i="3" s="1"/>
  <c r="AQ118" i="3"/>
  <c r="AR118" i="3"/>
  <c r="AS118" i="3"/>
  <c r="AS175" i="3" s="1"/>
  <c r="AT118" i="3"/>
  <c r="AT175" i="3" s="1"/>
  <c r="AU118" i="3"/>
  <c r="AU175" i="3" s="1"/>
  <c r="AV118" i="3"/>
  <c r="AV175" i="3" s="1"/>
  <c r="AW118" i="3"/>
  <c r="AW175" i="3" s="1"/>
  <c r="AX118" i="3"/>
  <c r="AX175" i="3" s="1"/>
  <c r="AY118" i="3"/>
  <c r="AZ118" i="3"/>
  <c r="BA118" i="3"/>
  <c r="BA175" i="3" s="1"/>
  <c r="BB118" i="3"/>
  <c r="BB175" i="3" s="1"/>
  <c r="C67" i="3"/>
  <c r="C124" i="3" s="1"/>
  <c r="D67" i="3"/>
  <c r="D124" i="3" s="1"/>
  <c r="E67" i="3"/>
  <c r="E124" i="3" s="1"/>
  <c r="F67" i="3"/>
  <c r="F124" i="3" s="1"/>
  <c r="G67" i="3"/>
  <c r="G124" i="3" s="1"/>
  <c r="H67" i="3"/>
  <c r="H124" i="3" s="1"/>
  <c r="I67" i="3"/>
  <c r="I124" i="3" s="1"/>
  <c r="J67" i="3"/>
  <c r="J124" i="3" s="1"/>
  <c r="K67" i="3"/>
  <c r="K124" i="3" s="1"/>
  <c r="L67" i="3"/>
  <c r="L124" i="3" s="1"/>
  <c r="M67" i="3"/>
  <c r="M124" i="3" s="1"/>
  <c r="N67" i="3"/>
  <c r="N124" i="3" s="1"/>
  <c r="O67" i="3"/>
  <c r="O124" i="3" s="1"/>
  <c r="P67" i="3"/>
  <c r="P124" i="3" s="1"/>
  <c r="Q67" i="3"/>
  <c r="Q124" i="3" s="1"/>
  <c r="R67" i="3"/>
  <c r="R124" i="3" s="1"/>
  <c r="S67" i="3"/>
  <c r="S124" i="3" s="1"/>
  <c r="T67" i="3"/>
  <c r="T124" i="3" s="1"/>
  <c r="U67" i="3"/>
  <c r="U124" i="3" s="1"/>
  <c r="V67" i="3"/>
  <c r="V124" i="3" s="1"/>
  <c r="W67" i="3"/>
  <c r="W124" i="3" s="1"/>
  <c r="X67" i="3"/>
  <c r="X124" i="3" s="1"/>
  <c r="Y67" i="3"/>
  <c r="Y124" i="3" s="1"/>
  <c r="Z67" i="3"/>
  <c r="Z124" i="3" s="1"/>
  <c r="AA67" i="3"/>
  <c r="AA124" i="3" s="1"/>
  <c r="AB67" i="3"/>
  <c r="AB124" i="3" s="1"/>
  <c r="AC67" i="3"/>
  <c r="AC124" i="3" s="1"/>
  <c r="AD67" i="3"/>
  <c r="AD124" i="3" s="1"/>
  <c r="AE67" i="3"/>
  <c r="AE124" i="3" s="1"/>
  <c r="AF67" i="3"/>
  <c r="AF124" i="3" s="1"/>
  <c r="AG67" i="3"/>
  <c r="AG124" i="3" s="1"/>
  <c r="AH67" i="3"/>
  <c r="AH124" i="3" s="1"/>
  <c r="AI67" i="3"/>
  <c r="AI124" i="3" s="1"/>
  <c r="AJ67" i="3"/>
  <c r="AJ124" i="3" s="1"/>
  <c r="AK67" i="3"/>
  <c r="AK124" i="3" s="1"/>
  <c r="AL67" i="3"/>
  <c r="AL124" i="3" s="1"/>
  <c r="AM67" i="3"/>
  <c r="AM124" i="3" s="1"/>
  <c r="AN67" i="3"/>
  <c r="AN124" i="3" s="1"/>
  <c r="AO67" i="3"/>
  <c r="AO124" i="3" s="1"/>
  <c r="AP67" i="3"/>
  <c r="AP124" i="3" s="1"/>
  <c r="AQ67" i="3"/>
  <c r="AQ124" i="3" s="1"/>
  <c r="AR67" i="3"/>
  <c r="AR124" i="3" s="1"/>
  <c r="AS67" i="3"/>
  <c r="AS124" i="3" s="1"/>
  <c r="AT67" i="3"/>
  <c r="AT124" i="3" s="1"/>
  <c r="AU67" i="3"/>
  <c r="AU124" i="3" s="1"/>
  <c r="AV67" i="3"/>
  <c r="AV124" i="3" s="1"/>
  <c r="AW67" i="3"/>
  <c r="AW124" i="3" s="1"/>
  <c r="AX67" i="3"/>
  <c r="AX124" i="3" s="1"/>
  <c r="AY67" i="3"/>
  <c r="AY124" i="3" s="1"/>
  <c r="AZ67" i="3"/>
  <c r="AZ124" i="3" s="1"/>
  <c r="BA67" i="3"/>
  <c r="BA124" i="3" s="1"/>
  <c r="BB67" i="3"/>
  <c r="BB124" i="3" s="1"/>
  <c r="C68" i="3"/>
  <c r="C125" i="3" s="1"/>
  <c r="D68" i="3"/>
  <c r="D125" i="3" s="1"/>
  <c r="E68" i="3"/>
  <c r="E125" i="3" s="1"/>
  <c r="F68" i="3"/>
  <c r="F125" i="3" s="1"/>
  <c r="G68" i="3"/>
  <c r="G125" i="3" s="1"/>
  <c r="H68" i="3"/>
  <c r="H125" i="3" s="1"/>
  <c r="I68" i="3"/>
  <c r="I125" i="3" s="1"/>
  <c r="J68" i="3"/>
  <c r="J125" i="3" s="1"/>
  <c r="K68" i="3"/>
  <c r="K125" i="3" s="1"/>
  <c r="L68" i="3"/>
  <c r="L125" i="3" s="1"/>
  <c r="M68" i="3"/>
  <c r="M125" i="3" s="1"/>
  <c r="N68" i="3"/>
  <c r="N125" i="3" s="1"/>
  <c r="O68" i="3"/>
  <c r="O125" i="3" s="1"/>
  <c r="P68" i="3"/>
  <c r="P125" i="3" s="1"/>
  <c r="Q68" i="3"/>
  <c r="Q125" i="3" s="1"/>
  <c r="R68" i="3"/>
  <c r="R125" i="3" s="1"/>
  <c r="S68" i="3"/>
  <c r="S125" i="3" s="1"/>
  <c r="T68" i="3"/>
  <c r="T125" i="3" s="1"/>
  <c r="U68" i="3"/>
  <c r="U125" i="3" s="1"/>
  <c r="V68" i="3"/>
  <c r="V125" i="3" s="1"/>
  <c r="W68" i="3"/>
  <c r="W125" i="3" s="1"/>
  <c r="X68" i="3"/>
  <c r="X125" i="3" s="1"/>
  <c r="Y68" i="3"/>
  <c r="Y125" i="3" s="1"/>
  <c r="Z68" i="3"/>
  <c r="Z125" i="3" s="1"/>
  <c r="AA68" i="3"/>
  <c r="AA125" i="3" s="1"/>
  <c r="AB68" i="3"/>
  <c r="AB125" i="3" s="1"/>
  <c r="AC68" i="3"/>
  <c r="AC125" i="3" s="1"/>
  <c r="AD68" i="3"/>
  <c r="AD125" i="3" s="1"/>
  <c r="AE68" i="3"/>
  <c r="AE125" i="3" s="1"/>
  <c r="AF68" i="3"/>
  <c r="AF125" i="3" s="1"/>
  <c r="AG68" i="3"/>
  <c r="AG125" i="3" s="1"/>
  <c r="AH68" i="3"/>
  <c r="AH125" i="3" s="1"/>
  <c r="AI68" i="3"/>
  <c r="AI125" i="3" s="1"/>
  <c r="AJ68" i="3"/>
  <c r="AJ125" i="3" s="1"/>
  <c r="AK68" i="3"/>
  <c r="AK125" i="3" s="1"/>
  <c r="AL68" i="3"/>
  <c r="AL125" i="3" s="1"/>
  <c r="AM68" i="3"/>
  <c r="AM125" i="3" s="1"/>
  <c r="AN68" i="3"/>
  <c r="AN125" i="3" s="1"/>
  <c r="AO68" i="3"/>
  <c r="AO125" i="3" s="1"/>
  <c r="AP68" i="3"/>
  <c r="AP125" i="3" s="1"/>
  <c r="AQ68" i="3"/>
  <c r="AQ125" i="3" s="1"/>
  <c r="AR68" i="3"/>
  <c r="AR125" i="3" s="1"/>
  <c r="AS68" i="3"/>
  <c r="AS125" i="3" s="1"/>
  <c r="AT68" i="3"/>
  <c r="AT125" i="3" s="1"/>
  <c r="AU68" i="3"/>
  <c r="AU125" i="3" s="1"/>
  <c r="AV68" i="3"/>
  <c r="AV125" i="3" s="1"/>
  <c r="AW68" i="3"/>
  <c r="AW125" i="3" s="1"/>
  <c r="AX68" i="3"/>
  <c r="AX125" i="3" s="1"/>
  <c r="AY68" i="3"/>
  <c r="AY125" i="3" s="1"/>
  <c r="AZ68" i="3"/>
  <c r="AZ125" i="3" s="1"/>
  <c r="BA68" i="3"/>
  <c r="BA125" i="3" s="1"/>
  <c r="BB68" i="3"/>
  <c r="BB125" i="3" s="1"/>
  <c r="C69" i="3"/>
  <c r="C126" i="3" s="1"/>
  <c r="D69" i="3"/>
  <c r="D126" i="3" s="1"/>
  <c r="E69" i="3"/>
  <c r="E126" i="3" s="1"/>
  <c r="F69" i="3"/>
  <c r="F126" i="3" s="1"/>
  <c r="G69" i="3"/>
  <c r="G126" i="3" s="1"/>
  <c r="H69" i="3"/>
  <c r="H126" i="3" s="1"/>
  <c r="I69" i="3"/>
  <c r="I126" i="3" s="1"/>
  <c r="J69" i="3"/>
  <c r="J126" i="3" s="1"/>
  <c r="K69" i="3"/>
  <c r="K126" i="3" s="1"/>
  <c r="L69" i="3"/>
  <c r="L126" i="3" s="1"/>
  <c r="M69" i="3"/>
  <c r="M126" i="3" s="1"/>
  <c r="N69" i="3"/>
  <c r="N126" i="3" s="1"/>
  <c r="O69" i="3"/>
  <c r="O126" i="3" s="1"/>
  <c r="P69" i="3"/>
  <c r="P126" i="3" s="1"/>
  <c r="Q69" i="3"/>
  <c r="Q126" i="3" s="1"/>
  <c r="R69" i="3"/>
  <c r="R126" i="3" s="1"/>
  <c r="S69" i="3"/>
  <c r="S126" i="3" s="1"/>
  <c r="T69" i="3"/>
  <c r="T126" i="3" s="1"/>
  <c r="U69" i="3"/>
  <c r="U126" i="3" s="1"/>
  <c r="V69" i="3"/>
  <c r="V126" i="3" s="1"/>
  <c r="W69" i="3"/>
  <c r="W126" i="3" s="1"/>
  <c r="X69" i="3"/>
  <c r="X126" i="3" s="1"/>
  <c r="Y69" i="3"/>
  <c r="Y126" i="3" s="1"/>
  <c r="Z69" i="3"/>
  <c r="Z126" i="3" s="1"/>
  <c r="AA69" i="3"/>
  <c r="AA126" i="3" s="1"/>
  <c r="AB69" i="3"/>
  <c r="AB126" i="3" s="1"/>
  <c r="AC69" i="3"/>
  <c r="AC126" i="3" s="1"/>
  <c r="AD69" i="3"/>
  <c r="AD126" i="3" s="1"/>
  <c r="AE69" i="3"/>
  <c r="AE126" i="3" s="1"/>
  <c r="AF69" i="3"/>
  <c r="AF126" i="3" s="1"/>
  <c r="AG69" i="3"/>
  <c r="AG126" i="3" s="1"/>
  <c r="AH69" i="3"/>
  <c r="AH126" i="3" s="1"/>
  <c r="AI69" i="3"/>
  <c r="AI126" i="3" s="1"/>
  <c r="AJ69" i="3"/>
  <c r="AJ126" i="3" s="1"/>
  <c r="AK69" i="3"/>
  <c r="AK126" i="3" s="1"/>
  <c r="AL69" i="3"/>
  <c r="AL126" i="3" s="1"/>
  <c r="AM69" i="3"/>
  <c r="AM126" i="3" s="1"/>
  <c r="AN69" i="3"/>
  <c r="AN126" i="3" s="1"/>
  <c r="AO69" i="3"/>
  <c r="AO126" i="3" s="1"/>
  <c r="AP69" i="3"/>
  <c r="AP126" i="3" s="1"/>
  <c r="AQ69" i="3"/>
  <c r="AQ126" i="3" s="1"/>
  <c r="AR69" i="3"/>
  <c r="AR126" i="3" s="1"/>
  <c r="AS69" i="3"/>
  <c r="AS126" i="3" s="1"/>
  <c r="AT69" i="3"/>
  <c r="AT126" i="3" s="1"/>
  <c r="AU69" i="3"/>
  <c r="AU126" i="3" s="1"/>
  <c r="AV69" i="3"/>
  <c r="AV126" i="3" s="1"/>
  <c r="AW69" i="3"/>
  <c r="AW126" i="3" s="1"/>
  <c r="AX69" i="3"/>
  <c r="AX126" i="3" s="1"/>
  <c r="AY69" i="3"/>
  <c r="AY126" i="3" s="1"/>
  <c r="AZ69" i="3"/>
  <c r="AZ126" i="3" s="1"/>
  <c r="BA69" i="3"/>
  <c r="BA126" i="3" s="1"/>
  <c r="BB69" i="3"/>
  <c r="BB126" i="3" s="1"/>
  <c r="C70" i="3"/>
  <c r="C127" i="3" s="1"/>
  <c r="D70" i="3"/>
  <c r="D127" i="3" s="1"/>
  <c r="E70" i="3"/>
  <c r="E127" i="3" s="1"/>
  <c r="F70" i="3"/>
  <c r="F127" i="3" s="1"/>
  <c r="G70" i="3"/>
  <c r="G127" i="3" s="1"/>
  <c r="H70" i="3"/>
  <c r="H127" i="3" s="1"/>
  <c r="I70" i="3"/>
  <c r="I127" i="3" s="1"/>
  <c r="J70" i="3"/>
  <c r="J127" i="3" s="1"/>
  <c r="K70" i="3"/>
  <c r="K127" i="3" s="1"/>
  <c r="L70" i="3"/>
  <c r="L127" i="3" s="1"/>
  <c r="M70" i="3"/>
  <c r="M127" i="3" s="1"/>
  <c r="N70" i="3"/>
  <c r="N127" i="3" s="1"/>
  <c r="O70" i="3"/>
  <c r="O127" i="3" s="1"/>
  <c r="P70" i="3"/>
  <c r="P127" i="3" s="1"/>
  <c r="Q70" i="3"/>
  <c r="Q127" i="3" s="1"/>
  <c r="R70" i="3"/>
  <c r="R127" i="3" s="1"/>
  <c r="S70" i="3"/>
  <c r="S127" i="3" s="1"/>
  <c r="T70" i="3"/>
  <c r="T127" i="3" s="1"/>
  <c r="U70" i="3"/>
  <c r="U127" i="3" s="1"/>
  <c r="V70" i="3"/>
  <c r="V127" i="3" s="1"/>
  <c r="W70" i="3"/>
  <c r="W127" i="3" s="1"/>
  <c r="X70" i="3"/>
  <c r="X127" i="3" s="1"/>
  <c r="Y70" i="3"/>
  <c r="Y127" i="3" s="1"/>
  <c r="Z70" i="3"/>
  <c r="Z127" i="3" s="1"/>
  <c r="AA70" i="3"/>
  <c r="AA127" i="3" s="1"/>
  <c r="AB70" i="3"/>
  <c r="AB127" i="3" s="1"/>
  <c r="AC70" i="3"/>
  <c r="AC127" i="3" s="1"/>
  <c r="AD70" i="3"/>
  <c r="AD127" i="3" s="1"/>
  <c r="AE70" i="3"/>
  <c r="AE127" i="3" s="1"/>
  <c r="AF70" i="3"/>
  <c r="AF127" i="3" s="1"/>
  <c r="AG70" i="3"/>
  <c r="AG127" i="3" s="1"/>
  <c r="AH70" i="3"/>
  <c r="AH127" i="3" s="1"/>
  <c r="AI70" i="3"/>
  <c r="AI127" i="3" s="1"/>
  <c r="AJ70" i="3"/>
  <c r="AJ127" i="3" s="1"/>
  <c r="AK70" i="3"/>
  <c r="AK127" i="3" s="1"/>
  <c r="AL70" i="3"/>
  <c r="AL127" i="3" s="1"/>
  <c r="AM70" i="3"/>
  <c r="AM127" i="3" s="1"/>
  <c r="AN70" i="3"/>
  <c r="AN127" i="3" s="1"/>
  <c r="AO70" i="3"/>
  <c r="AO127" i="3" s="1"/>
  <c r="AP70" i="3"/>
  <c r="AP127" i="3" s="1"/>
  <c r="AQ70" i="3"/>
  <c r="AQ127" i="3" s="1"/>
  <c r="AR70" i="3"/>
  <c r="AR127" i="3" s="1"/>
  <c r="AS70" i="3"/>
  <c r="AS127" i="3" s="1"/>
  <c r="AT70" i="3"/>
  <c r="AT127" i="3" s="1"/>
  <c r="AU70" i="3"/>
  <c r="AU127" i="3" s="1"/>
  <c r="AV70" i="3"/>
  <c r="AV127" i="3" s="1"/>
  <c r="AW70" i="3"/>
  <c r="AW127" i="3" s="1"/>
  <c r="AX70" i="3"/>
  <c r="AX127" i="3" s="1"/>
  <c r="AY70" i="3"/>
  <c r="AY127" i="3" s="1"/>
  <c r="AZ70" i="3"/>
  <c r="AZ127" i="3" s="1"/>
  <c r="BA70" i="3"/>
  <c r="BA127" i="3" s="1"/>
  <c r="BB70" i="3"/>
  <c r="BB127" i="3" s="1"/>
  <c r="C71" i="3"/>
  <c r="C128" i="3" s="1"/>
  <c r="D71" i="3"/>
  <c r="D128" i="3" s="1"/>
  <c r="E71" i="3"/>
  <c r="E128" i="3" s="1"/>
  <c r="F71" i="3"/>
  <c r="F128" i="3" s="1"/>
  <c r="G71" i="3"/>
  <c r="G128" i="3" s="1"/>
  <c r="H71" i="3"/>
  <c r="H128" i="3" s="1"/>
  <c r="I71" i="3"/>
  <c r="I128" i="3" s="1"/>
  <c r="J71" i="3"/>
  <c r="J128" i="3" s="1"/>
  <c r="K71" i="3"/>
  <c r="K128" i="3" s="1"/>
  <c r="L71" i="3"/>
  <c r="L128" i="3" s="1"/>
  <c r="M71" i="3"/>
  <c r="M128" i="3" s="1"/>
  <c r="N71" i="3"/>
  <c r="N128" i="3" s="1"/>
  <c r="O71" i="3"/>
  <c r="O128" i="3" s="1"/>
  <c r="P71" i="3"/>
  <c r="P128" i="3" s="1"/>
  <c r="Q71" i="3"/>
  <c r="Q128" i="3" s="1"/>
  <c r="R71" i="3"/>
  <c r="R128" i="3" s="1"/>
  <c r="S71" i="3"/>
  <c r="S128" i="3" s="1"/>
  <c r="T71" i="3"/>
  <c r="T128" i="3" s="1"/>
  <c r="U71" i="3"/>
  <c r="U128" i="3" s="1"/>
  <c r="V71" i="3"/>
  <c r="V128" i="3" s="1"/>
  <c r="W71" i="3"/>
  <c r="W128" i="3" s="1"/>
  <c r="X71" i="3"/>
  <c r="X128" i="3" s="1"/>
  <c r="Y71" i="3"/>
  <c r="Y128" i="3" s="1"/>
  <c r="Z71" i="3"/>
  <c r="Z128" i="3" s="1"/>
  <c r="AA71" i="3"/>
  <c r="AA128" i="3" s="1"/>
  <c r="AB71" i="3"/>
  <c r="AB128" i="3" s="1"/>
  <c r="AC71" i="3"/>
  <c r="AC128" i="3" s="1"/>
  <c r="AD71" i="3"/>
  <c r="AD128" i="3" s="1"/>
  <c r="AE71" i="3"/>
  <c r="AE128" i="3" s="1"/>
  <c r="AF71" i="3"/>
  <c r="AF128" i="3" s="1"/>
  <c r="AG71" i="3"/>
  <c r="AG128" i="3" s="1"/>
  <c r="AH71" i="3"/>
  <c r="AH128" i="3" s="1"/>
  <c r="AI71" i="3"/>
  <c r="AI128" i="3" s="1"/>
  <c r="AJ71" i="3"/>
  <c r="AJ128" i="3" s="1"/>
  <c r="AK71" i="3"/>
  <c r="AK128" i="3" s="1"/>
  <c r="AL71" i="3"/>
  <c r="AL128" i="3" s="1"/>
  <c r="AM71" i="3"/>
  <c r="AM128" i="3" s="1"/>
  <c r="AN71" i="3"/>
  <c r="AN128" i="3" s="1"/>
  <c r="AO71" i="3"/>
  <c r="AO128" i="3" s="1"/>
  <c r="AP71" i="3"/>
  <c r="AP128" i="3" s="1"/>
  <c r="AQ71" i="3"/>
  <c r="AQ128" i="3" s="1"/>
  <c r="AR71" i="3"/>
  <c r="AR128" i="3" s="1"/>
  <c r="AS71" i="3"/>
  <c r="AS128" i="3" s="1"/>
  <c r="AT71" i="3"/>
  <c r="AT128" i="3" s="1"/>
  <c r="AU71" i="3"/>
  <c r="AU128" i="3" s="1"/>
  <c r="AV71" i="3"/>
  <c r="AV128" i="3" s="1"/>
  <c r="AW71" i="3"/>
  <c r="AW128" i="3" s="1"/>
  <c r="AX71" i="3"/>
  <c r="AX128" i="3" s="1"/>
  <c r="AY71" i="3"/>
  <c r="AY128" i="3" s="1"/>
  <c r="AZ71" i="3"/>
  <c r="AZ128" i="3" s="1"/>
  <c r="BA71" i="3"/>
  <c r="BA128" i="3" s="1"/>
  <c r="BB71" i="3"/>
  <c r="BB128" i="3" s="1"/>
  <c r="C72" i="3"/>
  <c r="C129" i="3" s="1"/>
  <c r="D72" i="3"/>
  <c r="D129" i="3" s="1"/>
  <c r="E72" i="3"/>
  <c r="E129" i="3" s="1"/>
  <c r="F72" i="3"/>
  <c r="F129" i="3" s="1"/>
  <c r="G72" i="3"/>
  <c r="G129" i="3" s="1"/>
  <c r="H72" i="3"/>
  <c r="H129" i="3" s="1"/>
  <c r="I72" i="3"/>
  <c r="I129" i="3" s="1"/>
  <c r="J72" i="3"/>
  <c r="J129" i="3" s="1"/>
  <c r="K72" i="3"/>
  <c r="K129" i="3" s="1"/>
  <c r="L72" i="3"/>
  <c r="L129" i="3" s="1"/>
  <c r="M72" i="3"/>
  <c r="M129" i="3" s="1"/>
  <c r="N72" i="3"/>
  <c r="N129" i="3" s="1"/>
  <c r="O72" i="3"/>
  <c r="O129" i="3" s="1"/>
  <c r="P72" i="3"/>
  <c r="P129" i="3" s="1"/>
  <c r="Q72" i="3"/>
  <c r="Q129" i="3" s="1"/>
  <c r="R72" i="3"/>
  <c r="R129" i="3" s="1"/>
  <c r="S72" i="3"/>
  <c r="S129" i="3" s="1"/>
  <c r="T72" i="3"/>
  <c r="T129" i="3" s="1"/>
  <c r="U72" i="3"/>
  <c r="U129" i="3" s="1"/>
  <c r="V72" i="3"/>
  <c r="V129" i="3" s="1"/>
  <c r="W72" i="3"/>
  <c r="W129" i="3" s="1"/>
  <c r="X72" i="3"/>
  <c r="X129" i="3" s="1"/>
  <c r="Y72" i="3"/>
  <c r="Y129" i="3" s="1"/>
  <c r="Z72" i="3"/>
  <c r="Z129" i="3" s="1"/>
  <c r="AA72" i="3"/>
  <c r="AA129" i="3" s="1"/>
  <c r="AB72" i="3"/>
  <c r="AB129" i="3" s="1"/>
  <c r="AC72" i="3"/>
  <c r="AC129" i="3" s="1"/>
  <c r="AD72" i="3"/>
  <c r="AD129" i="3" s="1"/>
  <c r="AE72" i="3"/>
  <c r="AE129" i="3" s="1"/>
  <c r="AF72" i="3"/>
  <c r="AF129" i="3" s="1"/>
  <c r="AG72" i="3"/>
  <c r="AG129" i="3" s="1"/>
  <c r="AH72" i="3"/>
  <c r="AH129" i="3" s="1"/>
  <c r="AI72" i="3"/>
  <c r="AI129" i="3" s="1"/>
  <c r="AJ72" i="3"/>
  <c r="AJ129" i="3" s="1"/>
  <c r="AK72" i="3"/>
  <c r="AK129" i="3" s="1"/>
  <c r="AL72" i="3"/>
  <c r="AL129" i="3" s="1"/>
  <c r="AM72" i="3"/>
  <c r="AM129" i="3" s="1"/>
  <c r="AN72" i="3"/>
  <c r="AN129" i="3" s="1"/>
  <c r="AO72" i="3"/>
  <c r="AO129" i="3" s="1"/>
  <c r="AP72" i="3"/>
  <c r="AP129" i="3" s="1"/>
  <c r="AQ72" i="3"/>
  <c r="AQ129" i="3" s="1"/>
  <c r="AR72" i="3"/>
  <c r="AR129" i="3" s="1"/>
  <c r="AS72" i="3"/>
  <c r="AS129" i="3" s="1"/>
  <c r="AT72" i="3"/>
  <c r="AT129" i="3" s="1"/>
  <c r="AU72" i="3"/>
  <c r="AU129" i="3" s="1"/>
  <c r="AV72" i="3"/>
  <c r="AV129" i="3" s="1"/>
  <c r="AW72" i="3"/>
  <c r="AW129" i="3" s="1"/>
  <c r="AX72" i="3"/>
  <c r="AX129" i="3" s="1"/>
  <c r="AY72" i="3"/>
  <c r="AY129" i="3" s="1"/>
  <c r="AZ72" i="3"/>
  <c r="AZ129" i="3" s="1"/>
  <c r="BA72" i="3"/>
  <c r="BA129" i="3" s="1"/>
  <c r="BB72" i="3"/>
  <c r="BB129" i="3" s="1"/>
  <c r="C73" i="3"/>
  <c r="C130" i="3" s="1"/>
  <c r="D73" i="3"/>
  <c r="D130" i="3" s="1"/>
  <c r="E73" i="3"/>
  <c r="E130" i="3" s="1"/>
  <c r="F73" i="3"/>
  <c r="F130" i="3" s="1"/>
  <c r="G73" i="3"/>
  <c r="G130" i="3" s="1"/>
  <c r="H73" i="3"/>
  <c r="H130" i="3" s="1"/>
  <c r="I73" i="3"/>
  <c r="I130" i="3" s="1"/>
  <c r="J73" i="3"/>
  <c r="J130" i="3" s="1"/>
  <c r="K73" i="3"/>
  <c r="K130" i="3" s="1"/>
  <c r="L73" i="3"/>
  <c r="L130" i="3" s="1"/>
  <c r="M73" i="3"/>
  <c r="M130" i="3" s="1"/>
  <c r="N73" i="3"/>
  <c r="N130" i="3" s="1"/>
  <c r="O73" i="3"/>
  <c r="O130" i="3" s="1"/>
  <c r="P73" i="3"/>
  <c r="P130" i="3" s="1"/>
  <c r="Q73" i="3"/>
  <c r="Q130" i="3" s="1"/>
  <c r="R73" i="3"/>
  <c r="R130" i="3" s="1"/>
  <c r="S73" i="3"/>
  <c r="S130" i="3" s="1"/>
  <c r="T73" i="3"/>
  <c r="T130" i="3" s="1"/>
  <c r="U73" i="3"/>
  <c r="U130" i="3" s="1"/>
  <c r="V73" i="3"/>
  <c r="V130" i="3" s="1"/>
  <c r="W73" i="3"/>
  <c r="W130" i="3" s="1"/>
  <c r="X73" i="3"/>
  <c r="X130" i="3" s="1"/>
  <c r="Y73" i="3"/>
  <c r="Y130" i="3" s="1"/>
  <c r="Z73" i="3"/>
  <c r="Z130" i="3" s="1"/>
  <c r="AA73" i="3"/>
  <c r="AA130" i="3" s="1"/>
  <c r="AB73" i="3"/>
  <c r="AB130" i="3" s="1"/>
  <c r="AC73" i="3"/>
  <c r="AC130" i="3" s="1"/>
  <c r="AD73" i="3"/>
  <c r="AD130" i="3" s="1"/>
  <c r="AE73" i="3"/>
  <c r="AE130" i="3" s="1"/>
  <c r="AF73" i="3"/>
  <c r="AF130" i="3" s="1"/>
  <c r="AG73" i="3"/>
  <c r="AG130" i="3" s="1"/>
  <c r="AH73" i="3"/>
  <c r="AH130" i="3" s="1"/>
  <c r="AI73" i="3"/>
  <c r="AI130" i="3" s="1"/>
  <c r="AJ73" i="3"/>
  <c r="AJ130" i="3" s="1"/>
  <c r="AK73" i="3"/>
  <c r="AK130" i="3" s="1"/>
  <c r="AL73" i="3"/>
  <c r="AL130" i="3" s="1"/>
  <c r="AM73" i="3"/>
  <c r="AM130" i="3" s="1"/>
  <c r="AN73" i="3"/>
  <c r="AN130" i="3" s="1"/>
  <c r="AO73" i="3"/>
  <c r="AO130" i="3" s="1"/>
  <c r="AP73" i="3"/>
  <c r="AP130" i="3" s="1"/>
  <c r="AQ73" i="3"/>
  <c r="AQ130" i="3" s="1"/>
  <c r="AR73" i="3"/>
  <c r="AR130" i="3" s="1"/>
  <c r="AS73" i="3"/>
  <c r="AS130" i="3" s="1"/>
  <c r="AT73" i="3"/>
  <c r="AT130" i="3" s="1"/>
  <c r="AU73" i="3"/>
  <c r="AU130" i="3" s="1"/>
  <c r="AV73" i="3"/>
  <c r="AV130" i="3" s="1"/>
  <c r="AW73" i="3"/>
  <c r="AW130" i="3" s="1"/>
  <c r="AX73" i="3"/>
  <c r="AX130" i="3" s="1"/>
  <c r="AY73" i="3"/>
  <c r="AY130" i="3" s="1"/>
  <c r="AZ73" i="3"/>
  <c r="AZ130" i="3" s="1"/>
  <c r="BA73" i="3"/>
  <c r="BA130" i="3" s="1"/>
  <c r="BB73" i="3"/>
  <c r="BB130" i="3" s="1"/>
  <c r="C74" i="3"/>
  <c r="C131" i="3" s="1"/>
  <c r="D74" i="3"/>
  <c r="D131" i="3" s="1"/>
  <c r="E74" i="3"/>
  <c r="E131" i="3" s="1"/>
  <c r="F74" i="3"/>
  <c r="F131" i="3" s="1"/>
  <c r="G74" i="3"/>
  <c r="G131" i="3" s="1"/>
  <c r="H74" i="3"/>
  <c r="H131" i="3" s="1"/>
  <c r="I74" i="3"/>
  <c r="I131" i="3" s="1"/>
  <c r="J74" i="3"/>
  <c r="J131" i="3" s="1"/>
  <c r="K74" i="3"/>
  <c r="K131" i="3" s="1"/>
  <c r="L74" i="3"/>
  <c r="L131" i="3" s="1"/>
  <c r="M74" i="3"/>
  <c r="M131" i="3" s="1"/>
  <c r="N74" i="3"/>
  <c r="N131" i="3" s="1"/>
  <c r="O74" i="3"/>
  <c r="O131" i="3" s="1"/>
  <c r="P74" i="3"/>
  <c r="P131" i="3" s="1"/>
  <c r="Q74" i="3"/>
  <c r="Q131" i="3" s="1"/>
  <c r="R74" i="3"/>
  <c r="R131" i="3" s="1"/>
  <c r="S74" i="3"/>
  <c r="S131" i="3" s="1"/>
  <c r="T74" i="3"/>
  <c r="T131" i="3" s="1"/>
  <c r="U74" i="3"/>
  <c r="U131" i="3" s="1"/>
  <c r="V74" i="3"/>
  <c r="V131" i="3" s="1"/>
  <c r="W74" i="3"/>
  <c r="W131" i="3" s="1"/>
  <c r="X74" i="3"/>
  <c r="X131" i="3" s="1"/>
  <c r="Y74" i="3"/>
  <c r="Y131" i="3" s="1"/>
  <c r="Z74" i="3"/>
  <c r="Z131" i="3" s="1"/>
  <c r="AA74" i="3"/>
  <c r="AA131" i="3" s="1"/>
  <c r="AB74" i="3"/>
  <c r="AB131" i="3" s="1"/>
  <c r="AC74" i="3"/>
  <c r="AC131" i="3" s="1"/>
  <c r="AD74" i="3"/>
  <c r="AD131" i="3" s="1"/>
  <c r="AE74" i="3"/>
  <c r="AE131" i="3" s="1"/>
  <c r="AF74" i="3"/>
  <c r="AF131" i="3" s="1"/>
  <c r="AG74" i="3"/>
  <c r="AG131" i="3" s="1"/>
  <c r="AH74" i="3"/>
  <c r="AH131" i="3" s="1"/>
  <c r="AI74" i="3"/>
  <c r="AI131" i="3" s="1"/>
  <c r="AJ74" i="3"/>
  <c r="AJ131" i="3" s="1"/>
  <c r="AK74" i="3"/>
  <c r="AK131" i="3" s="1"/>
  <c r="AL74" i="3"/>
  <c r="AL131" i="3" s="1"/>
  <c r="AM74" i="3"/>
  <c r="AM131" i="3" s="1"/>
  <c r="AN74" i="3"/>
  <c r="AN131" i="3" s="1"/>
  <c r="AO74" i="3"/>
  <c r="AO131" i="3" s="1"/>
  <c r="AP74" i="3"/>
  <c r="AP131" i="3" s="1"/>
  <c r="AQ74" i="3"/>
  <c r="AQ131" i="3" s="1"/>
  <c r="AR74" i="3"/>
  <c r="AR131" i="3" s="1"/>
  <c r="AS74" i="3"/>
  <c r="AS131" i="3" s="1"/>
  <c r="AT74" i="3"/>
  <c r="AT131" i="3" s="1"/>
  <c r="AU74" i="3"/>
  <c r="AU131" i="3" s="1"/>
  <c r="AV74" i="3"/>
  <c r="AV131" i="3" s="1"/>
  <c r="AW74" i="3"/>
  <c r="AW131" i="3" s="1"/>
  <c r="AX74" i="3"/>
  <c r="AX131" i="3" s="1"/>
  <c r="AY74" i="3"/>
  <c r="AY131" i="3" s="1"/>
  <c r="AZ74" i="3"/>
  <c r="AZ131" i="3" s="1"/>
  <c r="BA74" i="3"/>
  <c r="BA131" i="3" s="1"/>
  <c r="BB74" i="3"/>
  <c r="BB131" i="3" s="1"/>
  <c r="C75" i="3"/>
  <c r="C132" i="3" s="1"/>
  <c r="D75" i="3"/>
  <c r="D132" i="3" s="1"/>
  <c r="E75" i="3"/>
  <c r="E132" i="3" s="1"/>
  <c r="F75" i="3"/>
  <c r="F132" i="3" s="1"/>
  <c r="G75" i="3"/>
  <c r="G132" i="3" s="1"/>
  <c r="H75" i="3"/>
  <c r="H132" i="3" s="1"/>
  <c r="I75" i="3"/>
  <c r="I132" i="3" s="1"/>
  <c r="J75" i="3"/>
  <c r="J132" i="3" s="1"/>
  <c r="K75" i="3"/>
  <c r="K132" i="3" s="1"/>
  <c r="L75" i="3"/>
  <c r="L132" i="3" s="1"/>
  <c r="M75" i="3"/>
  <c r="M132" i="3" s="1"/>
  <c r="N75" i="3"/>
  <c r="N132" i="3" s="1"/>
  <c r="O75" i="3"/>
  <c r="O132" i="3" s="1"/>
  <c r="P75" i="3"/>
  <c r="P132" i="3" s="1"/>
  <c r="Q75" i="3"/>
  <c r="Q132" i="3" s="1"/>
  <c r="R75" i="3"/>
  <c r="R132" i="3" s="1"/>
  <c r="S75" i="3"/>
  <c r="S132" i="3" s="1"/>
  <c r="T75" i="3"/>
  <c r="T132" i="3" s="1"/>
  <c r="U75" i="3"/>
  <c r="U132" i="3" s="1"/>
  <c r="V75" i="3"/>
  <c r="V132" i="3" s="1"/>
  <c r="W75" i="3"/>
  <c r="W132" i="3" s="1"/>
  <c r="X75" i="3"/>
  <c r="X132" i="3" s="1"/>
  <c r="Y75" i="3"/>
  <c r="Y132" i="3" s="1"/>
  <c r="Z75" i="3"/>
  <c r="Z132" i="3" s="1"/>
  <c r="AA75" i="3"/>
  <c r="AA132" i="3" s="1"/>
  <c r="AB75" i="3"/>
  <c r="AB132" i="3" s="1"/>
  <c r="AC75" i="3"/>
  <c r="AC132" i="3" s="1"/>
  <c r="AD75" i="3"/>
  <c r="AD132" i="3" s="1"/>
  <c r="AE75" i="3"/>
  <c r="AE132" i="3" s="1"/>
  <c r="AF75" i="3"/>
  <c r="AF132" i="3" s="1"/>
  <c r="AG75" i="3"/>
  <c r="AG132" i="3" s="1"/>
  <c r="AH75" i="3"/>
  <c r="AH132" i="3" s="1"/>
  <c r="AI75" i="3"/>
  <c r="AI132" i="3" s="1"/>
  <c r="AJ75" i="3"/>
  <c r="AJ132" i="3" s="1"/>
  <c r="AK75" i="3"/>
  <c r="AK132" i="3" s="1"/>
  <c r="AL75" i="3"/>
  <c r="AL132" i="3" s="1"/>
  <c r="AM75" i="3"/>
  <c r="AM132" i="3" s="1"/>
  <c r="AN75" i="3"/>
  <c r="AN132" i="3" s="1"/>
  <c r="AO75" i="3"/>
  <c r="AO132" i="3" s="1"/>
  <c r="AP75" i="3"/>
  <c r="AP132" i="3" s="1"/>
  <c r="AQ75" i="3"/>
  <c r="AQ132" i="3" s="1"/>
  <c r="AR75" i="3"/>
  <c r="AR132" i="3" s="1"/>
  <c r="AS75" i="3"/>
  <c r="AS132" i="3" s="1"/>
  <c r="AT75" i="3"/>
  <c r="AT132" i="3" s="1"/>
  <c r="AU75" i="3"/>
  <c r="AU132" i="3" s="1"/>
  <c r="AV75" i="3"/>
  <c r="AV132" i="3" s="1"/>
  <c r="AW75" i="3"/>
  <c r="AW132" i="3" s="1"/>
  <c r="AX75" i="3"/>
  <c r="AX132" i="3" s="1"/>
  <c r="AY75" i="3"/>
  <c r="AY132" i="3" s="1"/>
  <c r="AZ75" i="3"/>
  <c r="AZ132" i="3" s="1"/>
  <c r="BA75" i="3"/>
  <c r="BA132" i="3" s="1"/>
  <c r="BB75" i="3"/>
  <c r="BB132" i="3" s="1"/>
  <c r="C76" i="3"/>
  <c r="C133" i="3" s="1"/>
  <c r="D76" i="3"/>
  <c r="D133" i="3" s="1"/>
  <c r="E76" i="3"/>
  <c r="E133" i="3" s="1"/>
  <c r="F76" i="3"/>
  <c r="F133" i="3" s="1"/>
  <c r="G76" i="3"/>
  <c r="G133" i="3" s="1"/>
  <c r="H76" i="3"/>
  <c r="H133" i="3" s="1"/>
  <c r="I76" i="3"/>
  <c r="I133" i="3" s="1"/>
  <c r="J76" i="3"/>
  <c r="J133" i="3" s="1"/>
  <c r="K76" i="3"/>
  <c r="K133" i="3" s="1"/>
  <c r="L76" i="3"/>
  <c r="L133" i="3" s="1"/>
  <c r="M76" i="3"/>
  <c r="M133" i="3" s="1"/>
  <c r="N76" i="3"/>
  <c r="N133" i="3" s="1"/>
  <c r="O76" i="3"/>
  <c r="O133" i="3" s="1"/>
  <c r="P76" i="3"/>
  <c r="P133" i="3" s="1"/>
  <c r="Q76" i="3"/>
  <c r="Q133" i="3" s="1"/>
  <c r="R76" i="3"/>
  <c r="R133" i="3" s="1"/>
  <c r="S76" i="3"/>
  <c r="S133" i="3" s="1"/>
  <c r="T76" i="3"/>
  <c r="T133" i="3" s="1"/>
  <c r="U76" i="3"/>
  <c r="U133" i="3" s="1"/>
  <c r="V76" i="3"/>
  <c r="V133" i="3" s="1"/>
  <c r="W76" i="3"/>
  <c r="W133" i="3" s="1"/>
  <c r="X76" i="3"/>
  <c r="X133" i="3" s="1"/>
  <c r="Y76" i="3"/>
  <c r="Y133" i="3" s="1"/>
  <c r="Z76" i="3"/>
  <c r="Z133" i="3" s="1"/>
  <c r="AA76" i="3"/>
  <c r="AA133" i="3" s="1"/>
  <c r="AB76" i="3"/>
  <c r="AB133" i="3" s="1"/>
  <c r="AC76" i="3"/>
  <c r="AC133" i="3" s="1"/>
  <c r="AD76" i="3"/>
  <c r="AD133" i="3" s="1"/>
  <c r="AE76" i="3"/>
  <c r="AE133" i="3" s="1"/>
  <c r="AF76" i="3"/>
  <c r="AF133" i="3" s="1"/>
  <c r="AG76" i="3"/>
  <c r="AG133" i="3" s="1"/>
  <c r="AH76" i="3"/>
  <c r="AH133" i="3" s="1"/>
  <c r="AI76" i="3"/>
  <c r="AI133" i="3" s="1"/>
  <c r="AJ76" i="3"/>
  <c r="AJ133" i="3" s="1"/>
  <c r="AK76" i="3"/>
  <c r="AK133" i="3" s="1"/>
  <c r="AL76" i="3"/>
  <c r="AL133" i="3" s="1"/>
  <c r="AM76" i="3"/>
  <c r="AM133" i="3" s="1"/>
  <c r="AN76" i="3"/>
  <c r="AN133" i="3" s="1"/>
  <c r="AO76" i="3"/>
  <c r="AO133" i="3" s="1"/>
  <c r="AP76" i="3"/>
  <c r="AP133" i="3" s="1"/>
  <c r="AQ76" i="3"/>
  <c r="AQ133" i="3" s="1"/>
  <c r="AR76" i="3"/>
  <c r="AR133" i="3" s="1"/>
  <c r="AS76" i="3"/>
  <c r="AS133" i="3" s="1"/>
  <c r="AT76" i="3"/>
  <c r="AT133" i="3" s="1"/>
  <c r="AU76" i="3"/>
  <c r="AU133" i="3" s="1"/>
  <c r="AV76" i="3"/>
  <c r="AV133" i="3" s="1"/>
  <c r="AW76" i="3"/>
  <c r="AW133" i="3" s="1"/>
  <c r="AX76" i="3"/>
  <c r="AX133" i="3" s="1"/>
  <c r="AY76" i="3"/>
  <c r="AY133" i="3" s="1"/>
  <c r="AZ76" i="3"/>
  <c r="AZ133" i="3" s="1"/>
  <c r="BA76" i="3"/>
  <c r="BA133" i="3" s="1"/>
  <c r="BB76" i="3"/>
  <c r="BB133" i="3" s="1"/>
  <c r="C77" i="3"/>
  <c r="C134" i="3" s="1"/>
  <c r="D77" i="3"/>
  <c r="D134" i="3" s="1"/>
  <c r="E77" i="3"/>
  <c r="E134" i="3" s="1"/>
  <c r="F77" i="3"/>
  <c r="F134" i="3" s="1"/>
  <c r="G77" i="3"/>
  <c r="G134" i="3" s="1"/>
  <c r="H77" i="3"/>
  <c r="H134" i="3" s="1"/>
  <c r="I77" i="3"/>
  <c r="I134" i="3" s="1"/>
  <c r="J77" i="3"/>
  <c r="J134" i="3" s="1"/>
  <c r="K77" i="3"/>
  <c r="K134" i="3" s="1"/>
  <c r="L77" i="3"/>
  <c r="L134" i="3" s="1"/>
  <c r="M77" i="3"/>
  <c r="M134" i="3" s="1"/>
  <c r="N77" i="3"/>
  <c r="N134" i="3" s="1"/>
  <c r="O77" i="3"/>
  <c r="O134" i="3" s="1"/>
  <c r="P77" i="3"/>
  <c r="P134" i="3" s="1"/>
  <c r="Q77" i="3"/>
  <c r="Q134" i="3" s="1"/>
  <c r="R77" i="3"/>
  <c r="R134" i="3" s="1"/>
  <c r="S77" i="3"/>
  <c r="S134" i="3" s="1"/>
  <c r="T77" i="3"/>
  <c r="T134" i="3" s="1"/>
  <c r="U77" i="3"/>
  <c r="U134" i="3" s="1"/>
  <c r="V77" i="3"/>
  <c r="V134" i="3" s="1"/>
  <c r="W77" i="3"/>
  <c r="W134" i="3" s="1"/>
  <c r="X77" i="3"/>
  <c r="X134" i="3" s="1"/>
  <c r="Y77" i="3"/>
  <c r="Y134" i="3" s="1"/>
  <c r="Z77" i="3"/>
  <c r="Z134" i="3" s="1"/>
  <c r="AA77" i="3"/>
  <c r="AA134" i="3" s="1"/>
  <c r="AB77" i="3"/>
  <c r="AB134" i="3" s="1"/>
  <c r="AC77" i="3"/>
  <c r="AC134" i="3" s="1"/>
  <c r="AD77" i="3"/>
  <c r="AD134" i="3" s="1"/>
  <c r="AE77" i="3"/>
  <c r="AE134" i="3" s="1"/>
  <c r="AF77" i="3"/>
  <c r="AF134" i="3" s="1"/>
  <c r="AG77" i="3"/>
  <c r="AG134" i="3" s="1"/>
  <c r="AH77" i="3"/>
  <c r="AH134" i="3" s="1"/>
  <c r="AI77" i="3"/>
  <c r="AI134" i="3" s="1"/>
  <c r="AJ77" i="3"/>
  <c r="AJ134" i="3" s="1"/>
  <c r="AK77" i="3"/>
  <c r="AK134" i="3" s="1"/>
  <c r="AL77" i="3"/>
  <c r="AL134" i="3" s="1"/>
  <c r="AM77" i="3"/>
  <c r="AM134" i="3" s="1"/>
  <c r="AN77" i="3"/>
  <c r="AN134" i="3" s="1"/>
  <c r="AO77" i="3"/>
  <c r="AO134" i="3" s="1"/>
  <c r="AP77" i="3"/>
  <c r="AP134" i="3" s="1"/>
  <c r="AQ77" i="3"/>
  <c r="AQ134" i="3" s="1"/>
  <c r="AR77" i="3"/>
  <c r="AR134" i="3" s="1"/>
  <c r="AS77" i="3"/>
  <c r="AS134" i="3" s="1"/>
  <c r="AT77" i="3"/>
  <c r="AT134" i="3" s="1"/>
  <c r="AU77" i="3"/>
  <c r="AU134" i="3" s="1"/>
  <c r="AV77" i="3"/>
  <c r="AV134" i="3" s="1"/>
  <c r="AW77" i="3"/>
  <c r="AW134" i="3" s="1"/>
  <c r="AX77" i="3"/>
  <c r="AX134" i="3" s="1"/>
  <c r="AY77" i="3"/>
  <c r="AY134" i="3" s="1"/>
  <c r="AZ77" i="3"/>
  <c r="AZ134" i="3" s="1"/>
  <c r="BA77" i="3"/>
  <c r="BA134" i="3" s="1"/>
  <c r="BB77" i="3"/>
  <c r="BB134" i="3" s="1"/>
  <c r="C78" i="3"/>
  <c r="C135" i="3" s="1"/>
  <c r="D78" i="3"/>
  <c r="D135" i="3" s="1"/>
  <c r="E78" i="3"/>
  <c r="E135" i="3" s="1"/>
  <c r="F78" i="3"/>
  <c r="F135" i="3" s="1"/>
  <c r="G78" i="3"/>
  <c r="G135" i="3" s="1"/>
  <c r="H78" i="3"/>
  <c r="H135" i="3" s="1"/>
  <c r="I78" i="3"/>
  <c r="I135" i="3" s="1"/>
  <c r="J78" i="3"/>
  <c r="J135" i="3" s="1"/>
  <c r="K78" i="3"/>
  <c r="K135" i="3" s="1"/>
  <c r="L78" i="3"/>
  <c r="L135" i="3" s="1"/>
  <c r="M78" i="3"/>
  <c r="M135" i="3" s="1"/>
  <c r="N78" i="3"/>
  <c r="N135" i="3" s="1"/>
  <c r="O78" i="3"/>
  <c r="O135" i="3" s="1"/>
  <c r="P78" i="3"/>
  <c r="P135" i="3" s="1"/>
  <c r="Q78" i="3"/>
  <c r="Q135" i="3" s="1"/>
  <c r="R78" i="3"/>
  <c r="R135" i="3" s="1"/>
  <c r="S78" i="3"/>
  <c r="S135" i="3" s="1"/>
  <c r="T78" i="3"/>
  <c r="T135" i="3" s="1"/>
  <c r="U78" i="3"/>
  <c r="U135" i="3" s="1"/>
  <c r="V78" i="3"/>
  <c r="V135" i="3" s="1"/>
  <c r="W78" i="3"/>
  <c r="W135" i="3" s="1"/>
  <c r="X78" i="3"/>
  <c r="X135" i="3" s="1"/>
  <c r="Y78" i="3"/>
  <c r="Y135" i="3" s="1"/>
  <c r="Z78" i="3"/>
  <c r="Z135" i="3" s="1"/>
  <c r="AA78" i="3"/>
  <c r="AA135" i="3" s="1"/>
  <c r="AB78" i="3"/>
  <c r="AB135" i="3" s="1"/>
  <c r="AC78" i="3"/>
  <c r="AC135" i="3" s="1"/>
  <c r="AD78" i="3"/>
  <c r="AD135" i="3" s="1"/>
  <c r="AE78" i="3"/>
  <c r="AE135" i="3" s="1"/>
  <c r="AF78" i="3"/>
  <c r="AF135" i="3" s="1"/>
  <c r="AG78" i="3"/>
  <c r="AH78" i="3"/>
  <c r="AH135" i="3" s="1"/>
  <c r="AI78" i="3"/>
  <c r="AI135" i="3" s="1"/>
  <c r="AJ78" i="3"/>
  <c r="AJ135" i="3" s="1"/>
  <c r="AK78" i="3"/>
  <c r="AK135" i="3" s="1"/>
  <c r="AL78" i="3"/>
  <c r="AL135" i="3" s="1"/>
  <c r="AM78" i="3"/>
  <c r="AM135" i="3" s="1"/>
  <c r="AN78" i="3"/>
  <c r="AN135" i="3" s="1"/>
  <c r="AO78" i="3"/>
  <c r="AO135" i="3" s="1"/>
  <c r="AP78" i="3"/>
  <c r="AP135" i="3" s="1"/>
  <c r="AQ78" i="3"/>
  <c r="AQ135" i="3" s="1"/>
  <c r="AR78" i="3"/>
  <c r="AR135" i="3" s="1"/>
  <c r="AS78" i="3"/>
  <c r="AS135" i="3" s="1"/>
  <c r="AT78" i="3"/>
  <c r="AT135" i="3" s="1"/>
  <c r="AU78" i="3"/>
  <c r="AU135" i="3" s="1"/>
  <c r="AV78" i="3"/>
  <c r="AV135" i="3" s="1"/>
  <c r="AW78" i="3"/>
  <c r="AW135" i="3" s="1"/>
  <c r="AX78" i="3"/>
  <c r="AX135" i="3" s="1"/>
  <c r="AY78" i="3"/>
  <c r="AY135" i="3" s="1"/>
  <c r="AZ78" i="3"/>
  <c r="AZ135" i="3" s="1"/>
  <c r="BA78" i="3"/>
  <c r="BA135" i="3" s="1"/>
  <c r="BB78" i="3"/>
  <c r="BB135" i="3" s="1"/>
  <c r="C79" i="3"/>
  <c r="C136" i="3" s="1"/>
  <c r="D79" i="3"/>
  <c r="D136" i="3" s="1"/>
  <c r="E79" i="3"/>
  <c r="E136" i="3" s="1"/>
  <c r="F79" i="3"/>
  <c r="F136" i="3" s="1"/>
  <c r="G79" i="3"/>
  <c r="G136" i="3" s="1"/>
  <c r="H79" i="3"/>
  <c r="H136" i="3" s="1"/>
  <c r="I79" i="3"/>
  <c r="I136" i="3" s="1"/>
  <c r="J79" i="3"/>
  <c r="J136" i="3" s="1"/>
  <c r="K79" i="3"/>
  <c r="K136" i="3" s="1"/>
  <c r="L79" i="3"/>
  <c r="L136" i="3" s="1"/>
  <c r="M79" i="3"/>
  <c r="M136" i="3" s="1"/>
  <c r="N79" i="3"/>
  <c r="N136" i="3" s="1"/>
  <c r="O79" i="3"/>
  <c r="O136" i="3" s="1"/>
  <c r="P79" i="3"/>
  <c r="P136" i="3" s="1"/>
  <c r="Q79" i="3"/>
  <c r="Q136" i="3" s="1"/>
  <c r="R79" i="3"/>
  <c r="R136" i="3" s="1"/>
  <c r="S79" i="3"/>
  <c r="S136" i="3" s="1"/>
  <c r="T79" i="3"/>
  <c r="T136" i="3" s="1"/>
  <c r="U79" i="3"/>
  <c r="U136" i="3" s="1"/>
  <c r="V79" i="3"/>
  <c r="V136" i="3" s="1"/>
  <c r="W79" i="3"/>
  <c r="W136" i="3" s="1"/>
  <c r="X79" i="3"/>
  <c r="X136" i="3" s="1"/>
  <c r="Y79" i="3"/>
  <c r="Y136" i="3" s="1"/>
  <c r="Z79" i="3"/>
  <c r="Z136" i="3" s="1"/>
  <c r="AA79" i="3"/>
  <c r="AA136" i="3" s="1"/>
  <c r="AB79" i="3"/>
  <c r="AB136" i="3" s="1"/>
  <c r="AC79" i="3"/>
  <c r="AC136" i="3" s="1"/>
  <c r="AD79" i="3"/>
  <c r="AD136" i="3" s="1"/>
  <c r="AE79" i="3"/>
  <c r="AE136" i="3" s="1"/>
  <c r="AF79" i="3"/>
  <c r="AF136" i="3" s="1"/>
  <c r="AG79" i="3"/>
  <c r="AG136" i="3" s="1"/>
  <c r="AH79" i="3"/>
  <c r="AH136" i="3" s="1"/>
  <c r="AI79" i="3"/>
  <c r="AI136" i="3" s="1"/>
  <c r="AJ79" i="3"/>
  <c r="AJ136" i="3" s="1"/>
  <c r="AK79" i="3"/>
  <c r="AK136" i="3" s="1"/>
  <c r="AL79" i="3"/>
  <c r="AL136" i="3" s="1"/>
  <c r="AM79" i="3"/>
  <c r="AM136" i="3" s="1"/>
  <c r="AN79" i="3"/>
  <c r="AN136" i="3" s="1"/>
  <c r="AO79" i="3"/>
  <c r="AO136" i="3" s="1"/>
  <c r="AP79" i="3"/>
  <c r="AP136" i="3" s="1"/>
  <c r="AQ79" i="3"/>
  <c r="AQ136" i="3" s="1"/>
  <c r="AR79" i="3"/>
  <c r="AR136" i="3" s="1"/>
  <c r="AS79" i="3"/>
  <c r="AS136" i="3" s="1"/>
  <c r="AT79" i="3"/>
  <c r="AT136" i="3" s="1"/>
  <c r="AU79" i="3"/>
  <c r="AU136" i="3" s="1"/>
  <c r="AV79" i="3"/>
  <c r="AV136" i="3" s="1"/>
  <c r="AW79" i="3"/>
  <c r="AW136" i="3" s="1"/>
  <c r="AX79" i="3"/>
  <c r="AX136" i="3" s="1"/>
  <c r="AY79" i="3"/>
  <c r="AY136" i="3" s="1"/>
  <c r="AZ79" i="3"/>
  <c r="AZ136" i="3" s="1"/>
  <c r="BA79" i="3"/>
  <c r="BA136" i="3" s="1"/>
  <c r="BB79" i="3"/>
  <c r="BB136" i="3" s="1"/>
  <c r="C80" i="3"/>
  <c r="C137" i="3" s="1"/>
  <c r="D80" i="3"/>
  <c r="D137" i="3" s="1"/>
  <c r="E80" i="3"/>
  <c r="E137" i="3" s="1"/>
  <c r="F80" i="3"/>
  <c r="F137" i="3" s="1"/>
  <c r="G80" i="3"/>
  <c r="G137" i="3" s="1"/>
  <c r="H80" i="3"/>
  <c r="H137" i="3" s="1"/>
  <c r="I80" i="3"/>
  <c r="I137" i="3" s="1"/>
  <c r="J80" i="3"/>
  <c r="J137" i="3" s="1"/>
  <c r="K80" i="3"/>
  <c r="K137" i="3" s="1"/>
  <c r="L80" i="3"/>
  <c r="L137" i="3" s="1"/>
  <c r="M80" i="3"/>
  <c r="M137" i="3" s="1"/>
  <c r="N80" i="3"/>
  <c r="N137" i="3" s="1"/>
  <c r="O80" i="3"/>
  <c r="O137" i="3" s="1"/>
  <c r="P80" i="3"/>
  <c r="P137" i="3" s="1"/>
  <c r="Q80" i="3"/>
  <c r="Q137" i="3" s="1"/>
  <c r="R80" i="3"/>
  <c r="R137" i="3" s="1"/>
  <c r="S80" i="3"/>
  <c r="S137" i="3" s="1"/>
  <c r="T80" i="3"/>
  <c r="T137" i="3" s="1"/>
  <c r="U80" i="3"/>
  <c r="U137" i="3" s="1"/>
  <c r="V80" i="3"/>
  <c r="V137" i="3" s="1"/>
  <c r="W80" i="3"/>
  <c r="W137" i="3" s="1"/>
  <c r="X80" i="3"/>
  <c r="X137" i="3" s="1"/>
  <c r="Y80" i="3"/>
  <c r="Y137" i="3" s="1"/>
  <c r="Z80" i="3"/>
  <c r="Z137" i="3" s="1"/>
  <c r="AA80" i="3"/>
  <c r="AA137" i="3" s="1"/>
  <c r="AB80" i="3"/>
  <c r="AB137" i="3" s="1"/>
  <c r="AC80" i="3"/>
  <c r="AC137" i="3" s="1"/>
  <c r="AD80" i="3"/>
  <c r="AD137" i="3" s="1"/>
  <c r="AE80" i="3"/>
  <c r="AE137" i="3" s="1"/>
  <c r="AF80" i="3"/>
  <c r="AF137" i="3" s="1"/>
  <c r="AG80" i="3"/>
  <c r="AG137" i="3" s="1"/>
  <c r="AH80" i="3"/>
  <c r="AH137" i="3" s="1"/>
  <c r="AI80" i="3"/>
  <c r="AI137" i="3" s="1"/>
  <c r="AJ80" i="3"/>
  <c r="AJ137" i="3" s="1"/>
  <c r="AK80" i="3"/>
  <c r="AK137" i="3" s="1"/>
  <c r="AL80" i="3"/>
  <c r="AL137" i="3" s="1"/>
  <c r="AM80" i="3"/>
  <c r="AM137" i="3" s="1"/>
  <c r="AN80" i="3"/>
  <c r="AN137" i="3" s="1"/>
  <c r="AO80" i="3"/>
  <c r="AO137" i="3" s="1"/>
  <c r="AP80" i="3"/>
  <c r="AP137" i="3" s="1"/>
  <c r="AQ80" i="3"/>
  <c r="AQ137" i="3" s="1"/>
  <c r="AR80" i="3"/>
  <c r="AR137" i="3" s="1"/>
  <c r="AS80" i="3"/>
  <c r="AS137" i="3" s="1"/>
  <c r="AT80" i="3"/>
  <c r="AT137" i="3" s="1"/>
  <c r="AU80" i="3"/>
  <c r="AU137" i="3" s="1"/>
  <c r="AV80" i="3"/>
  <c r="AV137" i="3" s="1"/>
  <c r="AW80" i="3"/>
  <c r="AW137" i="3" s="1"/>
  <c r="AX80" i="3"/>
  <c r="AX137" i="3" s="1"/>
  <c r="AY80" i="3"/>
  <c r="AY137" i="3" s="1"/>
  <c r="AZ80" i="3"/>
  <c r="AZ137" i="3" s="1"/>
  <c r="BA80" i="3"/>
  <c r="BA137" i="3" s="1"/>
  <c r="BB80" i="3"/>
  <c r="BB137" i="3" s="1"/>
  <c r="C81" i="3"/>
  <c r="C138" i="3" s="1"/>
  <c r="D81" i="3"/>
  <c r="D138" i="3" s="1"/>
  <c r="E81" i="3"/>
  <c r="E138" i="3" s="1"/>
  <c r="F81" i="3"/>
  <c r="F138" i="3" s="1"/>
  <c r="G81" i="3"/>
  <c r="G138" i="3" s="1"/>
  <c r="H81" i="3"/>
  <c r="H138" i="3" s="1"/>
  <c r="I81" i="3"/>
  <c r="I138" i="3" s="1"/>
  <c r="J81" i="3"/>
  <c r="J138" i="3" s="1"/>
  <c r="K81" i="3"/>
  <c r="K138" i="3" s="1"/>
  <c r="L81" i="3"/>
  <c r="L138" i="3" s="1"/>
  <c r="M81" i="3"/>
  <c r="M138" i="3" s="1"/>
  <c r="N81" i="3"/>
  <c r="N138" i="3" s="1"/>
  <c r="O81" i="3"/>
  <c r="O138" i="3" s="1"/>
  <c r="P81" i="3"/>
  <c r="P138" i="3" s="1"/>
  <c r="Q81" i="3"/>
  <c r="Q138" i="3" s="1"/>
  <c r="R81" i="3"/>
  <c r="R138" i="3" s="1"/>
  <c r="S81" i="3"/>
  <c r="S138" i="3" s="1"/>
  <c r="T81" i="3"/>
  <c r="T138" i="3" s="1"/>
  <c r="U81" i="3"/>
  <c r="U138" i="3" s="1"/>
  <c r="V81" i="3"/>
  <c r="V138" i="3" s="1"/>
  <c r="W81" i="3"/>
  <c r="W138" i="3" s="1"/>
  <c r="X81" i="3"/>
  <c r="X138" i="3" s="1"/>
  <c r="Y81" i="3"/>
  <c r="Y138" i="3" s="1"/>
  <c r="Z81" i="3"/>
  <c r="Z138" i="3" s="1"/>
  <c r="AA81" i="3"/>
  <c r="AA138" i="3" s="1"/>
  <c r="AB81" i="3"/>
  <c r="AB138" i="3" s="1"/>
  <c r="AC81" i="3"/>
  <c r="AC138" i="3" s="1"/>
  <c r="AD81" i="3"/>
  <c r="AD138" i="3" s="1"/>
  <c r="AE81" i="3"/>
  <c r="AE138" i="3" s="1"/>
  <c r="AF81" i="3"/>
  <c r="AF138" i="3" s="1"/>
  <c r="AG81" i="3"/>
  <c r="AG138" i="3" s="1"/>
  <c r="AH81" i="3"/>
  <c r="AH138" i="3" s="1"/>
  <c r="AI81" i="3"/>
  <c r="AI138" i="3" s="1"/>
  <c r="AJ81" i="3"/>
  <c r="AJ138" i="3" s="1"/>
  <c r="AK81" i="3"/>
  <c r="AK138" i="3" s="1"/>
  <c r="AL81" i="3"/>
  <c r="AL138" i="3" s="1"/>
  <c r="AM81" i="3"/>
  <c r="AM138" i="3" s="1"/>
  <c r="AN81" i="3"/>
  <c r="AN138" i="3" s="1"/>
  <c r="AO81" i="3"/>
  <c r="AO138" i="3" s="1"/>
  <c r="AP81" i="3"/>
  <c r="AP138" i="3" s="1"/>
  <c r="AQ81" i="3"/>
  <c r="AQ138" i="3" s="1"/>
  <c r="AR81" i="3"/>
  <c r="AR138" i="3" s="1"/>
  <c r="AS81" i="3"/>
  <c r="AS138" i="3" s="1"/>
  <c r="AT81" i="3"/>
  <c r="AT138" i="3" s="1"/>
  <c r="AU81" i="3"/>
  <c r="AU138" i="3" s="1"/>
  <c r="AV81" i="3"/>
  <c r="AV138" i="3" s="1"/>
  <c r="AW81" i="3"/>
  <c r="AW138" i="3" s="1"/>
  <c r="AX81" i="3"/>
  <c r="AX138" i="3" s="1"/>
  <c r="AY81" i="3"/>
  <c r="AY138" i="3" s="1"/>
  <c r="AZ81" i="3"/>
  <c r="AZ138" i="3" s="1"/>
  <c r="BA81" i="3"/>
  <c r="BA138" i="3" s="1"/>
  <c r="BB81" i="3"/>
  <c r="BB138" i="3" s="1"/>
  <c r="C82" i="3"/>
  <c r="C139" i="3" s="1"/>
  <c r="D82" i="3"/>
  <c r="D139" i="3" s="1"/>
  <c r="E82" i="3"/>
  <c r="E139" i="3" s="1"/>
  <c r="F82" i="3"/>
  <c r="F139" i="3" s="1"/>
  <c r="G82" i="3"/>
  <c r="G139" i="3" s="1"/>
  <c r="H82" i="3"/>
  <c r="H139" i="3" s="1"/>
  <c r="I82" i="3"/>
  <c r="I139" i="3" s="1"/>
  <c r="J82" i="3"/>
  <c r="J139" i="3" s="1"/>
  <c r="K82" i="3"/>
  <c r="K139" i="3" s="1"/>
  <c r="L82" i="3"/>
  <c r="L139" i="3" s="1"/>
  <c r="M82" i="3"/>
  <c r="M139" i="3" s="1"/>
  <c r="N82" i="3"/>
  <c r="N139" i="3" s="1"/>
  <c r="O82" i="3"/>
  <c r="O139" i="3" s="1"/>
  <c r="P82" i="3"/>
  <c r="P139" i="3" s="1"/>
  <c r="Q82" i="3"/>
  <c r="Q139" i="3" s="1"/>
  <c r="R82" i="3"/>
  <c r="R139" i="3" s="1"/>
  <c r="S82" i="3"/>
  <c r="S139" i="3" s="1"/>
  <c r="T82" i="3"/>
  <c r="T139" i="3" s="1"/>
  <c r="U82" i="3"/>
  <c r="U139" i="3" s="1"/>
  <c r="V82" i="3"/>
  <c r="V139" i="3" s="1"/>
  <c r="W82" i="3"/>
  <c r="W139" i="3" s="1"/>
  <c r="X82" i="3"/>
  <c r="X139" i="3" s="1"/>
  <c r="Y82" i="3"/>
  <c r="Y139" i="3" s="1"/>
  <c r="Z82" i="3"/>
  <c r="Z139" i="3" s="1"/>
  <c r="AA82" i="3"/>
  <c r="AA139" i="3" s="1"/>
  <c r="AB82" i="3"/>
  <c r="AB139" i="3" s="1"/>
  <c r="AC82" i="3"/>
  <c r="AC139" i="3" s="1"/>
  <c r="AD82" i="3"/>
  <c r="AD139" i="3" s="1"/>
  <c r="AE82" i="3"/>
  <c r="AE139" i="3" s="1"/>
  <c r="AF82" i="3"/>
  <c r="AF139" i="3" s="1"/>
  <c r="AG82" i="3"/>
  <c r="AG139" i="3" s="1"/>
  <c r="AH82" i="3"/>
  <c r="AH139" i="3" s="1"/>
  <c r="AI82" i="3"/>
  <c r="AI139" i="3" s="1"/>
  <c r="AJ82" i="3"/>
  <c r="AJ139" i="3" s="1"/>
  <c r="AK82" i="3"/>
  <c r="AK139" i="3" s="1"/>
  <c r="AL82" i="3"/>
  <c r="AL139" i="3" s="1"/>
  <c r="AM82" i="3"/>
  <c r="AM139" i="3" s="1"/>
  <c r="AN82" i="3"/>
  <c r="AN139" i="3" s="1"/>
  <c r="AO82" i="3"/>
  <c r="AO139" i="3" s="1"/>
  <c r="AP82" i="3"/>
  <c r="AP139" i="3" s="1"/>
  <c r="AQ82" i="3"/>
  <c r="AQ139" i="3" s="1"/>
  <c r="AR82" i="3"/>
  <c r="AR139" i="3" s="1"/>
  <c r="AS82" i="3"/>
  <c r="AS139" i="3" s="1"/>
  <c r="AT82" i="3"/>
  <c r="AT139" i="3" s="1"/>
  <c r="AU82" i="3"/>
  <c r="AU139" i="3" s="1"/>
  <c r="AV82" i="3"/>
  <c r="AV139" i="3" s="1"/>
  <c r="AW82" i="3"/>
  <c r="AW139" i="3" s="1"/>
  <c r="AX82" i="3"/>
  <c r="AX139" i="3" s="1"/>
  <c r="AY82" i="3"/>
  <c r="AY139" i="3" s="1"/>
  <c r="AZ82" i="3"/>
  <c r="AZ139" i="3" s="1"/>
  <c r="BA82" i="3"/>
  <c r="BA139" i="3" s="1"/>
  <c r="BB82" i="3"/>
  <c r="BB139" i="3" s="1"/>
  <c r="C83" i="3"/>
  <c r="C140" i="3" s="1"/>
  <c r="D83" i="3"/>
  <c r="D140" i="3" s="1"/>
  <c r="E83" i="3"/>
  <c r="E140" i="3" s="1"/>
  <c r="F83" i="3"/>
  <c r="F140" i="3" s="1"/>
  <c r="G83" i="3"/>
  <c r="G140" i="3" s="1"/>
  <c r="H83" i="3"/>
  <c r="H140" i="3" s="1"/>
  <c r="I83" i="3"/>
  <c r="I140" i="3" s="1"/>
  <c r="J83" i="3"/>
  <c r="J140" i="3" s="1"/>
  <c r="K83" i="3"/>
  <c r="K140" i="3" s="1"/>
  <c r="L83" i="3"/>
  <c r="L140" i="3" s="1"/>
  <c r="M83" i="3"/>
  <c r="M140" i="3" s="1"/>
  <c r="N83" i="3"/>
  <c r="N140" i="3" s="1"/>
  <c r="O83" i="3"/>
  <c r="O140" i="3" s="1"/>
  <c r="P83" i="3"/>
  <c r="P140" i="3" s="1"/>
  <c r="Q83" i="3"/>
  <c r="Q140" i="3" s="1"/>
  <c r="R83" i="3"/>
  <c r="R140" i="3" s="1"/>
  <c r="S83" i="3"/>
  <c r="S140" i="3" s="1"/>
  <c r="T83" i="3"/>
  <c r="T140" i="3" s="1"/>
  <c r="U83" i="3"/>
  <c r="U140" i="3" s="1"/>
  <c r="V83" i="3"/>
  <c r="V140" i="3" s="1"/>
  <c r="W83" i="3"/>
  <c r="W140" i="3" s="1"/>
  <c r="X83" i="3"/>
  <c r="X140" i="3" s="1"/>
  <c r="Y83" i="3"/>
  <c r="Y140" i="3" s="1"/>
  <c r="Z83" i="3"/>
  <c r="Z140" i="3" s="1"/>
  <c r="AA83" i="3"/>
  <c r="AA140" i="3" s="1"/>
  <c r="AB83" i="3"/>
  <c r="AB140" i="3" s="1"/>
  <c r="AC83" i="3"/>
  <c r="AC140" i="3" s="1"/>
  <c r="AD83" i="3"/>
  <c r="AD140" i="3" s="1"/>
  <c r="AE83" i="3"/>
  <c r="AE140" i="3" s="1"/>
  <c r="AF83" i="3"/>
  <c r="AF140" i="3" s="1"/>
  <c r="AG83" i="3"/>
  <c r="AG140" i="3" s="1"/>
  <c r="AH83" i="3"/>
  <c r="AH140" i="3" s="1"/>
  <c r="AI83" i="3"/>
  <c r="AI140" i="3" s="1"/>
  <c r="AJ83" i="3"/>
  <c r="AJ140" i="3" s="1"/>
  <c r="AK83" i="3"/>
  <c r="AK140" i="3" s="1"/>
  <c r="AL83" i="3"/>
  <c r="AL140" i="3" s="1"/>
  <c r="AM83" i="3"/>
  <c r="AM140" i="3" s="1"/>
  <c r="AN83" i="3"/>
  <c r="AN140" i="3" s="1"/>
  <c r="AO83" i="3"/>
  <c r="AO140" i="3" s="1"/>
  <c r="AP83" i="3"/>
  <c r="AP140" i="3" s="1"/>
  <c r="AQ83" i="3"/>
  <c r="AQ140" i="3" s="1"/>
  <c r="AR83" i="3"/>
  <c r="AR140" i="3" s="1"/>
  <c r="AS83" i="3"/>
  <c r="AS140" i="3" s="1"/>
  <c r="AT83" i="3"/>
  <c r="AT140" i="3" s="1"/>
  <c r="AU83" i="3"/>
  <c r="AU140" i="3" s="1"/>
  <c r="AV83" i="3"/>
  <c r="AV140" i="3" s="1"/>
  <c r="AW83" i="3"/>
  <c r="AW140" i="3" s="1"/>
  <c r="AX83" i="3"/>
  <c r="AX140" i="3" s="1"/>
  <c r="AY83" i="3"/>
  <c r="AY140" i="3" s="1"/>
  <c r="AZ83" i="3"/>
  <c r="AZ140" i="3" s="1"/>
  <c r="BA83" i="3"/>
  <c r="BA140" i="3" s="1"/>
  <c r="BB83" i="3"/>
  <c r="BB140" i="3" s="1"/>
  <c r="C84" i="3"/>
  <c r="C141" i="3" s="1"/>
  <c r="D84" i="3"/>
  <c r="D141" i="3" s="1"/>
  <c r="E84" i="3"/>
  <c r="E141" i="3" s="1"/>
  <c r="F84" i="3"/>
  <c r="F141" i="3" s="1"/>
  <c r="G84" i="3"/>
  <c r="G141" i="3" s="1"/>
  <c r="H84" i="3"/>
  <c r="H141" i="3" s="1"/>
  <c r="I84" i="3"/>
  <c r="I141" i="3" s="1"/>
  <c r="J84" i="3"/>
  <c r="J141" i="3" s="1"/>
  <c r="K84" i="3"/>
  <c r="K141" i="3" s="1"/>
  <c r="L84" i="3"/>
  <c r="L141" i="3" s="1"/>
  <c r="M84" i="3"/>
  <c r="M141" i="3" s="1"/>
  <c r="N84" i="3"/>
  <c r="N141" i="3" s="1"/>
  <c r="O84" i="3"/>
  <c r="O141" i="3" s="1"/>
  <c r="P84" i="3"/>
  <c r="P141" i="3" s="1"/>
  <c r="Q84" i="3"/>
  <c r="Q141" i="3" s="1"/>
  <c r="R84" i="3"/>
  <c r="R141" i="3" s="1"/>
  <c r="S84" i="3"/>
  <c r="S141" i="3" s="1"/>
  <c r="T84" i="3"/>
  <c r="T141" i="3" s="1"/>
  <c r="U84" i="3"/>
  <c r="U141" i="3" s="1"/>
  <c r="V84" i="3"/>
  <c r="V141" i="3" s="1"/>
  <c r="W84" i="3"/>
  <c r="W141" i="3" s="1"/>
  <c r="X84" i="3"/>
  <c r="X141" i="3" s="1"/>
  <c r="Y84" i="3"/>
  <c r="Y141" i="3" s="1"/>
  <c r="Z84" i="3"/>
  <c r="Z141" i="3" s="1"/>
  <c r="AA84" i="3"/>
  <c r="AA141" i="3" s="1"/>
  <c r="AB84" i="3"/>
  <c r="AB141" i="3" s="1"/>
  <c r="AC84" i="3"/>
  <c r="AC141" i="3" s="1"/>
  <c r="AD84" i="3"/>
  <c r="AD141" i="3" s="1"/>
  <c r="AE84" i="3"/>
  <c r="AE141" i="3" s="1"/>
  <c r="AF84" i="3"/>
  <c r="AF141" i="3" s="1"/>
  <c r="AG84" i="3"/>
  <c r="AG141" i="3" s="1"/>
  <c r="AH84" i="3"/>
  <c r="AH141" i="3" s="1"/>
  <c r="AI84" i="3"/>
  <c r="AI141" i="3" s="1"/>
  <c r="AJ84" i="3"/>
  <c r="AJ141" i="3" s="1"/>
  <c r="AK84" i="3"/>
  <c r="AK141" i="3" s="1"/>
  <c r="AL84" i="3"/>
  <c r="AL141" i="3" s="1"/>
  <c r="AM84" i="3"/>
  <c r="AM141" i="3" s="1"/>
  <c r="AN84" i="3"/>
  <c r="AN141" i="3" s="1"/>
  <c r="AO84" i="3"/>
  <c r="AO141" i="3" s="1"/>
  <c r="AP84" i="3"/>
  <c r="AP141" i="3" s="1"/>
  <c r="AQ84" i="3"/>
  <c r="AQ141" i="3" s="1"/>
  <c r="AR84" i="3"/>
  <c r="AR141" i="3" s="1"/>
  <c r="AS84" i="3"/>
  <c r="AS141" i="3" s="1"/>
  <c r="AT84" i="3"/>
  <c r="AT141" i="3" s="1"/>
  <c r="AU84" i="3"/>
  <c r="AU141" i="3" s="1"/>
  <c r="AV84" i="3"/>
  <c r="AV141" i="3" s="1"/>
  <c r="AW84" i="3"/>
  <c r="AW141" i="3" s="1"/>
  <c r="AX84" i="3"/>
  <c r="AX141" i="3" s="1"/>
  <c r="AY84" i="3"/>
  <c r="AY141" i="3" s="1"/>
  <c r="AZ84" i="3"/>
  <c r="AZ141" i="3" s="1"/>
  <c r="BA84" i="3"/>
  <c r="BA141" i="3" s="1"/>
  <c r="BB84" i="3"/>
  <c r="BB141" i="3" s="1"/>
  <c r="C85" i="3"/>
  <c r="C142" i="3" s="1"/>
  <c r="D85" i="3"/>
  <c r="D142" i="3" s="1"/>
  <c r="E85" i="3"/>
  <c r="E142" i="3" s="1"/>
  <c r="F85" i="3"/>
  <c r="F142" i="3" s="1"/>
  <c r="G85" i="3"/>
  <c r="G142" i="3" s="1"/>
  <c r="H85" i="3"/>
  <c r="H142" i="3" s="1"/>
  <c r="I85" i="3"/>
  <c r="I142" i="3" s="1"/>
  <c r="J85" i="3"/>
  <c r="J142" i="3" s="1"/>
  <c r="K85" i="3"/>
  <c r="K142" i="3" s="1"/>
  <c r="L85" i="3"/>
  <c r="L142" i="3" s="1"/>
  <c r="M85" i="3"/>
  <c r="M142" i="3" s="1"/>
  <c r="N85" i="3"/>
  <c r="N142" i="3" s="1"/>
  <c r="O85" i="3"/>
  <c r="O142" i="3" s="1"/>
  <c r="P85" i="3"/>
  <c r="P142" i="3" s="1"/>
  <c r="Q85" i="3"/>
  <c r="Q142" i="3" s="1"/>
  <c r="R85" i="3"/>
  <c r="R142" i="3" s="1"/>
  <c r="S85" i="3"/>
  <c r="S142" i="3" s="1"/>
  <c r="T85" i="3"/>
  <c r="T142" i="3" s="1"/>
  <c r="U85" i="3"/>
  <c r="U142" i="3" s="1"/>
  <c r="V85" i="3"/>
  <c r="V142" i="3" s="1"/>
  <c r="W85" i="3"/>
  <c r="W142" i="3" s="1"/>
  <c r="X85" i="3"/>
  <c r="X142" i="3" s="1"/>
  <c r="Y85" i="3"/>
  <c r="Y142" i="3" s="1"/>
  <c r="Z85" i="3"/>
  <c r="Z142" i="3" s="1"/>
  <c r="AA85" i="3"/>
  <c r="AA142" i="3" s="1"/>
  <c r="AB85" i="3"/>
  <c r="AB142" i="3" s="1"/>
  <c r="AC85" i="3"/>
  <c r="AC142" i="3" s="1"/>
  <c r="AD85" i="3"/>
  <c r="AD142" i="3" s="1"/>
  <c r="AE85" i="3"/>
  <c r="AE142" i="3" s="1"/>
  <c r="AF85" i="3"/>
  <c r="AF142" i="3" s="1"/>
  <c r="AG85" i="3"/>
  <c r="AG142" i="3" s="1"/>
  <c r="AH85" i="3"/>
  <c r="AH142" i="3" s="1"/>
  <c r="AI85" i="3"/>
  <c r="AI142" i="3" s="1"/>
  <c r="AJ85" i="3"/>
  <c r="AJ142" i="3" s="1"/>
  <c r="AK85" i="3"/>
  <c r="AK142" i="3" s="1"/>
  <c r="AL85" i="3"/>
  <c r="AL142" i="3" s="1"/>
  <c r="AM85" i="3"/>
  <c r="AM142" i="3" s="1"/>
  <c r="AN85" i="3"/>
  <c r="AN142" i="3" s="1"/>
  <c r="AO85" i="3"/>
  <c r="AO142" i="3" s="1"/>
  <c r="AP85" i="3"/>
  <c r="AP142" i="3" s="1"/>
  <c r="AQ85" i="3"/>
  <c r="AQ142" i="3" s="1"/>
  <c r="AR85" i="3"/>
  <c r="AR142" i="3" s="1"/>
  <c r="AS85" i="3"/>
  <c r="AS142" i="3" s="1"/>
  <c r="AT85" i="3"/>
  <c r="AT142" i="3" s="1"/>
  <c r="AU85" i="3"/>
  <c r="AU142" i="3" s="1"/>
  <c r="AV85" i="3"/>
  <c r="AV142" i="3" s="1"/>
  <c r="AW85" i="3"/>
  <c r="AW142" i="3" s="1"/>
  <c r="AX85" i="3"/>
  <c r="AX142" i="3" s="1"/>
  <c r="AY85" i="3"/>
  <c r="AY142" i="3" s="1"/>
  <c r="AZ85" i="3"/>
  <c r="AZ142" i="3" s="1"/>
  <c r="BA85" i="3"/>
  <c r="BA142" i="3" s="1"/>
  <c r="BB85" i="3"/>
  <c r="BB142" i="3" s="1"/>
  <c r="C86" i="3"/>
  <c r="C143" i="3" s="1"/>
  <c r="D86" i="3"/>
  <c r="D143" i="3" s="1"/>
  <c r="E86" i="3"/>
  <c r="E143" i="3" s="1"/>
  <c r="F86" i="3"/>
  <c r="F143" i="3" s="1"/>
  <c r="G86" i="3"/>
  <c r="G143" i="3" s="1"/>
  <c r="H86" i="3"/>
  <c r="H143" i="3" s="1"/>
  <c r="I86" i="3"/>
  <c r="I143" i="3" s="1"/>
  <c r="J86" i="3"/>
  <c r="J143" i="3" s="1"/>
  <c r="K86" i="3"/>
  <c r="K143" i="3" s="1"/>
  <c r="L86" i="3"/>
  <c r="L143" i="3" s="1"/>
  <c r="M86" i="3"/>
  <c r="M143" i="3" s="1"/>
  <c r="N86" i="3"/>
  <c r="N143" i="3" s="1"/>
  <c r="O86" i="3"/>
  <c r="O143" i="3" s="1"/>
  <c r="P86" i="3"/>
  <c r="P143" i="3" s="1"/>
  <c r="Q86" i="3"/>
  <c r="Q143" i="3" s="1"/>
  <c r="R86" i="3"/>
  <c r="R143" i="3" s="1"/>
  <c r="S86" i="3"/>
  <c r="S143" i="3" s="1"/>
  <c r="T86" i="3"/>
  <c r="T143" i="3" s="1"/>
  <c r="U86" i="3"/>
  <c r="U143" i="3" s="1"/>
  <c r="V86" i="3"/>
  <c r="V143" i="3" s="1"/>
  <c r="W86" i="3"/>
  <c r="W143" i="3" s="1"/>
  <c r="X86" i="3"/>
  <c r="X143" i="3" s="1"/>
  <c r="Y86" i="3"/>
  <c r="Y143" i="3" s="1"/>
  <c r="Z86" i="3"/>
  <c r="Z143" i="3" s="1"/>
  <c r="AA86" i="3"/>
  <c r="AA143" i="3" s="1"/>
  <c r="AB86" i="3"/>
  <c r="AB143" i="3" s="1"/>
  <c r="AC86" i="3"/>
  <c r="AC143" i="3" s="1"/>
  <c r="AD86" i="3"/>
  <c r="AD143" i="3" s="1"/>
  <c r="AE86" i="3"/>
  <c r="AE143" i="3" s="1"/>
  <c r="AF86" i="3"/>
  <c r="AF143" i="3" s="1"/>
  <c r="AG86" i="3"/>
  <c r="AG143" i="3" s="1"/>
  <c r="AH86" i="3"/>
  <c r="AH143" i="3" s="1"/>
  <c r="AI86" i="3"/>
  <c r="AI143" i="3" s="1"/>
  <c r="AJ86" i="3"/>
  <c r="AJ143" i="3" s="1"/>
  <c r="AK86" i="3"/>
  <c r="AK143" i="3" s="1"/>
  <c r="AL86" i="3"/>
  <c r="AL143" i="3" s="1"/>
  <c r="AM86" i="3"/>
  <c r="AM143" i="3" s="1"/>
  <c r="AN86" i="3"/>
  <c r="AN143" i="3" s="1"/>
  <c r="AO86" i="3"/>
  <c r="AO143" i="3" s="1"/>
  <c r="AP86" i="3"/>
  <c r="AP143" i="3" s="1"/>
  <c r="AQ86" i="3"/>
  <c r="AQ143" i="3" s="1"/>
  <c r="AR86" i="3"/>
  <c r="AR143" i="3" s="1"/>
  <c r="AS86" i="3"/>
  <c r="AS143" i="3" s="1"/>
  <c r="AT86" i="3"/>
  <c r="AT143" i="3" s="1"/>
  <c r="AU86" i="3"/>
  <c r="AU143" i="3" s="1"/>
  <c r="AV86" i="3"/>
  <c r="AV143" i="3" s="1"/>
  <c r="AW86" i="3"/>
  <c r="AW143" i="3" s="1"/>
  <c r="AX86" i="3"/>
  <c r="AX143" i="3" s="1"/>
  <c r="AY86" i="3"/>
  <c r="AY143" i="3" s="1"/>
  <c r="AZ86" i="3"/>
  <c r="AZ143" i="3" s="1"/>
  <c r="BA86" i="3"/>
  <c r="BA143" i="3" s="1"/>
  <c r="BB86" i="3"/>
  <c r="BB143" i="3" s="1"/>
  <c r="C87" i="3"/>
  <c r="C144" i="3" s="1"/>
  <c r="D87" i="3"/>
  <c r="D144" i="3" s="1"/>
  <c r="E87" i="3"/>
  <c r="E144" i="3" s="1"/>
  <c r="F87" i="3"/>
  <c r="F144" i="3" s="1"/>
  <c r="G87" i="3"/>
  <c r="G144" i="3" s="1"/>
  <c r="H87" i="3"/>
  <c r="H144" i="3" s="1"/>
  <c r="I87" i="3"/>
  <c r="I144" i="3" s="1"/>
  <c r="J87" i="3"/>
  <c r="J144" i="3" s="1"/>
  <c r="K87" i="3"/>
  <c r="K144" i="3" s="1"/>
  <c r="L87" i="3"/>
  <c r="L144" i="3" s="1"/>
  <c r="M87" i="3"/>
  <c r="M144" i="3" s="1"/>
  <c r="N87" i="3"/>
  <c r="N144" i="3" s="1"/>
  <c r="O87" i="3"/>
  <c r="O144" i="3" s="1"/>
  <c r="P87" i="3"/>
  <c r="P144" i="3" s="1"/>
  <c r="Q87" i="3"/>
  <c r="Q144" i="3" s="1"/>
  <c r="R87" i="3"/>
  <c r="R144" i="3" s="1"/>
  <c r="S87" i="3"/>
  <c r="S144" i="3" s="1"/>
  <c r="T87" i="3"/>
  <c r="T144" i="3" s="1"/>
  <c r="U87" i="3"/>
  <c r="U144" i="3" s="1"/>
  <c r="V87" i="3"/>
  <c r="V144" i="3" s="1"/>
  <c r="W87" i="3"/>
  <c r="W144" i="3" s="1"/>
  <c r="X87" i="3"/>
  <c r="X144" i="3" s="1"/>
  <c r="Y87" i="3"/>
  <c r="Y144" i="3" s="1"/>
  <c r="Z87" i="3"/>
  <c r="Z144" i="3" s="1"/>
  <c r="AA87" i="3"/>
  <c r="AA144" i="3" s="1"/>
  <c r="AB87" i="3"/>
  <c r="AB144" i="3" s="1"/>
  <c r="AC87" i="3"/>
  <c r="AC144" i="3" s="1"/>
  <c r="AD87" i="3"/>
  <c r="AD144" i="3" s="1"/>
  <c r="AE87" i="3"/>
  <c r="AE144" i="3" s="1"/>
  <c r="AF87" i="3"/>
  <c r="AF144" i="3" s="1"/>
  <c r="AG87" i="3"/>
  <c r="AG144" i="3" s="1"/>
  <c r="AH87" i="3"/>
  <c r="AH144" i="3" s="1"/>
  <c r="AI87" i="3"/>
  <c r="AI144" i="3" s="1"/>
  <c r="AJ87" i="3"/>
  <c r="AJ144" i="3" s="1"/>
  <c r="AK87" i="3"/>
  <c r="AK144" i="3" s="1"/>
  <c r="AL87" i="3"/>
  <c r="AL144" i="3" s="1"/>
  <c r="AM87" i="3"/>
  <c r="AM144" i="3" s="1"/>
  <c r="AN87" i="3"/>
  <c r="AN144" i="3" s="1"/>
  <c r="AO87" i="3"/>
  <c r="AO144" i="3" s="1"/>
  <c r="AP87" i="3"/>
  <c r="AP144" i="3" s="1"/>
  <c r="AQ87" i="3"/>
  <c r="AQ144" i="3" s="1"/>
  <c r="AR87" i="3"/>
  <c r="AR144" i="3" s="1"/>
  <c r="AS87" i="3"/>
  <c r="AS144" i="3" s="1"/>
  <c r="AT87" i="3"/>
  <c r="AT144" i="3" s="1"/>
  <c r="AU87" i="3"/>
  <c r="AU144" i="3" s="1"/>
  <c r="AV87" i="3"/>
  <c r="AV144" i="3" s="1"/>
  <c r="AW87" i="3"/>
  <c r="AW144" i="3" s="1"/>
  <c r="AX87" i="3"/>
  <c r="AX144" i="3" s="1"/>
  <c r="AY87" i="3"/>
  <c r="AY144" i="3" s="1"/>
  <c r="AZ87" i="3"/>
  <c r="AZ144" i="3" s="1"/>
  <c r="BA87" i="3"/>
  <c r="BA144" i="3" s="1"/>
  <c r="BB87" i="3"/>
  <c r="BB144" i="3" s="1"/>
  <c r="C88" i="3"/>
  <c r="C145" i="3" s="1"/>
  <c r="D88" i="3"/>
  <c r="D145" i="3" s="1"/>
  <c r="E88" i="3"/>
  <c r="E145" i="3" s="1"/>
  <c r="F88" i="3"/>
  <c r="F145" i="3" s="1"/>
  <c r="G88" i="3"/>
  <c r="G145" i="3" s="1"/>
  <c r="H88" i="3"/>
  <c r="H145" i="3" s="1"/>
  <c r="I88" i="3"/>
  <c r="I145" i="3" s="1"/>
  <c r="J88" i="3"/>
  <c r="J145" i="3" s="1"/>
  <c r="K88" i="3"/>
  <c r="K145" i="3" s="1"/>
  <c r="L88" i="3"/>
  <c r="L145" i="3" s="1"/>
  <c r="M88" i="3"/>
  <c r="M145" i="3" s="1"/>
  <c r="N88" i="3"/>
  <c r="N145" i="3" s="1"/>
  <c r="O88" i="3"/>
  <c r="O145" i="3" s="1"/>
  <c r="P88" i="3"/>
  <c r="P145" i="3" s="1"/>
  <c r="Q88" i="3"/>
  <c r="Q145" i="3" s="1"/>
  <c r="R88" i="3"/>
  <c r="R145" i="3" s="1"/>
  <c r="S88" i="3"/>
  <c r="S145" i="3" s="1"/>
  <c r="T88" i="3"/>
  <c r="T145" i="3" s="1"/>
  <c r="U88" i="3"/>
  <c r="U145" i="3" s="1"/>
  <c r="V88" i="3"/>
  <c r="V145" i="3" s="1"/>
  <c r="W88" i="3"/>
  <c r="W145" i="3" s="1"/>
  <c r="X88" i="3"/>
  <c r="X145" i="3" s="1"/>
  <c r="Y88" i="3"/>
  <c r="Y145" i="3" s="1"/>
  <c r="Z88" i="3"/>
  <c r="Z145" i="3" s="1"/>
  <c r="AA88" i="3"/>
  <c r="AA145" i="3" s="1"/>
  <c r="AB88" i="3"/>
  <c r="AB145" i="3" s="1"/>
  <c r="AC88" i="3"/>
  <c r="AC145" i="3" s="1"/>
  <c r="AD88" i="3"/>
  <c r="AD145" i="3" s="1"/>
  <c r="AE88" i="3"/>
  <c r="AE145" i="3" s="1"/>
  <c r="AF88" i="3"/>
  <c r="AF145" i="3" s="1"/>
  <c r="AG88" i="3"/>
  <c r="AG145" i="3" s="1"/>
  <c r="AH88" i="3"/>
  <c r="AH145" i="3" s="1"/>
  <c r="AI88" i="3"/>
  <c r="AJ88" i="3"/>
  <c r="AJ145" i="3" s="1"/>
  <c r="AK88" i="3"/>
  <c r="AK145" i="3" s="1"/>
  <c r="AL88" i="3"/>
  <c r="AL145" i="3" s="1"/>
  <c r="AM88" i="3"/>
  <c r="AM145" i="3" s="1"/>
  <c r="AN88" i="3"/>
  <c r="AN145" i="3" s="1"/>
  <c r="AO88" i="3"/>
  <c r="AO145" i="3" s="1"/>
  <c r="AP88" i="3"/>
  <c r="AP145" i="3" s="1"/>
  <c r="AQ88" i="3"/>
  <c r="AQ145" i="3" s="1"/>
  <c r="AR88" i="3"/>
  <c r="AR145" i="3" s="1"/>
  <c r="AS88" i="3"/>
  <c r="AS145" i="3" s="1"/>
  <c r="AT88" i="3"/>
  <c r="AT145" i="3" s="1"/>
  <c r="AU88" i="3"/>
  <c r="AU145" i="3" s="1"/>
  <c r="AV88" i="3"/>
  <c r="AV145" i="3" s="1"/>
  <c r="AW88" i="3"/>
  <c r="AW145" i="3" s="1"/>
  <c r="AX88" i="3"/>
  <c r="AX145" i="3" s="1"/>
  <c r="AY88" i="3"/>
  <c r="AY145" i="3" s="1"/>
  <c r="AZ88" i="3"/>
  <c r="AZ145" i="3" s="1"/>
  <c r="BA88" i="3"/>
  <c r="BA145" i="3" s="1"/>
  <c r="BB88" i="3"/>
  <c r="BB145" i="3" s="1"/>
  <c r="C89" i="3"/>
  <c r="C146" i="3" s="1"/>
  <c r="D89" i="3"/>
  <c r="D146" i="3" s="1"/>
  <c r="E89" i="3"/>
  <c r="E146" i="3" s="1"/>
  <c r="F89" i="3"/>
  <c r="F146" i="3" s="1"/>
  <c r="G89" i="3"/>
  <c r="G146" i="3" s="1"/>
  <c r="H89" i="3"/>
  <c r="H146" i="3" s="1"/>
  <c r="I89" i="3"/>
  <c r="I146" i="3" s="1"/>
  <c r="J89" i="3"/>
  <c r="J146" i="3" s="1"/>
  <c r="K89" i="3"/>
  <c r="K146" i="3" s="1"/>
  <c r="L89" i="3"/>
  <c r="L146" i="3" s="1"/>
  <c r="M89" i="3"/>
  <c r="M146" i="3" s="1"/>
  <c r="N89" i="3"/>
  <c r="N146" i="3" s="1"/>
  <c r="O89" i="3"/>
  <c r="O146" i="3" s="1"/>
  <c r="P89" i="3"/>
  <c r="P146" i="3" s="1"/>
  <c r="Q89" i="3"/>
  <c r="Q146" i="3" s="1"/>
  <c r="R89" i="3"/>
  <c r="R146" i="3" s="1"/>
  <c r="S89" i="3"/>
  <c r="S146" i="3" s="1"/>
  <c r="T89" i="3"/>
  <c r="T146" i="3" s="1"/>
  <c r="U89" i="3"/>
  <c r="U146" i="3" s="1"/>
  <c r="V89" i="3"/>
  <c r="V146" i="3" s="1"/>
  <c r="W89" i="3"/>
  <c r="W146" i="3" s="1"/>
  <c r="X89" i="3"/>
  <c r="X146" i="3" s="1"/>
  <c r="Y89" i="3"/>
  <c r="Y146" i="3" s="1"/>
  <c r="Z89" i="3"/>
  <c r="Z146" i="3" s="1"/>
  <c r="AA89" i="3"/>
  <c r="AA146" i="3" s="1"/>
  <c r="AB89" i="3"/>
  <c r="AB146" i="3" s="1"/>
  <c r="AC89" i="3"/>
  <c r="AC146" i="3" s="1"/>
  <c r="AD89" i="3"/>
  <c r="AD146" i="3" s="1"/>
  <c r="AE89" i="3"/>
  <c r="AE146" i="3" s="1"/>
  <c r="AF89" i="3"/>
  <c r="AF146" i="3" s="1"/>
  <c r="AG89" i="3"/>
  <c r="AG146" i="3" s="1"/>
  <c r="AH89" i="3"/>
  <c r="AH146" i="3" s="1"/>
  <c r="AI89" i="3"/>
  <c r="AI146" i="3" s="1"/>
  <c r="AJ89" i="3"/>
  <c r="AJ146" i="3" s="1"/>
  <c r="AK89" i="3"/>
  <c r="AK146" i="3" s="1"/>
  <c r="AL89" i="3"/>
  <c r="AL146" i="3" s="1"/>
  <c r="AM89" i="3"/>
  <c r="AM146" i="3" s="1"/>
  <c r="AN89" i="3"/>
  <c r="AN146" i="3" s="1"/>
  <c r="AO89" i="3"/>
  <c r="AO146" i="3" s="1"/>
  <c r="AP89" i="3"/>
  <c r="AP146" i="3" s="1"/>
  <c r="AQ89" i="3"/>
  <c r="AQ146" i="3" s="1"/>
  <c r="AR89" i="3"/>
  <c r="AR146" i="3" s="1"/>
  <c r="AS89" i="3"/>
  <c r="AS146" i="3" s="1"/>
  <c r="AT89" i="3"/>
  <c r="AT146" i="3" s="1"/>
  <c r="AU89" i="3"/>
  <c r="AU146" i="3" s="1"/>
  <c r="AV89" i="3"/>
  <c r="AV146" i="3" s="1"/>
  <c r="AW89" i="3"/>
  <c r="AW146" i="3" s="1"/>
  <c r="AX89" i="3"/>
  <c r="AX146" i="3" s="1"/>
  <c r="AY89" i="3"/>
  <c r="AY146" i="3" s="1"/>
  <c r="AZ89" i="3"/>
  <c r="AZ146" i="3" s="1"/>
  <c r="BA89" i="3"/>
  <c r="BA146" i="3" s="1"/>
  <c r="BB89" i="3"/>
  <c r="C90" i="3"/>
  <c r="C147" i="3" s="1"/>
  <c r="D90" i="3"/>
  <c r="D147" i="3" s="1"/>
  <c r="E90" i="3"/>
  <c r="E147" i="3" s="1"/>
  <c r="F90" i="3"/>
  <c r="F147" i="3" s="1"/>
  <c r="G90" i="3"/>
  <c r="G147" i="3" s="1"/>
  <c r="H90" i="3"/>
  <c r="H147" i="3" s="1"/>
  <c r="I90" i="3"/>
  <c r="I147" i="3" s="1"/>
  <c r="J90" i="3"/>
  <c r="J147" i="3" s="1"/>
  <c r="K90" i="3"/>
  <c r="K147" i="3" s="1"/>
  <c r="L90" i="3"/>
  <c r="L147" i="3" s="1"/>
  <c r="M90" i="3"/>
  <c r="M147" i="3" s="1"/>
  <c r="N90" i="3"/>
  <c r="N147" i="3" s="1"/>
  <c r="O90" i="3"/>
  <c r="O147" i="3" s="1"/>
  <c r="P90" i="3"/>
  <c r="P147" i="3" s="1"/>
  <c r="Q90" i="3"/>
  <c r="Q147" i="3" s="1"/>
  <c r="R90" i="3"/>
  <c r="R147" i="3" s="1"/>
  <c r="S90" i="3"/>
  <c r="S147" i="3" s="1"/>
  <c r="T90" i="3"/>
  <c r="T147" i="3" s="1"/>
  <c r="U90" i="3"/>
  <c r="U147" i="3" s="1"/>
  <c r="V90" i="3"/>
  <c r="V147" i="3" s="1"/>
  <c r="W90" i="3"/>
  <c r="W147" i="3" s="1"/>
  <c r="X90" i="3"/>
  <c r="X147" i="3" s="1"/>
  <c r="Y90" i="3"/>
  <c r="Y147" i="3" s="1"/>
  <c r="Z90" i="3"/>
  <c r="Z147" i="3" s="1"/>
  <c r="AA90" i="3"/>
  <c r="AA147" i="3" s="1"/>
  <c r="AB90" i="3"/>
  <c r="AB147" i="3" s="1"/>
  <c r="AC90" i="3"/>
  <c r="AC147" i="3" s="1"/>
  <c r="AD90" i="3"/>
  <c r="AD147" i="3" s="1"/>
  <c r="AE90" i="3"/>
  <c r="AE147" i="3" s="1"/>
  <c r="AF90" i="3"/>
  <c r="AF147" i="3" s="1"/>
  <c r="AG90" i="3"/>
  <c r="AG147" i="3" s="1"/>
  <c r="AH90" i="3"/>
  <c r="AH147" i="3" s="1"/>
  <c r="AI90" i="3"/>
  <c r="AI147" i="3" s="1"/>
  <c r="AJ90" i="3"/>
  <c r="AJ147" i="3" s="1"/>
  <c r="AK90" i="3"/>
  <c r="AK147" i="3" s="1"/>
  <c r="AL90" i="3"/>
  <c r="AL147" i="3" s="1"/>
  <c r="AM90" i="3"/>
  <c r="AM147" i="3" s="1"/>
  <c r="AN90" i="3"/>
  <c r="AN147" i="3" s="1"/>
  <c r="AO90" i="3"/>
  <c r="AO147" i="3" s="1"/>
  <c r="AP90" i="3"/>
  <c r="AP147" i="3" s="1"/>
  <c r="AQ90" i="3"/>
  <c r="AQ147" i="3" s="1"/>
  <c r="AR90" i="3"/>
  <c r="AR147" i="3" s="1"/>
  <c r="AS90" i="3"/>
  <c r="AS147" i="3" s="1"/>
  <c r="AT90" i="3"/>
  <c r="AT147" i="3" s="1"/>
  <c r="AU90" i="3"/>
  <c r="AU147" i="3" s="1"/>
  <c r="AV90" i="3"/>
  <c r="AV147" i="3" s="1"/>
  <c r="AW90" i="3"/>
  <c r="AW147" i="3" s="1"/>
  <c r="AX90" i="3"/>
  <c r="AX147" i="3" s="1"/>
  <c r="AY90" i="3"/>
  <c r="AY147" i="3" s="1"/>
  <c r="AZ90" i="3"/>
  <c r="AZ147" i="3" s="1"/>
  <c r="BA90" i="3"/>
  <c r="BA147" i="3" s="1"/>
  <c r="BB90" i="3"/>
  <c r="BB147" i="3" s="1"/>
  <c r="C91" i="3"/>
  <c r="C148" i="3" s="1"/>
  <c r="D91" i="3"/>
  <c r="D148" i="3" s="1"/>
  <c r="E91" i="3"/>
  <c r="E148" i="3" s="1"/>
  <c r="F91" i="3"/>
  <c r="F148" i="3" s="1"/>
  <c r="G91" i="3"/>
  <c r="G148" i="3" s="1"/>
  <c r="H91" i="3"/>
  <c r="H148" i="3" s="1"/>
  <c r="I91" i="3"/>
  <c r="I148" i="3" s="1"/>
  <c r="J91" i="3"/>
  <c r="J148" i="3" s="1"/>
  <c r="K91" i="3"/>
  <c r="K148" i="3" s="1"/>
  <c r="L91" i="3"/>
  <c r="L148" i="3" s="1"/>
  <c r="M91" i="3"/>
  <c r="M148" i="3" s="1"/>
  <c r="N91" i="3"/>
  <c r="N148" i="3" s="1"/>
  <c r="O91" i="3"/>
  <c r="O148" i="3" s="1"/>
  <c r="P91" i="3"/>
  <c r="P148" i="3" s="1"/>
  <c r="Q91" i="3"/>
  <c r="Q148" i="3" s="1"/>
  <c r="R91" i="3"/>
  <c r="R148" i="3" s="1"/>
  <c r="S91" i="3"/>
  <c r="S148" i="3" s="1"/>
  <c r="T91" i="3"/>
  <c r="T148" i="3" s="1"/>
  <c r="U91" i="3"/>
  <c r="U148" i="3" s="1"/>
  <c r="V91" i="3"/>
  <c r="V148" i="3" s="1"/>
  <c r="W91" i="3"/>
  <c r="W148" i="3" s="1"/>
  <c r="X91" i="3"/>
  <c r="X148" i="3" s="1"/>
  <c r="Y91" i="3"/>
  <c r="Y148" i="3" s="1"/>
  <c r="Z91" i="3"/>
  <c r="Z148" i="3" s="1"/>
  <c r="AA91" i="3"/>
  <c r="AA148" i="3" s="1"/>
  <c r="AB91" i="3"/>
  <c r="AB148" i="3" s="1"/>
  <c r="AC91" i="3"/>
  <c r="AC148" i="3" s="1"/>
  <c r="AD91" i="3"/>
  <c r="AD148" i="3" s="1"/>
  <c r="AE91" i="3"/>
  <c r="AE148" i="3" s="1"/>
  <c r="AF91" i="3"/>
  <c r="AF148" i="3" s="1"/>
  <c r="AG91" i="3"/>
  <c r="AG148" i="3" s="1"/>
  <c r="AH91" i="3"/>
  <c r="AH148" i="3" s="1"/>
  <c r="AI91" i="3"/>
  <c r="AI148" i="3" s="1"/>
  <c r="AJ91" i="3"/>
  <c r="AJ148" i="3" s="1"/>
  <c r="AK91" i="3"/>
  <c r="AK148" i="3" s="1"/>
  <c r="AL91" i="3"/>
  <c r="AL148" i="3" s="1"/>
  <c r="AM91" i="3"/>
  <c r="AM148" i="3" s="1"/>
  <c r="AN91" i="3"/>
  <c r="AN148" i="3" s="1"/>
  <c r="AO91" i="3"/>
  <c r="AO148" i="3" s="1"/>
  <c r="AP91" i="3"/>
  <c r="AP148" i="3" s="1"/>
  <c r="AQ91" i="3"/>
  <c r="AQ148" i="3" s="1"/>
  <c r="AR91" i="3"/>
  <c r="AR148" i="3" s="1"/>
  <c r="AS91" i="3"/>
  <c r="AS148" i="3" s="1"/>
  <c r="AT91" i="3"/>
  <c r="AT148" i="3" s="1"/>
  <c r="AU91" i="3"/>
  <c r="AU148" i="3" s="1"/>
  <c r="AV91" i="3"/>
  <c r="AV148" i="3" s="1"/>
  <c r="AW91" i="3"/>
  <c r="AW148" i="3" s="1"/>
  <c r="AX91" i="3"/>
  <c r="AX148" i="3" s="1"/>
  <c r="AY91" i="3"/>
  <c r="AY148" i="3" s="1"/>
  <c r="AZ91" i="3"/>
  <c r="AZ148" i="3" s="1"/>
  <c r="BA91" i="3"/>
  <c r="BA148" i="3" s="1"/>
  <c r="BB91" i="3"/>
  <c r="BB148" i="3" s="1"/>
  <c r="C92" i="3"/>
  <c r="C149" i="3" s="1"/>
  <c r="D92" i="3"/>
  <c r="D149" i="3" s="1"/>
  <c r="E92" i="3"/>
  <c r="E149" i="3" s="1"/>
  <c r="F92" i="3"/>
  <c r="F149" i="3" s="1"/>
  <c r="G92" i="3"/>
  <c r="G149" i="3" s="1"/>
  <c r="H92" i="3"/>
  <c r="H149" i="3" s="1"/>
  <c r="I92" i="3"/>
  <c r="I149" i="3" s="1"/>
  <c r="J92" i="3"/>
  <c r="J149" i="3" s="1"/>
  <c r="K92" i="3"/>
  <c r="K149" i="3" s="1"/>
  <c r="L92" i="3"/>
  <c r="L149" i="3" s="1"/>
  <c r="M92" i="3"/>
  <c r="M149" i="3" s="1"/>
  <c r="N92" i="3"/>
  <c r="N149" i="3" s="1"/>
  <c r="O92" i="3"/>
  <c r="O149" i="3" s="1"/>
  <c r="P92" i="3"/>
  <c r="P149" i="3" s="1"/>
  <c r="Q92" i="3"/>
  <c r="Q149" i="3" s="1"/>
  <c r="R92" i="3"/>
  <c r="R149" i="3" s="1"/>
  <c r="S92" i="3"/>
  <c r="S149" i="3" s="1"/>
  <c r="T92" i="3"/>
  <c r="T149" i="3" s="1"/>
  <c r="U92" i="3"/>
  <c r="U149" i="3" s="1"/>
  <c r="V92" i="3"/>
  <c r="V149" i="3" s="1"/>
  <c r="W92" i="3"/>
  <c r="W149" i="3" s="1"/>
  <c r="X92" i="3"/>
  <c r="X149" i="3" s="1"/>
  <c r="Y92" i="3"/>
  <c r="Y149" i="3" s="1"/>
  <c r="Z92" i="3"/>
  <c r="Z149" i="3" s="1"/>
  <c r="AA92" i="3"/>
  <c r="AA149" i="3" s="1"/>
  <c r="AB92" i="3"/>
  <c r="AB149" i="3" s="1"/>
  <c r="AC92" i="3"/>
  <c r="AC149" i="3" s="1"/>
  <c r="AD92" i="3"/>
  <c r="AD149" i="3" s="1"/>
  <c r="AE92" i="3"/>
  <c r="AE149" i="3" s="1"/>
  <c r="AF92" i="3"/>
  <c r="AF149" i="3" s="1"/>
  <c r="AG92" i="3"/>
  <c r="AG149" i="3" s="1"/>
  <c r="AH92" i="3"/>
  <c r="AH149" i="3" s="1"/>
  <c r="AI92" i="3"/>
  <c r="AI149" i="3" s="1"/>
  <c r="AJ92" i="3"/>
  <c r="AJ149" i="3" s="1"/>
  <c r="AK92" i="3"/>
  <c r="AK149" i="3" s="1"/>
  <c r="AL92" i="3"/>
  <c r="AL149" i="3" s="1"/>
  <c r="AM92" i="3"/>
  <c r="AM149" i="3" s="1"/>
  <c r="AN92" i="3"/>
  <c r="AN149" i="3" s="1"/>
  <c r="AO92" i="3"/>
  <c r="AO149" i="3" s="1"/>
  <c r="AP92" i="3"/>
  <c r="AP149" i="3" s="1"/>
  <c r="AQ92" i="3"/>
  <c r="AQ149" i="3" s="1"/>
  <c r="AR92" i="3"/>
  <c r="AR149" i="3" s="1"/>
  <c r="AS92" i="3"/>
  <c r="AS149" i="3" s="1"/>
  <c r="AT92" i="3"/>
  <c r="AT149" i="3" s="1"/>
  <c r="AU92" i="3"/>
  <c r="AU149" i="3" s="1"/>
  <c r="AV92" i="3"/>
  <c r="AV149" i="3" s="1"/>
  <c r="AW92" i="3"/>
  <c r="AW149" i="3" s="1"/>
  <c r="AX92" i="3"/>
  <c r="AX149" i="3" s="1"/>
  <c r="AY92" i="3"/>
  <c r="AY149" i="3" s="1"/>
  <c r="AZ92" i="3"/>
  <c r="AZ149" i="3" s="1"/>
  <c r="BA92" i="3"/>
  <c r="BA149" i="3" s="1"/>
  <c r="BB92" i="3"/>
  <c r="BB149" i="3" s="1"/>
  <c r="C93" i="3"/>
  <c r="C150" i="3" s="1"/>
  <c r="D93" i="3"/>
  <c r="D150" i="3" s="1"/>
  <c r="E93" i="3"/>
  <c r="E150" i="3" s="1"/>
  <c r="F93" i="3"/>
  <c r="F150" i="3" s="1"/>
  <c r="G93" i="3"/>
  <c r="G150" i="3" s="1"/>
  <c r="H93" i="3"/>
  <c r="H150" i="3" s="1"/>
  <c r="I93" i="3"/>
  <c r="I150" i="3" s="1"/>
  <c r="J93" i="3"/>
  <c r="J150" i="3" s="1"/>
  <c r="K93" i="3"/>
  <c r="K150" i="3" s="1"/>
  <c r="L93" i="3"/>
  <c r="L150" i="3" s="1"/>
  <c r="M93" i="3"/>
  <c r="M150" i="3" s="1"/>
  <c r="N93" i="3"/>
  <c r="N150" i="3" s="1"/>
  <c r="O93" i="3"/>
  <c r="O150" i="3" s="1"/>
  <c r="P93" i="3"/>
  <c r="P150" i="3" s="1"/>
  <c r="Q93" i="3"/>
  <c r="Q150" i="3" s="1"/>
  <c r="R93" i="3"/>
  <c r="R150" i="3" s="1"/>
  <c r="S93" i="3"/>
  <c r="S150" i="3" s="1"/>
  <c r="T93" i="3"/>
  <c r="T150" i="3" s="1"/>
  <c r="U93" i="3"/>
  <c r="U150" i="3" s="1"/>
  <c r="V93" i="3"/>
  <c r="V150" i="3" s="1"/>
  <c r="W93" i="3"/>
  <c r="W150" i="3" s="1"/>
  <c r="X93" i="3"/>
  <c r="X150" i="3" s="1"/>
  <c r="Y93" i="3"/>
  <c r="Y150" i="3" s="1"/>
  <c r="Z93" i="3"/>
  <c r="Z150" i="3" s="1"/>
  <c r="AA93" i="3"/>
  <c r="AA150" i="3" s="1"/>
  <c r="AB93" i="3"/>
  <c r="AB150" i="3" s="1"/>
  <c r="AC93" i="3"/>
  <c r="AC150" i="3" s="1"/>
  <c r="AD93" i="3"/>
  <c r="AD150" i="3" s="1"/>
  <c r="AE93" i="3"/>
  <c r="AE150" i="3" s="1"/>
  <c r="AF93" i="3"/>
  <c r="AF150" i="3" s="1"/>
  <c r="AG93" i="3"/>
  <c r="AG150" i="3" s="1"/>
  <c r="AH93" i="3"/>
  <c r="AH150" i="3" s="1"/>
  <c r="AI93" i="3"/>
  <c r="AI150" i="3" s="1"/>
  <c r="AJ93" i="3"/>
  <c r="AJ150" i="3" s="1"/>
  <c r="AK93" i="3"/>
  <c r="AK150" i="3" s="1"/>
  <c r="AL93" i="3"/>
  <c r="AL150" i="3" s="1"/>
  <c r="AM93" i="3"/>
  <c r="AM150" i="3" s="1"/>
  <c r="AN93" i="3"/>
  <c r="AN150" i="3" s="1"/>
  <c r="AO93" i="3"/>
  <c r="AO150" i="3" s="1"/>
  <c r="AP93" i="3"/>
  <c r="AP150" i="3" s="1"/>
  <c r="AQ93" i="3"/>
  <c r="AQ150" i="3" s="1"/>
  <c r="AR93" i="3"/>
  <c r="AR150" i="3" s="1"/>
  <c r="AS93" i="3"/>
  <c r="AS150" i="3" s="1"/>
  <c r="AT93" i="3"/>
  <c r="AT150" i="3" s="1"/>
  <c r="AU93" i="3"/>
  <c r="AU150" i="3" s="1"/>
  <c r="AV93" i="3"/>
  <c r="AV150" i="3" s="1"/>
  <c r="AW93" i="3"/>
  <c r="AW150" i="3" s="1"/>
  <c r="AX93" i="3"/>
  <c r="AX150" i="3" s="1"/>
  <c r="AY93" i="3"/>
  <c r="AY150" i="3" s="1"/>
  <c r="AZ93" i="3"/>
  <c r="AZ150" i="3" s="1"/>
  <c r="BA93" i="3"/>
  <c r="BA150" i="3" s="1"/>
  <c r="BB93" i="3"/>
  <c r="BB150" i="3" s="1"/>
  <c r="C94" i="3"/>
  <c r="C151" i="3" s="1"/>
  <c r="D94" i="3"/>
  <c r="D151" i="3" s="1"/>
  <c r="E94" i="3"/>
  <c r="E151" i="3" s="1"/>
  <c r="F94" i="3"/>
  <c r="F151" i="3" s="1"/>
  <c r="G94" i="3"/>
  <c r="G151" i="3" s="1"/>
  <c r="H94" i="3"/>
  <c r="H151" i="3" s="1"/>
  <c r="I94" i="3"/>
  <c r="I151" i="3" s="1"/>
  <c r="J94" i="3"/>
  <c r="J151" i="3" s="1"/>
  <c r="K94" i="3"/>
  <c r="K151" i="3" s="1"/>
  <c r="L94" i="3"/>
  <c r="L151" i="3" s="1"/>
  <c r="M94" i="3"/>
  <c r="M151" i="3" s="1"/>
  <c r="N94" i="3"/>
  <c r="N151" i="3" s="1"/>
  <c r="O94" i="3"/>
  <c r="O151" i="3" s="1"/>
  <c r="P94" i="3"/>
  <c r="P151" i="3" s="1"/>
  <c r="Q94" i="3"/>
  <c r="Q151" i="3" s="1"/>
  <c r="R94" i="3"/>
  <c r="R151" i="3" s="1"/>
  <c r="S94" i="3"/>
  <c r="S151" i="3" s="1"/>
  <c r="T94" i="3"/>
  <c r="T151" i="3" s="1"/>
  <c r="U94" i="3"/>
  <c r="U151" i="3" s="1"/>
  <c r="V94" i="3"/>
  <c r="V151" i="3" s="1"/>
  <c r="W94" i="3"/>
  <c r="W151" i="3" s="1"/>
  <c r="X94" i="3"/>
  <c r="X151" i="3" s="1"/>
  <c r="Y94" i="3"/>
  <c r="Y151" i="3" s="1"/>
  <c r="Z94" i="3"/>
  <c r="Z151" i="3" s="1"/>
  <c r="AA94" i="3"/>
  <c r="AA151" i="3" s="1"/>
  <c r="AB94" i="3"/>
  <c r="AB151" i="3" s="1"/>
  <c r="AC94" i="3"/>
  <c r="AC151" i="3" s="1"/>
  <c r="AD94" i="3"/>
  <c r="AD151" i="3" s="1"/>
  <c r="AE94" i="3"/>
  <c r="AE151" i="3" s="1"/>
  <c r="AF94" i="3"/>
  <c r="AF151" i="3" s="1"/>
  <c r="AG94" i="3"/>
  <c r="AG151" i="3" s="1"/>
  <c r="AH94" i="3"/>
  <c r="AH151" i="3" s="1"/>
  <c r="AI94" i="3"/>
  <c r="AI151" i="3" s="1"/>
  <c r="AJ94" i="3"/>
  <c r="AJ151" i="3" s="1"/>
  <c r="AK94" i="3"/>
  <c r="AK151" i="3" s="1"/>
  <c r="AL94" i="3"/>
  <c r="AL151" i="3" s="1"/>
  <c r="AM94" i="3"/>
  <c r="AM151" i="3" s="1"/>
  <c r="AN94" i="3"/>
  <c r="AN151" i="3" s="1"/>
  <c r="AO94" i="3"/>
  <c r="AO151" i="3" s="1"/>
  <c r="AP94" i="3"/>
  <c r="AP151" i="3" s="1"/>
  <c r="AQ94" i="3"/>
  <c r="AQ151" i="3" s="1"/>
  <c r="AR94" i="3"/>
  <c r="AR151" i="3" s="1"/>
  <c r="AS94" i="3"/>
  <c r="AS151" i="3" s="1"/>
  <c r="AT94" i="3"/>
  <c r="AT151" i="3" s="1"/>
  <c r="AU94" i="3"/>
  <c r="AU151" i="3" s="1"/>
  <c r="AV94" i="3"/>
  <c r="AV151" i="3" s="1"/>
  <c r="AW94" i="3"/>
  <c r="AW151" i="3" s="1"/>
  <c r="AX94" i="3"/>
  <c r="AX151" i="3" s="1"/>
  <c r="AY94" i="3"/>
  <c r="AY151" i="3" s="1"/>
  <c r="AZ94" i="3"/>
  <c r="AZ151" i="3" s="1"/>
  <c r="BA94" i="3"/>
  <c r="BA151" i="3" s="1"/>
  <c r="BB94" i="3"/>
  <c r="BB151" i="3" s="1"/>
  <c r="C95" i="3"/>
  <c r="C152" i="3" s="1"/>
  <c r="D95" i="3"/>
  <c r="D152" i="3" s="1"/>
  <c r="E95" i="3"/>
  <c r="E152" i="3" s="1"/>
  <c r="F95" i="3"/>
  <c r="G95" i="3"/>
  <c r="G152" i="3" s="1"/>
  <c r="H95" i="3"/>
  <c r="H152" i="3" s="1"/>
  <c r="I95" i="3"/>
  <c r="I152" i="3" s="1"/>
  <c r="J95" i="3"/>
  <c r="J152" i="3" s="1"/>
  <c r="K95" i="3"/>
  <c r="K152" i="3" s="1"/>
  <c r="L95" i="3"/>
  <c r="L152" i="3" s="1"/>
  <c r="M95" i="3"/>
  <c r="M152" i="3" s="1"/>
  <c r="N95" i="3"/>
  <c r="N152" i="3" s="1"/>
  <c r="O95" i="3"/>
  <c r="O152" i="3" s="1"/>
  <c r="P95" i="3"/>
  <c r="P152" i="3" s="1"/>
  <c r="Q95" i="3"/>
  <c r="Q152" i="3" s="1"/>
  <c r="R95" i="3"/>
  <c r="R152" i="3" s="1"/>
  <c r="S95" i="3"/>
  <c r="S152" i="3" s="1"/>
  <c r="T95" i="3"/>
  <c r="T152" i="3" s="1"/>
  <c r="U95" i="3"/>
  <c r="U152" i="3" s="1"/>
  <c r="V95" i="3"/>
  <c r="V152" i="3" s="1"/>
  <c r="W95" i="3"/>
  <c r="W152" i="3" s="1"/>
  <c r="X95" i="3"/>
  <c r="X152" i="3" s="1"/>
  <c r="Y95" i="3"/>
  <c r="Y152" i="3" s="1"/>
  <c r="Z95" i="3"/>
  <c r="Z152" i="3" s="1"/>
  <c r="AA95" i="3"/>
  <c r="AA152" i="3" s="1"/>
  <c r="AB95" i="3"/>
  <c r="AB152" i="3" s="1"/>
  <c r="AC95" i="3"/>
  <c r="AC152" i="3" s="1"/>
  <c r="AD95" i="3"/>
  <c r="AD152" i="3" s="1"/>
  <c r="AE95" i="3"/>
  <c r="AE152" i="3" s="1"/>
  <c r="AF95" i="3"/>
  <c r="AF152" i="3" s="1"/>
  <c r="AG95" i="3"/>
  <c r="AG152" i="3" s="1"/>
  <c r="AH95" i="3"/>
  <c r="AH152" i="3" s="1"/>
  <c r="AI95" i="3"/>
  <c r="AI152" i="3" s="1"/>
  <c r="AJ95" i="3"/>
  <c r="AJ152" i="3" s="1"/>
  <c r="AK95" i="3"/>
  <c r="AK152" i="3" s="1"/>
  <c r="AL95" i="3"/>
  <c r="AL152" i="3" s="1"/>
  <c r="AM95" i="3"/>
  <c r="AM152" i="3" s="1"/>
  <c r="AN95" i="3"/>
  <c r="AN152" i="3" s="1"/>
  <c r="AO95" i="3"/>
  <c r="AO152" i="3" s="1"/>
  <c r="AP95" i="3"/>
  <c r="AP152" i="3" s="1"/>
  <c r="AQ95" i="3"/>
  <c r="AQ152" i="3" s="1"/>
  <c r="AR95" i="3"/>
  <c r="AR152" i="3" s="1"/>
  <c r="AS95" i="3"/>
  <c r="AS152" i="3" s="1"/>
  <c r="AT95" i="3"/>
  <c r="AT152" i="3" s="1"/>
  <c r="AU95" i="3"/>
  <c r="AU152" i="3" s="1"/>
  <c r="AV95" i="3"/>
  <c r="AV152" i="3" s="1"/>
  <c r="AW95" i="3"/>
  <c r="AW152" i="3" s="1"/>
  <c r="AX95" i="3"/>
  <c r="AX152" i="3" s="1"/>
  <c r="AY95" i="3"/>
  <c r="AY152" i="3" s="1"/>
  <c r="AZ95" i="3"/>
  <c r="AZ152" i="3" s="1"/>
  <c r="BA95" i="3"/>
  <c r="BA152" i="3" s="1"/>
  <c r="BB95" i="3"/>
  <c r="BB152" i="3" s="1"/>
  <c r="C96" i="3"/>
  <c r="C153" i="3" s="1"/>
  <c r="D96" i="3"/>
  <c r="D153" i="3" s="1"/>
  <c r="E96" i="3"/>
  <c r="E153" i="3" s="1"/>
  <c r="F96" i="3"/>
  <c r="F153" i="3" s="1"/>
  <c r="G96" i="3"/>
  <c r="G153" i="3" s="1"/>
  <c r="H96" i="3"/>
  <c r="H153" i="3" s="1"/>
  <c r="I96" i="3"/>
  <c r="I153" i="3" s="1"/>
  <c r="J96" i="3"/>
  <c r="J153" i="3" s="1"/>
  <c r="K96" i="3"/>
  <c r="K153" i="3" s="1"/>
  <c r="L96" i="3"/>
  <c r="L153" i="3" s="1"/>
  <c r="M96" i="3"/>
  <c r="M153" i="3" s="1"/>
  <c r="N96" i="3"/>
  <c r="N153" i="3" s="1"/>
  <c r="O96" i="3"/>
  <c r="O153" i="3" s="1"/>
  <c r="P96" i="3"/>
  <c r="P153" i="3" s="1"/>
  <c r="Q96" i="3"/>
  <c r="Q153" i="3" s="1"/>
  <c r="R96" i="3"/>
  <c r="R153" i="3" s="1"/>
  <c r="S96" i="3"/>
  <c r="S153" i="3" s="1"/>
  <c r="T96" i="3"/>
  <c r="T153" i="3" s="1"/>
  <c r="U96" i="3"/>
  <c r="U153" i="3" s="1"/>
  <c r="V96" i="3"/>
  <c r="V153" i="3" s="1"/>
  <c r="W96" i="3"/>
  <c r="W153" i="3" s="1"/>
  <c r="X96" i="3"/>
  <c r="X153" i="3" s="1"/>
  <c r="Y96" i="3"/>
  <c r="Y153" i="3" s="1"/>
  <c r="Z96" i="3"/>
  <c r="Z153" i="3" s="1"/>
  <c r="AA96" i="3"/>
  <c r="AA153" i="3" s="1"/>
  <c r="AB96" i="3"/>
  <c r="AB153" i="3" s="1"/>
  <c r="AC96" i="3"/>
  <c r="AC153" i="3" s="1"/>
  <c r="AD96" i="3"/>
  <c r="AD153" i="3" s="1"/>
  <c r="AE96" i="3"/>
  <c r="AE153" i="3" s="1"/>
  <c r="AF96" i="3"/>
  <c r="AF153" i="3" s="1"/>
  <c r="AG96" i="3"/>
  <c r="AG153" i="3" s="1"/>
  <c r="AH96" i="3"/>
  <c r="AH153" i="3" s="1"/>
  <c r="AI96" i="3"/>
  <c r="AJ96" i="3"/>
  <c r="AJ153" i="3" s="1"/>
  <c r="AK96" i="3"/>
  <c r="AK153" i="3" s="1"/>
  <c r="AL96" i="3"/>
  <c r="AL153" i="3" s="1"/>
  <c r="AM96" i="3"/>
  <c r="AM153" i="3" s="1"/>
  <c r="AN96" i="3"/>
  <c r="AN153" i="3" s="1"/>
  <c r="AO96" i="3"/>
  <c r="AO153" i="3" s="1"/>
  <c r="AP96" i="3"/>
  <c r="AP153" i="3" s="1"/>
  <c r="AQ96" i="3"/>
  <c r="AQ153" i="3" s="1"/>
  <c r="AR96" i="3"/>
  <c r="AR153" i="3" s="1"/>
  <c r="AS96" i="3"/>
  <c r="AS153" i="3" s="1"/>
  <c r="AT96" i="3"/>
  <c r="AT153" i="3" s="1"/>
  <c r="AU96" i="3"/>
  <c r="AU153" i="3" s="1"/>
  <c r="AV96" i="3"/>
  <c r="AV153" i="3" s="1"/>
  <c r="AW96" i="3"/>
  <c r="AW153" i="3" s="1"/>
  <c r="AX96" i="3"/>
  <c r="AX153" i="3" s="1"/>
  <c r="AY96" i="3"/>
  <c r="AY153" i="3" s="1"/>
  <c r="AZ96" i="3"/>
  <c r="AZ153" i="3" s="1"/>
  <c r="BA96" i="3"/>
  <c r="BA153" i="3" s="1"/>
  <c r="BB96" i="3"/>
  <c r="BB153" i="3" s="1"/>
  <c r="C97" i="3"/>
  <c r="C154" i="3" s="1"/>
  <c r="D97" i="3"/>
  <c r="D154" i="3" s="1"/>
  <c r="E97" i="3"/>
  <c r="E154" i="3" s="1"/>
  <c r="F97" i="3"/>
  <c r="F154" i="3" s="1"/>
  <c r="G97" i="3"/>
  <c r="G154" i="3" s="1"/>
  <c r="H97" i="3"/>
  <c r="H154" i="3" s="1"/>
  <c r="I97" i="3"/>
  <c r="I154" i="3" s="1"/>
  <c r="J97" i="3"/>
  <c r="J154" i="3" s="1"/>
  <c r="K97" i="3"/>
  <c r="K154" i="3" s="1"/>
  <c r="L97" i="3"/>
  <c r="L154" i="3" s="1"/>
  <c r="M97" i="3"/>
  <c r="M154" i="3" s="1"/>
  <c r="N97" i="3"/>
  <c r="N154" i="3" s="1"/>
  <c r="O97" i="3"/>
  <c r="O154" i="3" s="1"/>
  <c r="P97" i="3"/>
  <c r="P154" i="3" s="1"/>
  <c r="Q97" i="3"/>
  <c r="Q154" i="3" s="1"/>
  <c r="R97" i="3"/>
  <c r="R154" i="3" s="1"/>
  <c r="S97" i="3"/>
  <c r="S154" i="3" s="1"/>
  <c r="T97" i="3"/>
  <c r="T154" i="3" s="1"/>
  <c r="U97" i="3"/>
  <c r="U154" i="3" s="1"/>
  <c r="V97" i="3"/>
  <c r="V154" i="3" s="1"/>
  <c r="W97" i="3"/>
  <c r="W154" i="3" s="1"/>
  <c r="X97" i="3"/>
  <c r="X154" i="3" s="1"/>
  <c r="Y97" i="3"/>
  <c r="Y154" i="3" s="1"/>
  <c r="Z97" i="3"/>
  <c r="Z154" i="3" s="1"/>
  <c r="AA97" i="3"/>
  <c r="AA154" i="3" s="1"/>
  <c r="AB97" i="3"/>
  <c r="AB154" i="3" s="1"/>
  <c r="AC97" i="3"/>
  <c r="AC154" i="3" s="1"/>
  <c r="AD97" i="3"/>
  <c r="AD154" i="3" s="1"/>
  <c r="AE97" i="3"/>
  <c r="AE154" i="3" s="1"/>
  <c r="AF97" i="3"/>
  <c r="AF154" i="3" s="1"/>
  <c r="AG97" i="3"/>
  <c r="AG154" i="3" s="1"/>
  <c r="AH97" i="3"/>
  <c r="AH154" i="3" s="1"/>
  <c r="AI97" i="3"/>
  <c r="AI154" i="3" s="1"/>
  <c r="AJ97" i="3"/>
  <c r="AJ154" i="3" s="1"/>
  <c r="AK97" i="3"/>
  <c r="AK154" i="3" s="1"/>
  <c r="AL97" i="3"/>
  <c r="AL154" i="3" s="1"/>
  <c r="AM97" i="3"/>
  <c r="AM154" i="3" s="1"/>
  <c r="AN97" i="3"/>
  <c r="AN154" i="3" s="1"/>
  <c r="AO97" i="3"/>
  <c r="AO154" i="3" s="1"/>
  <c r="AP97" i="3"/>
  <c r="AP154" i="3" s="1"/>
  <c r="AQ97" i="3"/>
  <c r="AQ154" i="3" s="1"/>
  <c r="AR97" i="3"/>
  <c r="AR154" i="3" s="1"/>
  <c r="AS97" i="3"/>
  <c r="AS154" i="3" s="1"/>
  <c r="AT97" i="3"/>
  <c r="AT154" i="3" s="1"/>
  <c r="AU97" i="3"/>
  <c r="AU154" i="3" s="1"/>
  <c r="AV97" i="3"/>
  <c r="AV154" i="3" s="1"/>
  <c r="AW97" i="3"/>
  <c r="AW154" i="3" s="1"/>
  <c r="AX97" i="3"/>
  <c r="AX154" i="3" s="1"/>
  <c r="AY97" i="3"/>
  <c r="AY154" i="3" s="1"/>
  <c r="AZ97" i="3"/>
  <c r="AZ154" i="3" s="1"/>
  <c r="BA97" i="3"/>
  <c r="BA154" i="3" s="1"/>
  <c r="BB97" i="3"/>
  <c r="BB154" i="3" s="1"/>
  <c r="C98" i="3"/>
  <c r="C155" i="3" s="1"/>
  <c r="D98" i="3"/>
  <c r="D155" i="3" s="1"/>
  <c r="E98" i="3"/>
  <c r="F98" i="3"/>
  <c r="F155" i="3" s="1"/>
  <c r="G98" i="3"/>
  <c r="G155" i="3" s="1"/>
  <c r="H98" i="3"/>
  <c r="H155" i="3" s="1"/>
  <c r="I98" i="3"/>
  <c r="J98" i="3"/>
  <c r="J155" i="3" s="1"/>
  <c r="K98" i="3"/>
  <c r="K155" i="3" s="1"/>
  <c r="L98" i="3"/>
  <c r="M98" i="3"/>
  <c r="N98" i="3"/>
  <c r="N155" i="3" s="1"/>
  <c r="O98" i="3"/>
  <c r="O155" i="3" s="1"/>
  <c r="P98" i="3"/>
  <c r="P155" i="3" s="1"/>
  <c r="Q98" i="3"/>
  <c r="R98" i="3"/>
  <c r="R155" i="3" s="1"/>
  <c r="S98" i="3"/>
  <c r="S155" i="3" s="1"/>
  <c r="T98" i="3"/>
  <c r="T155" i="3" s="1"/>
  <c r="U98" i="3"/>
  <c r="V98" i="3"/>
  <c r="V155" i="3" s="1"/>
  <c r="W98" i="3"/>
  <c r="W155" i="3" s="1"/>
  <c r="X98" i="3"/>
  <c r="X155" i="3" s="1"/>
  <c r="Y98" i="3"/>
  <c r="Z98" i="3"/>
  <c r="Z155" i="3" s="1"/>
  <c r="AA98" i="3"/>
  <c r="AA155" i="3" s="1"/>
  <c r="AB98" i="3"/>
  <c r="AB155" i="3" s="1"/>
  <c r="AC98" i="3"/>
  <c r="AD98" i="3"/>
  <c r="AE98" i="3"/>
  <c r="AE155" i="3" s="1"/>
  <c r="AF98" i="3"/>
  <c r="AF155" i="3" s="1"/>
  <c r="AG98" i="3"/>
  <c r="AH98" i="3"/>
  <c r="AH155" i="3" s="1"/>
  <c r="AI98" i="3"/>
  <c r="AI155" i="3" s="1"/>
  <c r="AJ98" i="3"/>
  <c r="AJ155" i="3" s="1"/>
  <c r="AK98" i="3"/>
  <c r="AL98" i="3"/>
  <c r="AL155" i="3" s="1"/>
  <c r="AM98" i="3"/>
  <c r="AM155" i="3" s="1"/>
  <c r="AN98" i="3"/>
  <c r="AN155" i="3" s="1"/>
  <c r="AO98" i="3"/>
  <c r="AP98" i="3"/>
  <c r="AP155" i="3" s="1"/>
  <c r="AQ98" i="3"/>
  <c r="AQ155" i="3" s="1"/>
  <c r="AR98" i="3"/>
  <c r="AR155" i="3" s="1"/>
  <c r="AS98" i="3"/>
  <c r="AT98" i="3"/>
  <c r="AT155" i="3" s="1"/>
  <c r="AU98" i="3"/>
  <c r="AU155" i="3" s="1"/>
  <c r="AV98" i="3"/>
  <c r="AV155" i="3" s="1"/>
  <c r="AW98" i="3"/>
  <c r="AW155" i="3" s="1"/>
  <c r="AX98" i="3"/>
  <c r="AX155" i="3" s="1"/>
  <c r="AY98" i="3"/>
  <c r="AY155" i="3" s="1"/>
  <c r="AZ98" i="3"/>
  <c r="AZ155" i="3" s="1"/>
  <c r="BA98" i="3"/>
  <c r="BB98" i="3"/>
  <c r="BB155" i="3" s="1"/>
  <c r="C99" i="3"/>
  <c r="C156" i="3" s="1"/>
  <c r="D99" i="3"/>
  <c r="D156" i="3" s="1"/>
  <c r="E99" i="3"/>
  <c r="E156" i="3" s="1"/>
  <c r="F99" i="3"/>
  <c r="F156" i="3" s="1"/>
  <c r="G99" i="3"/>
  <c r="G156" i="3" s="1"/>
  <c r="H99" i="3"/>
  <c r="H156" i="3" s="1"/>
  <c r="I99" i="3"/>
  <c r="I156" i="3" s="1"/>
  <c r="J99" i="3"/>
  <c r="J156" i="3" s="1"/>
  <c r="K99" i="3"/>
  <c r="K156" i="3" s="1"/>
  <c r="L99" i="3"/>
  <c r="L156" i="3" s="1"/>
  <c r="M99" i="3"/>
  <c r="M156" i="3" s="1"/>
  <c r="N99" i="3"/>
  <c r="N156" i="3" s="1"/>
  <c r="O99" i="3"/>
  <c r="O156" i="3" s="1"/>
  <c r="P99" i="3"/>
  <c r="P156" i="3" s="1"/>
  <c r="Q99" i="3"/>
  <c r="Q156" i="3" s="1"/>
  <c r="R99" i="3"/>
  <c r="R156" i="3" s="1"/>
  <c r="S99" i="3"/>
  <c r="S156" i="3" s="1"/>
  <c r="T99" i="3"/>
  <c r="T156" i="3" s="1"/>
  <c r="U99" i="3"/>
  <c r="U156" i="3" s="1"/>
  <c r="V99" i="3"/>
  <c r="V156" i="3" s="1"/>
  <c r="W99" i="3"/>
  <c r="W156" i="3" s="1"/>
  <c r="X99" i="3"/>
  <c r="X156" i="3" s="1"/>
  <c r="Y99" i="3"/>
  <c r="Y156" i="3" s="1"/>
  <c r="Z99" i="3"/>
  <c r="Z156" i="3" s="1"/>
  <c r="AA99" i="3"/>
  <c r="AA156" i="3" s="1"/>
  <c r="AB99" i="3"/>
  <c r="AB156" i="3" s="1"/>
  <c r="AC99" i="3"/>
  <c r="AC156" i="3" s="1"/>
  <c r="AD99" i="3"/>
  <c r="AD156" i="3" s="1"/>
  <c r="AE99" i="3"/>
  <c r="AE156" i="3" s="1"/>
  <c r="AF99" i="3"/>
  <c r="AF156" i="3" s="1"/>
  <c r="AG99" i="3"/>
  <c r="AG156" i="3" s="1"/>
  <c r="AH99" i="3"/>
  <c r="AH156" i="3" s="1"/>
  <c r="AI99" i="3"/>
  <c r="AI156" i="3" s="1"/>
  <c r="AJ99" i="3"/>
  <c r="AJ156" i="3" s="1"/>
  <c r="AK99" i="3"/>
  <c r="AK156" i="3" s="1"/>
  <c r="AL99" i="3"/>
  <c r="AL156" i="3" s="1"/>
  <c r="AM99" i="3"/>
  <c r="AM156" i="3" s="1"/>
  <c r="AN99" i="3"/>
  <c r="AN156" i="3" s="1"/>
  <c r="AO99" i="3"/>
  <c r="AO156" i="3" s="1"/>
  <c r="AP99" i="3"/>
  <c r="AP156" i="3" s="1"/>
  <c r="AQ99" i="3"/>
  <c r="AQ156" i="3" s="1"/>
  <c r="AR99" i="3"/>
  <c r="AR156" i="3" s="1"/>
  <c r="AS99" i="3"/>
  <c r="AS156" i="3" s="1"/>
  <c r="AT99" i="3"/>
  <c r="AT156" i="3" s="1"/>
  <c r="AU99" i="3"/>
  <c r="AV99" i="3"/>
  <c r="AV156" i="3" s="1"/>
  <c r="AW99" i="3"/>
  <c r="AW156" i="3" s="1"/>
  <c r="AX99" i="3"/>
  <c r="AX156" i="3" s="1"/>
  <c r="AY99" i="3"/>
  <c r="AY156" i="3" s="1"/>
  <c r="AZ99" i="3"/>
  <c r="AZ156" i="3" s="1"/>
  <c r="BA99" i="3"/>
  <c r="BA156" i="3" s="1"/>
  <c r="BB99" i="3"/>
  <c r="BB156" i="3" s="1"/>
  <c r="C100" i="3"/>
  <c r="C157" i="3" s="1"/>
  <c r="D100" i="3"/>
  <c r="D157" i="3" s="1"/>
  <c r="E100" i="3"/>
  <c r="E157" i="3" s="1"/>
  <c r="F100" i="3"/>
  <c r="F157" i="3" s="1"/>
  <c r="G100" i="3"/>
  <c r="G157" i="3" s="1"/>
  <c r="H100" i="3"/>
  <c r="H157" i="3" s="1"/>
  <c r="I100" i="3"/>
  <c r="I157" i="3" s="1"/>
  <c r="J100" i="3"/>
  <c r="J157" i="3" s="1"/>
  <c r="K100" i="3"/>
  <c r="K157" i="3" s="1"/>
  <c r="L100" i="3"/>
  <c r="M100" i="3"/>
  <c r="M157" i="3" s="1"/>
  <c r="N100" i="3"/>
  <c r="N157" i="3" s="1"/>
  <c r="O100" i="3"/>
  <c r="O157" i="3" s="1"/>
  <c r="P100" i="3"/>
  <c r="P157" i="3" s="1"/>
  <c r="Q100" i="3"/>
  <c r="Q157" i="3" s="1"/>
  <c r="R100" i="3"/>
  <c r="R157" i="3" s="1"/>
  <c r="S100" i="3"/>
  <c r="S157" i="3" s="1"/>
  <c r="T100" i="3"/>
  <c r="T157" i="3" s="1"/>
  <c r="U100" i="3"/>
  <c r="U157" i="3" s="1"/>
  <c r="V100" i="3"/>
  <c r="V157" i="3" s="1"/>
  <c r="W100" i="3"/>
  <c r="W157" i="3" s="1"/>
  <c r="X100" i="3"/>
  <c r="X157" i="3" s="1"/>
  <c r="Y100" i="3"/>
  <c r="Y157" i="3" s="1"/>
  <c r="Z100" i="3"/>
  <c r="Z157" i="3" s="1"/>
  <c r="AA100" i="3"/>
  <c r="AA157" i="3" s="1"/>
  <c r="AB100" i="3"/>
  <c r="AB157" i="3" s="1"/>
  <c r="AC100" i="3"/>
  <c r="AC157" i="3" s="1"/>
  <c r="AD100" i="3"/>
  <c r="AD157" i="3" s="1"/>
  <c r="AE100" i="3"/>
  <c r="AE157" i="3" s="1"/>
  <c r="AF100" i="3"/>
  <c r="AF157" i="3" s="1"/>
  <c r="AG100" i="3"/>
  <c r="AG157" i="3" s="1"/>
  <c r="AH100" i="3"/>
  <c r="AH157" i="3" s="1"/>
  <c r="AI100" i="3"/>
  <c r="AI157" i="3" s="1"/>
  <c r="AJ100" i="3"/>
  <c r="AJ157" i="3" s="1"/>
  <c r="AK100" i="3"/>
  <c r="AK157" i="3" s="1"/>
  <c r="AL100" i="3"/>
  <c r="AL157" i="3" s="1"/>
  <c r="AM100" i="3"/>
  <c r="AM157" i="3" s="1"/>
  <c r="AN100" i="3"/>
  <c r="AN157" i="3" s="1"/>
  <c r="AO100" i="3"/>
  <c r="AO157" i="3" s="1"/>
  <c r="AP100" i="3"/>
  <c r="AP157" i="3" s="1"/>
  <c r="AQ100" i="3"/>
  <c r="AQ157" i="3" s="1"/>
  <c r="AR100" i="3"/>
  <c r="AR157" i="3" s="1"/>
  <c r="AS100" i="3"/>
  <c r="AS157" i="3" s="1"/>
  <c r="AT100" i="3"/>
  <c r="AT157" i="3" s="1"/>
  <c r="AU100" i="3"/>
  <c r="AU157" i="3" s="1"/>
  <c r="AV100" i="3"/>
  <c r="AV157" i="3" s="1"/>
  <c r="AW100" i="3"/>
  <c r="AW157" i="3" s="1"/>
  <c r="AX100" i="3"/>
  <c r="AX157" i="3" s="1"/>
  <c r="AY100" i="3"/>
  <c r="AY157" i="3" s="1"/>
  <c r="AZ100" i="3"/>
  <c r="AZ157" i="3" s="1"/>
  <c r="BA100" i="3"/>
  <c r="BA157" i="3" s="1"/>
  <c r="BB100" i="3"/>
  <c r="BB157" i="3" s="1"/>
  <c r="C101" i="3"/>
  <c r="C158" i="3" s="1"/>
  <c r="D101" i="3"/>
  <c r="D158" i="3" s="1"/>
  <c r="E101" i="3"/>
  <c r="E158" i="3" s="1"/>
  <c r="F101" i="3"/>
  <c r="F158" i="3" s="1"/>
  <c r="G101" i="3"/>
  <c r="G158" i="3" s="1"/>
  <c r="H101" i="3"/>
  <c r="H158" i="3" s="1"/>
  <c r="I101" i="3"/>
  <c r="I158" i="3" s="1"/>
  <c r="J101" i="3"/>
  <c r="J158" i="3" s="1"/>
  <c r="K101" i="3"/>
  <c r="K158" i="3" s="1"/>
  <c r="L101" i="3"/>
  <c r="L158" i="3" s="1"/>
  <c r="M101" i="3"/>
  <c r="M158" i="3" s="1"/>
  <c r="N101" i="3"/>
  <c r="N158" i="3" s="1"/>
  <c r="O101" i="3"/>
  <c r="O158" i="3" s="1"/>
  <c r="P101" i="3"/>
  <c r="P158" i="3" s="1"/>
  <c r="Q101" i="3"/>
  <c r="Q158" i="3" s="1"/>
  <c r="R101" i="3"/>
  <c r="R158" i="3" s="1"/>
  <c r="S101" i="3"/>
  <c r="S158" i="3" s="1"/>
  <c r="T101" i="3"/>
  <c r="T158" i="3" s="1"/>
  <c r="U101" i="3"/>
  <c r="U158" i="3" s="1"/>
  <c r="V101" i="3"/>
  <c r="V158" i="3" s="1"/>
  <c r="W101" i="3"/>
  <c r="W158" i="3" s="1"/>
  <c r="X101" i="3"/>
  <c r="X158" i="3" s="1"/>
  <c r="Y101" i="3"/>
  <c r="Y158" i="3" s="1"/>
  <c r="Z101" i="3"/>
  <c r="Z158" i="3" s="1"/>
  <c r="AA101" i="3"/>
  <c r="AA158" i="3" s="1"/>
  <c r="AB101" i="3"/>
  <c r="AB158" i="3" s="1"/>
  <c r="AC101" i="3"/>
  <c r="AC158" i="3" s="1"/>
  <c r="AD101" i="3"/>
  <c r="AD158" i="3" s="1"/>
  <c r="AE101" i="3"/>
  <c r="AE158" i="3" s="1"/>
  <c r="AF101" i="3"/>
  <c r="AF158" i="3" s="1"/>
  <c r="AG101" i="3"/>
  <c r="AG158" i="3" s="1"/>
  <c r="AH101" i="3"/>
  <c r="AH158" i="3" s="1"/>
  <c r="AI101" i="3"/>
  <c r="AI158" i="3" s="1"/>
  <c r="AJ101" i="3"/>
  <c r="AJ158" i="3" s="1"/>
  <c r="AK101" i="3"/>
  <c r="AK158" i="3" s="1"/>
  <c r="AL101" i="3"/>
  <c r="AL158" i="3" s="1"/>
  <c r="AM101" i="3"/>
  <c r="AM158" i="3" s="1"/>
  <c r="AN101" i="3"/>
  <c r="AN158" i="3" s="1"/>
  <c r="AO101" i="3"/>
  <c r="AO158" i="3" s="1"/>
  <c r="AP101" i="3"/>
  <c r="AP158" i="3" s="1"/>
  <c r="AQ101" i="3"/>
  <c r="AQ158" i="3" s="1"/>
  <c r="AR101" i="3"/>
  <c r="AR158" i="3" s="1"/>
  <c r="AS101" i="3"/>
  <c r="AS158" i="3" s="1"/>
  <c r="AT101" i="3"/>
  <c r="AT158" i="3" s="1"/>
  <c r="AU101" i="3"/>
  <c r="AU158" i="3" s="1"/>
  <c r="AV101" i="3"/>
  <c r="AV158" i="3" s="1"/>
  <c r="AW101" i="3"/>
  <c r="AW158" i="3" s="1"/>
  <c r="AX101" i="3"/>
  <c r="AX158" i="3" s="1"/>
  <c r="AY101" i="3"/>
  <c r="AY158" i="3" s="1"/>
  <c r="AZ101" i="3"/>
  <c r="AZ158" i="3" s="1"/>
  <c r="BA101" i="3"/>
  <c r="BA158" i="3" s="1"/>
  <c r="BB101" i="3"/>
  <c r="BB158" i="3" s="1"/>
  <c r="D66" i="3"/>
  <c r="E66" i="3"/>
  <c r="F66" i="3"/>
  <c r="G66" i="3"/>
  <c r="H66" i="3"/>
  <c r="H119" i="3" s="1"/>
  <c r="I66" i="3"/>
  <c r="I123" i="3" s="1"/>
  <c r="J66" i="3"/>
  <c r="K66" i="3"/>
  <c r="L66" i="3"/>
  <c r="M66" i="3"/>
  <c r="N66" i="3"/>
  <c r="O66" i="3"/>
  <c r="P66" i="3"/>
  <c r="P119" i="3" s="1"/>
  <c r="Q66" i="3"/>
  <c r="R66" i="3"/>
  <c r="S66" i="3"/>
  <c r="T66" i="3"/>
  <c r="U66" i="3"/>
  <c r="V66" i="3"/>
  <c r="W66" i="3"/>
  <c r="X66" i="3"/>
  <c r="X119" i="3" s="1"/>
  <c r="Y66" i="3"/>
  <c r="Y123" i="3" s="1"/>
  <c r="Z66" i="3"/>
  <c r="Z123" i="3" s="1"/>
  <c r="Z176" i="3" s="1"/>
  <c r="AA66" i="3"/>
  <c r="AB66" i="3"/>
  <c r="AC66" i="3"/>
  <c r="AD66" i="3"/>
  <c r="AE66" i="3"/>
  <c r="AF66" i="3"/>
  <c r="AF119" i="3" s="1"/>
  <c r="AG66" i="3"/>
  <c r="AH66" i="3"/>
  <c r="AH123" i="3" s="1"/>
  <c r="AH176" i="3" s="1"/>
  <c r="AI66" i="3"/>
  <c r="AJ66" i="3"/>
  <c r="AK66" i="3"/>
  <c r="AL66" i="3"/>
  <c r="AM66" i="3"/>
  <c r="AN66" i="3"/>
  <c r="AN119" i="3" s="1"/>
  <c r="AO66" i="3"/>
  <c r="AO123" i="3" s="1"/>
  <c r="AP66" i="3"/>
  <c r="AP123" i="3" s="1"/>
  <c r="AQ66" i="3"/>
  <c r="AR66" i="3"/>
  <c r="AS66" i="3"/>
  <c r="AT66" i="3"/>
  <c r="AU66" i="3"/>
  <c r="AV66" i="3"/>
  <c r="AV119" i="3" s="1"/>
  <c r="AW66" i="3"/>
  <c r="AW123" i="3" s="1"/>
  <c r="AW176" i="3" s="1"/>
  <c r="AX66" i="3"/>
  <c r="AY66" i="3"/>
  <c r="AZ66" i="3"/>
  <c r="BA66" i="3"/>
  <c r="BB66" i="3"/>
  <c r="C66" i="3"/>
  <c r="B67" i="3"/>
  <c r="B124" i="3" s="1"/>
  <c r="B68" i="3"/>
  <c r="B125" i="3" s="1"/>
  <c r="B69" i="3"/>
  <c r="B126" i="3" s="1"/>
  <c r="B70" i="3"/>
  <c r="B127" i="3" s="1"/>
  <c r="B71" i="3"/>
  <c r="B128" i="3" s="1"/>
  <c r="B72" i="3"/>
  <c r="B129" i="3" s="1"/>
  <c r="B73" i="3"/>
  <c r="B130" i="3" s="1"/>
  <c r="B74" i="3"/>
  <c r="B131" i="3" s="1"/>
  <c r="B75" i="3"/>
  <c r="B132" i="3" s="1"/>
  <c r="B76" i="3"/>
  <c r="B133" i="3" s="1"/>
  <c r="B77" i="3"/>
  <c r="B134" i="3" s="1"/>
  <c r="B78" i="3"/>
  <c r="B135" i="3" s="1"/>
  <c r="B79" i="3"/>
  <c r="B80" i="3"/>
  <c r="B81" i="3"/>
  <c r="B138" i="3" s="1"/>
  <c r="B82" i="3"/>
  <c r="B139" i="3" s="1"/>
  <c r="B83" i="3"/>
  <c r="B140" i="3" s="1"/>
  <c r="B84" i="3"/>
  <c r="B141" i="3" s="1"/>
  <c r="B85" i="3"/>
  <c r="B142" i="3" s="1"/>
  <c r="B86" i="3"/>
  <c r="B143" i="3" s="1"/>
  <c r="B87" i="3"/>
  <c r="B144" i="3" s="1"/>
  <c r="B88" i="3"/>
  <c r="B145" i="3" s="1"/>
  <c r="B89" i="3"/>
  <c r="B146" i="3" s="1"/>
  <c r="B90" i="3"/>
  <c r="B147" i="3" s="1"/>
  <c r="B91" i="3"/>
  <c r="B148" i="3" s="1"/>
  <c r="B92" i="3"/>
  <c r="B149" i="3" s="1"/>
  <c r="B93" i="3"/>
  <c r="B150" i="3" s="1"/>
  <c r="B94" i="3"/>
  <c r="B151" i="3" s="1"/>
  <c r="B95" i="3"/>
  <c r="B152" i="3" s="1"/>
  <c r="B96" i="3"/>
  <c r="B153" i="3" s="1"/>
  <c r="B97" i="3"/>
  <c r="B154" i="3" s="1"/>
  <c r="B98" i="3"/>
  <c r="B155" i="3" s="1"/>
  <c r="B99" i="3"/>
  <c r="B156" i="3" s="1"/>
  <c r="B100" i="3"/>
  <c r="B157" i="3" s="1"/>
  <c r="B101" i="3"/>
  <c r="B158" i="3" s="1"/>
  <c r="B102" i="3"/>
  <c r="B103" i="3"/>
  <c r="B104" i="3"/>
  <c r="B161" i="3" s="1"/>
  <c r="B105" i="3"/>
  <c r="B162" i="3" s="1"/>
  <c r="B106" i="3"/>
  <c r="B163" i="3" s="1"/>
  <c r="B107" i="3"/>
  <c r="B164" i="3" s="1"/>
  <c r="B108" i="3"/>
  <c r="B165" i="3" s="1"/>
  <c r="B109" i="3"/>
  <c r="B166" i="3" s="1"/>
  <c r="B110" i="3"/>
  <c r="B167" i="3" s="1"/>
  <c r="B111" i="3"/>
  <c r="B168" i="3" s="1"/>
  <c r="B112" i="3"/>
  <c r="B169" i="3" s="1"/>
  <c r="B113" i="3"/>
  <c r="B170" i="3" s="1"/>
  <c r="B114" i="3"/>
  <c r="B171" i="3" s="1"/>
  <c r="B115" i="3"/>
  <c r="B172" i="3" s="1"/>
  <c r="B116" i="3"/>
  <c r="B173" i="3" s="1"/>
  <c r="B117" i="3"/>
  <c r="B174" i="3" s="1"/>
  <c r="B118" i="3"/>
  <c r="B175" i="3" s="1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62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D282" i="2"/>
  <c r="E282" i="2"/>
  <c r="F282" i="2"/>
  <c r="G282" i="2"/>
  <c r="H282" i="2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AB282" i="2" s="1"/>
  <c r="AC282" i="2" s="1"/>
  <c r="AD282" i="2" s="1"/>
  <c r="AE282" i="2" s="1"/>
  <c r="AF282" i="2" s="1"/>
  <c r="AG282" i="2" s="1"/>
  <c r="AH282" i="2" s="1"/>
  <c r="AI282" i="2" s="1"/>
  <c r="AJ282" i="2" s="1"/>
  <c r="AK282" i="2" s="1"/>
  <c r="AL282" i="2" s="1"/>
  <c r="AM282" i="2" s="1"/>
  <c r="AN282" i="2" s="1"/>
  <c r="AO282" i="2" s="1"/>
  <c r="AP282" i="2" s="1"/>
  <c r="AQ282" i="2" s="1"/>
  <c r="AR282" i="2" s="1"/>
  <c r="AS282" i="2" s="1"/>
  <c r="AT282" i="2" s="1"/>
  <c r="AU282" i="2" s="1"/>
  <c r="AV282" i="2" s="1"/>
  <c r="AW282" i="2" s="1"/>
  <c r="AX282" i="2" s="1"/>
  <c r="AY282" i="2" s="1"/>
  <c r="AZ282" i="2" s="1"/>
  <c r="BA282" i="2" s="1"/>
  <c r="BB282" i="2" s="1"/>
  <c r="BC282" i="2" s="1"/>
  <c r="BD282" i="2" s="1"/>
  <c r="BE282" i="2" s="1"/>
  <c r="BF282" i="2" s="1"/>
  <c r="BG282" i="2" s="1"/>
  <c r="BH282" i="2" s="1"/>
  <c r="BI282" i="2" s="1"/>
  <c r="BJ282" i="2" s="1"/>
  <c r="BK282" i="2" s="1"/>
  <c r="BL282" i="2" s="1"/>
  <c r="BM282" i="2" s="1"/>
  <c r="BN282" i="2" s="1"/>
  <c r="BO282" i="2" s="1"/>
  <c r="BP282" i="2" s="1"/>
  <c r="BQ282" i="2" s="1"/>
  <c r="BR282" i="2" s="1"/>
  <c r="BS282" i="2" s="1"/>
  <c r="BT282" i="2" s="1"/>
  <c r="BU282" i="2" s="1"/>
  <c r="BV282" i="2" s="1"/>
  <c r="BW282" i="2" s="1"/>
  <c r="BX282" i="2" s="1"/>
  <c r="BY282" i="2" s="1"/>
  <c r="BZ282" i="2" s="1"/>
  <c r="CA282" i="2" s="1"/>
  <c r="CB282" i="2" s="1"/>
  <c r="CC282" i="2" s="1"/>
  <c r="CD282" i="2" s="1"/>
  <c r="CE282" i="2" s="1"/>
  <c r="CF282" i="2" s="1"/>
  <c r="CG282" i="2" s="1"/>
  <c r="CH282" i="2" s="1"/>
  <c r="CI282" i="2" s="1"/>
  <c r="CJ282" i="2" s="1"/>
  <c r="CK282" i="2" s="1"/>
  <c r="C282" i="2"/>
  <c r="D8" i="1"/>
  <c r="E8" i="1" s="1"/>
  <c r="F8" i="1" s="1"/>
  <c r="G8" i="1" s="1"/>
  <c r="H8" i="1" s="1"/>
  <c r="I8" i="1" s="1"/>
  <c r="J8" i="1" s="1"/>
  <c r="K8" i="1" s="1"/>
  <c r="L8" i="1" s="1"/>
  <c r="B282" i="2"/>
  <c r="D22" i="7" l="1"/>
  <c r="C23" i="7"/>
  <c r="AA9" i="11"/>
  <c r="N9" i="11"/>
  <c r="H9" i="11"/>
  <c r="M9" i="11"/>
  <c r="U9" i="11"/>
  <c r="Y9" i="11"/>
  <c r="R9" i="11"/>
  <c r="I9" i="11"/>
  <c r="L9" i="11"/>
  <c r="X9" i="11"/>
  <c r="S9" i="11"/>
  <c r="J9" i="11"/>
  <c r="K9" i="11"/>
  <c r="W9" i="11"/>
  <c r="T9" i="11"/>
  <c r="Z9" i="11"/>
  <c r="AB9" i="11"/>
  <c r="Q9" i="11"/>
  <c r="O9" i="11"/>
  <c r="V9" i="11"/>
  <c r="P9" i="11"/>
  <c r="D10" i="11"/>
  <c r="F10" i="11" s="1"/>
  <c r="G10" i="11" s="1"/>
  <c r="C11" i="11"/>
  <c r="E28" i="6"/>
  <c r="F6" i="6"/>
  <c r="F7" i="6" s="1"/>
  <c r="P6" i="5"/>
  <c r="P7" i="5" s="1"/>
  <c r="P28" i="5" s="1"/>
  <c r="E28" i="5"/>
  <c r="F6" i="5"/>
  <c r="F7" i="5"/>
  <c r="AP176" i="3"/>
  <c r="C119" i="3"/>
  <c r="C120" i="3" s="1"/>
  <c r="D120" i="3" s="1"/>
  <c r="E120" i="3" s="1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AS120" i="3" s="1"/>
  <c r="AT120" i="3" s="1"/>
  <c r="AU120" i="3" s="1"/>
  <c r="AV120" i="3" s="1"/>
  <c r="AW120" i="3" s="1"/>
  <c r="AX120" i="3" s="1"/>
  <c r="AY120" i="3" s="1"/>
  <c r="AZ120" i="3" s="1"/>
  <c r="BA120" i="3" s="1"/>
  <c r="BB120" i="3" s="1"/>
  <c r="C123" i="3"/>
  <c r="C176" i="3" s="1"/>
  <c r="C177" i="3" s="1"/>
  <c r="D177" i="3" s="1"/>
  <c r="B123" i="3"/>
  <c r="B176" i="3" s="1"/>
  <c r="B177" i="3" s="1"/>
  <c r="P123" i="3"/>
  <c r="P176" i="3" s="1"/>
  <c r="AT119" i="3"/>
  <c r="AT123" i="3"/>
  <c r="AT176" i="3" s="1"/>
  <c r="AC155" i="3"/>
  <c r="AX176" i="3"/>
  <c r="BA119" i="3"/>
  <c r="BA123" i="3"/>
  <c r="AK119" i="3"/>
  <c r="AK123" i="3"/>
  <c r="M119" i="3"/>
  <c r="M123" i="3"/>
  <c r="H123" i="3"/>
  <c r="H176" i="3" s="1"/>
  <c r="AU119" i="3"/>
  <c r="AU123" i="3"/>
  <c r="AU176" i="3" s="1"/>
  <c r="AF123" i="3"/>
  <c r="AF176" i="3" s="1"/>
  <c r="AS119" i="3"/>
  <c r="AS123" i="3"/>
  <c r="AS176" i="3" s="1"/>
  <c r="AC119" i="3"/>
  <c r="AC123" i="3"/>
  <c r="U119" i="3"/>
  <c r="U123" i="3"/>
  <c r="E119" i="3"/>
  <c r="E123" i="3"/>
  <c r="AZ119" i="3"/>
  <c r="AZ123" i="3"/>
  <c r="AZ176" i="3" s="1"/>
  <c r="AR119" i="3"/>
  <c r="AR123" i="3"/>
  <c r="AR176" i="3" s="1"/>
  <c r="AJ119" i="3"/>
  <c r="AJ123" i="3"/>
  <c r="AJ176" i="3" s="1"/>
  <c r="AB119" i="3"/>
  <c r="AB123" i="3"/>
  <c r="AB176" i="3" s="1"/>
  <c r="T119" i="3"/>
  <c r="T123" i="3"/>
  <c r="T176" i="3" s="1"/>
  <c r="L119" i="3"/>
  <c r="L123" i="3"/>
  <c r="L176" i="3" s="1"/>
  <c r="D119" i="3"/>
  <c r="D123" i="3"/>
  <c r="D176" i="3" s="1"/>
  <c r="AV123" i="3"/>
  <c r="AV176" i="3" s="1"/>
  <c r="W119" i="3"/>
  <c r="W123" i="3"/>
  <c r="W176" i="3" s="1"/>
  <c r="J176" i="3"/>
  <c r="AD155" i="3"/>
  <c r="AD119" i="3"/>
  <c r="AD123" i="3"/>
  <c r="AD176" i="3" s="1"/>
  <c r="BA155" i="3"/>
  <c r="AY119" i="3"/>
  <c r="AY123" i="3"/>
  <c r="AY176" i="3" s="1"/>
  <c r="AQ119" i="3"/>
  <c r="AQ123" i="3"/>
  <c r="AQ176" i="3" s="1"/>
  <c r="AA119" i="3"/>
  <c r="AA123" i="3"/>
  <c r="AA176" i="3" s="1"/>
  <c r="S119" i="3"/>
  <c r="S123" i="3"/>
  <c r="S176" i="3" s="1"/>
  <c r="K119" i="3"/>
  <c r="K123" i="3"/>
  <c r="K176" i="3" s="1"/>
  <c r="X123" i="3"/>
  <c r="X176" i="3" s="1"/>
  <c r="AE119" i="3"/>
  <c r="AE123" i="3"/>
  <c r="AE176" i="3" s="1"/>
  <c r="G119" i="3"/>
  <c r="G123" i="3"/>
  <c r="G176" i="3" s="1"/>
  <c r="BB119" i="3"/>
  <c r="BB123" i="3"/>
  <c r="BB176" i="3" s="1"/>
  <c r="AS155" i="3"/>
  <c r="U155" i="3"/>
  <c r="E155" i="3"/>
  <c r="AI119" i="3"/>
  <c r="AI123" i="3"/>
  <c r="AI176" i="3" s="1"/>
  <c r="AX119" i="3"/>
  <c r="AP119" i="3"/>
  <c r="AH119" i="3"/>
  <c r="Z119" i="3"/>
  <c r="R119" i="3"/>
  <c r="J119" i="3"/>
  <c r="AO155" i="3"/>
  <c r="AO176" i="3" s="1"/>
  <c r="AG155" i="3"/>
  <c r="Y155" i="3"/>
  <c r="Y176" i="3" s="1"/>
  <c r="Q155" i="3"/>
  <c r="I155" i="3"/>
  <c r="I176" i="3" s="1"/>
  <c r="R123" i="3"/>
  <c r="R176" i="3" s="1"/>
  <c r="AM119" i="3"/>
  <c r="AM123" i="3"/>
  <c r="AM176" i="3" s="1"/>
  <c r="O119" i="3"/>
  <c r="O123" i="3"/>
  <c r="O176" i="3" s="1"/>
  <c r="AG176" i="3"/>
  <c r="AL119" i="3"/>
  <c r="AL123" i="3"/>
  <c r="AL176" i="3" s="1"/>
  <c r="V119" i="3"/>
  <c r="V123" i="3"/>
  <c r="V176" i="3" s="1"/>
  <c r="N119" i="3"/>
  <c r="N123" i="3"/>
  <c r="N176" i="3" s="1"/>
  <c r="F119" i="3"/>
  <c r="F123" i="3"/>
  <c r="F176" i="3" s="1"/>
  <c r="AK155" i="3"/>
  <c r="M155" i="3"/>
  <c r="AW119" i="3"/>
  <c r="AO119" i="3"/>
  <c r="AG119" i="3"/>
  <c r="Y119" i="3"/>
  <c r="Q119" i="3"/>
  <c r="I119" i="3"/>
  <c r="AN123" i="3"/>
  <c r="AN176" i="3" s="1"/>
  <c r="Q123" i="3"/>
  <c r="Q176" i="3" s="1"/>
  <c r="B6" i="2"/>
  <c r="C4" i="2"/>
  <c r="B4" i="2"/>
  <c r="C190" i="2"/>
  <c r="B190" i="2"/>
  <c r="D102" i="2"/>
  <c r="D194" i="2" s="1"/>
  <c r="E102" i="2"/>
  <c r="E194" i="2" s="1"/>
  <c r="F102" i="2"/>
  <c r="F194" i="2" s="1"/>
  <c r="G102" i="2"/>
  <c r="G194" i="2" s="1"/>
  <c r="H102" i="2"/>
  <c r="H194" i="2" s="1"/>
  <c r="I102" i="2"/>
  <c r="I194" i="2" s="1"/>
  <c r="J102" i="2"/>
  <c r="J194" i="2" s="1"/>
  <c r="K102" i="2"/>
  <c r="K194" i="2" s="1"/>
  <c r="L102" i="2"/>
  <c r="L194" i="2" s="1"/>
  <c r="M102" i="2"/>
  <c r="M194" i="2" s="1"/>
  <c r="N102" i="2"/>
  <c r="N194" i="2" s="1"/>
  <c r="O102" i="2"/>
  <c r="O194" i="2" s="1"/>
  <c r="P102" i="2"/>
  <c r="P194" i="2" s="1"/>
  <c r="Q102" i="2"/>
  <c r="Q194" i="2" s="1"/>
  <c r="R102" i="2"/>
  <c r="R194" i="2" s="1"/>
  <c r="S102" i="2"/>
  <c r="S194" i="2" s="1"/>
  <c r="T102" i="2"/>
  <c r="T194" i="2" s="1"/>
  <c r="U102" i="2"/>
  <c r="U194" i="2" s="1"/>
  <c r="V102" i="2"/>
  <c r="V194" i="2" s="1"/>
  <c r="W102" i="2"/>
  <c r="W194" i="2" s="1"/>
  <c r="X102" i="2"/>
  <c r="X194" i="2" s="1"/>
  <c r="Y102" i="2"/>
  <c r="Y194" i="2" s="1"/>
  <c r="Z102" i="2"/>
  <c r="Z194" i="2" s="1"/>
  <c r="AA102" i="2"/>
  <c r="AA194" i="2" s="1"/>
  <c r="AB102" i="2"/>
  <c r="AB194" i="2" s="1"/>
  <c r="AC102" i="2"/>
  <c r="AC194" i="2" s="1"/>
  <c r="AD102" i="2"/>
  <c r="AD194" i="2" s="1"/>
  <c r="AE102" i="2"/>
  <c r="AE194" i="2" s="1"/>
  <c r="AF102" i="2"/>
  <c r="AF194" i="2" s="1"/>
  <c r="AG102" i="2"/>
  <c r="AG194" i="2" s="1"/>
  <c r="AH102" i="2"/>
  <c r="AH194" i="2" s="1"/>
  <c r="AI102" i="2"/>
  <c r="AI194" i="2" s="1"/>
  <c r="AJ102" i="2"/>
  <c r="AJ194" i="2" s="1"/>
  <c r="AK102" i="2"/>
  <c r="AK194" i="2" s="1"/>
  <c r="AL102" i="2"/>
  <c r="AL194" i="2" s="1"/>
  <c r="AM102" i="2"/>
  <c r="AM194" i="2" s="1"/>
  <c r="AN102" i="2"/>
  <c r="AN194" i="2" s="1"/>
  <c r="AO102" i="2"/>
  <c r="AO194" i="2" s="1"/>
  <c r="AP102" i="2"/>
  <c r="AP194" i="2" s="1"/>
  <c r="AQ102" i="2"/>
  <c r="AQ194" i="2" s="1"/>
  <c r="AR102" i="2"/>
  <c r="AR194" i="2" s="1"/>
  <c r="AS102" i="2"/>
  <c r="AS194" i="2" s="1"/>
  <c r="AT102" i="2"/>
  <c r="AT194" i="2" s="1"/>
  <c r="AU102" i="2"/>
  <c r="AU194" i="2" s="1"/>
  <c r="AV102" i="2"/>
  <c r="AV194" i="2" s="1"/>
  <c r="AW102" i="2"/>
  <c r="AW194" i="2" s="1"/>
  <c r="AX102" i="2"/>
  <c r="AX194" i="2" s="1"/>
  <c r="AY102" i="2"/>
  <c r="AY194" i="2" s="1"/>
  <c r="AZ102" i="2"/>
  <c r="AZ194" i="2" s="1"/>
  <c r="BA102" i="2"/>
  <c r="BA194" i="2" s="1"/>
  <c r="BB102" i="2"/>
  <c r="BB194" i="2" s="1"/>
  <c r="BC102" i="2"/>
  <c r="BC194" i="2" s="1"/>
  <c r="BD102" i="2"/>
  <c r="BD194" i="2" s="1"/>
  <c r="BE102" i="2"/>
  <c r="BE194" i="2" s="1"/>
  <c r="BF102" i="2"/>
  <c r="BF194" i="2" s="1"/>
  <c r="BG102" i="2"/>
  <c r="BG194" i="2" s="1"/>
  <c r="BH102" i="2"/>
  <c r="BH194" i="2" s="1"/>
  <c r="BI102" i="2"/>
  <c r="BI194" i="2" s="1"/>
  <c r="BJ102" i="2"/>
  <c r="BJ194" i="2" s="1"/>
  <c r="BK102" i="2"/>
  <c r="BK194" i="2" s="1"/>
  <c r="BL102" i="2"/>
  <c r="BL194" i="2" s="1"/>
  <c r="BM102" i="2"/>
  <c r="BM194" i="2" s="1"/>
  <c r="BN102" i="2"/>
  <c r="BN194" i="2" s="1"/>
  <c r="BO102" i="2"/>
  <c r="BO194" i="2" s="1"/>
  <c r="BP102" i="2"/>
  <c r="BP194" i="2" s="1"/>
  <c r="BQ102" i="2"/>
  <c r="BQ194" i="2" s="1"/>
  <c r="BR102" i="2"/>
  <c r="BR194" i="2" s="1"/>
  <c r="BS102" i="2"/>
  <c r="BS194" i="2" s="1"/>
  <c r="BT102" i="2"/>
  <c r="BT194" i="2" s="1"/>
  <c r="BU102" i="2"/>
  <c r="BU194" i="2" s="1"/>
  <c r="BV102" i="2"/>
  <c r="BV194" i="2" s="1"/>
  <c r="BW102" i="2"/>
  <c r="BW194" i="2" s="1"/>
  <c r="BX102" i="2"/>
  <c r="BX194" i="2" s="1"/>
  <c r="BY102" i="2"/>
  <c r="BY194" i="2" s="1"/>
  <c r="BZ102" i="2"/>
  <c r="BZ194" i="2" s="1"/>
  <c r="CA102" i="2"/>
  <c r="CA194" i="2" s="1"/>
  <c r="CB102" i="2"/>
  <c r="CB194" i="2" s="1"/>
  <c r="CC102" i="2"/>
  <c r="CC194" i="2" s="1"/>
  <c r="CD102" i="2"/>
  <c r="CD194" i="2" s="1"/>
  <c r="CE102" i="2"/>
  <c r="CE194" i="2" s="1"/>
  <c r="CF102" i="2"/>
  <c r="CF194" i="2" s="1"/>
  <c r="CG102" i="2"/>
  <c r="CG194" i="2" s="1"/>
  <c r="CH102" i="2"/>
  <c r="CH194" i="2" s="1"/>
  <c r="CI102" i="2"/>
  <c r="CI194" i="2" s="1"/>
  <c r="CJ102" i="2"/>
  <c r="CJ194" i="2" s="1"/>
  <c r="CK102" i="2"/>
  <c r="CK194" i="2" s="1"/>
  <c r="D103" i="2"/>
  <c r="D195" i="2" s="1"/>
  <c r="E103" i="2"/>
  <c r="E195" i="2" s="1"/>
  <c r="F103" i="2"/>
  <c r="F195" i="2" s="1"/>
  <c r="G103" i="2"/>
  <c r="G195" i="2" s="1"/>
  <c r="H103" i="2"/>
  <c r="H195" i="2" s="1"/>
  <c r="I103" i="2"/>
  <c r="I195" i="2" s="1"/>
  <c r="J103" i="2"/>
  <c r="J195" i="2" s="1"/>
  <c r="K103" i="2"/>
  <c r="K195" i="2" s="1"/>
  <c r="L103" i="2"/>
  <c r="L195" i="2" s="1"/>
  <c r="M103" i="2"/>
  <c r="M195" i="2" s="1"/>
  <c r="N103" i="2"/>
  <c r="N195" i="2" s="1"/>
  <c r="O103" i="2"/>
  <c r="O195" i="2" s="1"/>
  <c r="P103" i="2"/>
  <c r="P195" i="2" s="1"/>
  <c r="Q103" i="2"/>
  <c r="Q195" i="2" s="1"/>
  <c r="R103" i="2"/>
  <c r="R195" i="2" s="1"/>
  <c r="S103" i="2"/>
  <c r="S195" i="2" s="1"/>
  <c r="T103" i="2"/>
  <c r="T195" i="2" s="1"/>
  <c r="U103" i="2"/>
  <c r="U195" i="2" s="1"/>
  <c r="V103" i="2"/>
  <c r="V195" i="2" s="1"/>
  <c r="W103" i="2"/>
  <c r="W195" i="2" s="1"/>
  <c r="X103" i="2"/>
  <c r="X195" i="2" s="1"/>
  <c r="Y103" i="2"/>
  <c r="Y195" i="2" s="1"/>
  <c r="Z103" i="2"/>
  <c r="Z195" i="2" s="1"/>
  <c r="AA103" i="2"/>
  <c r="AA195" i="2" s="1"/>
  <c r="AB103" i="2"/>
  <c r="AB195" i="2" s="1"/>
  <c r="AC103" i="2"/>
  <c r="AC195" i="2" s="1"/>
  <c r="AD103" i="2"/>
  <c r="AD195" i="2" s="1"/>
  <c r="AE103" i="2"/>
  <c r="AE195" i="2" s="1"/>
  <c r="AF103" i="2"/>
  <c r="AF195" i="2" s="1"/>
  <c r="AG103" i="2"/>
  <c r="AG195" i="2" s="1"/>
  <c r="AH103" i="2"/>
  <c r="AH195" i="2" s="1"/>
  <c r="AI103" i="2"/>
  <c r="AI195" i="2" s="1"/>
  <c r="AJ103" i="2"/>
  <c r="AJ195" i="2" s="1"/>
  <c r="AK103" i="2"/>
  <c r="AK195" i="2" s="1"/>
  <c r="AL103" i="2"/>
  <c r="AL195" i="2" s="1"/>
  <c r="AM103" i="2"/>
  <c r="AM195" i="2" s="1"/>
  <c r="AN103" i="2"/>
  <c r="AN195" i="2" s="1"/>
  <c r="AO103" i="2"/>
  <c r="AO195" i="2" s="1"/>
  <c r="AP103" i="2"/>
  <c r="AP195" i="2" s="1"/>
  <c r="AQ103" i="2"/>
  <c r="AQ195" i="2" s="1"/>
  <c r="AR103" i="2"/>
  <c r="AR195" i="2" s="1"/>
  <c r="AS103" i="2"/>
  <c r="AS195" i="2" s="1"/>
  <c r="AT103" i="2"/>
  <c r="AT195" i="2" s="1"/>
  <c r="AU103" i="2"/>
  <c r="AU195" i="2" s="1"/>
  <c r="AV103" i="2"/>
  <c r="AV195" i="2" s="1"/>
  <c r="AW103" i="2"/>
  <c r="AW195" i="2" s="1"/>
  <c r="AX103" i="2"/>
  <c r="AX195" i="2" s="1"/>
  <c r="AY103" i="2"/>
  <c r="AY195" i="2" s="1"/>
  <c r="AZ103" i="2"/>
  <c r="AZ195" i="2" s="1"/>
  <c r="BA103" i="2"/>
  <c r="BA195" i="2" s="1"/>
  <c r="BB103" i="2"/>
  <c r="BB195" i="2" s="1"/>
  <c r="BC103" i="2"/>
  <c r="BC195" i="2" s="1"/>
  <c r="BD103" i="2"/>
  <c r="BD195" i="2" s="1"/>
  <c r="BE103" i="2"/>
  <c r="BE195" i="2" s="1"/>
  <c r="BF103" i="2"/>
  <c r="BF195" i="2" s="1"/>
  <c r="BG103" i="2"/>
  <c r="BG195" i="2" s="1"/>
  <c r="BH103" i="2"/>
  <c r="BH195" i="2" s="1"/>
  <c r="BI103" i="2"/>
  <c r="BI195" i="2" s="1"/>
  <c r="BJ103" i="2"/>
  <c r="BJ195" i="2" s="1"/>
  <c r="BK103" i="2"/>
  <c r="BK195" i="2" s="1"/>
  <c r="BL103" i="2"/>
  <c r="BL195" i="2" s="1"/>
  <c r="BM103" i="2"/>
  <c r="BM195" i="2" s="1"/>
  <c r="BN103" i="2"/>
  <c r="BN195" i="2" s="1"/>
  <c r="BO103" i="2"/>
  <c r="BO195" i="2" s="1"/>
  <c r="BP103" i="2"/>
  <c r="BP195" i="2" s="1"/>
  <c r="BQ103" i="2"/>
  <c r="BQ195" i="2" s="1"/>
  <c r="BR103" i="2"/>
  <c r="BR195" i="2" s="1"/>
  <c r="BS103" i="2"/>
  <c r="BS195" i="2" s="1"/>
  <c r="BT103" i="2"/>
  <c r="BT195" i="2" s="1"/>
  <c r="BU103" i="2"/>
  <c r="BU195" i="2" s="1"/>
  <c r="BV103" i="2"/>
  <c r="BV195" i="2" s="1"/>
  <c r="BW103" i="2"/>
  <c r="BW195" i="2" s="1"/>
  <c r="BX103" i="2"/>
  <c r="BX195" i="2" s="1"/>
  <c r="BY103" i="2"/>
  <c r="BY195" i="2" s="1"/>
  <c r="BZ103" i="2"/>
  <c r="BZ195" i="2" s="1"/>
  <c r="CA103" i="2"/>
  <c r="CA195" i="2" s="1"/>
  <c r="CB103" i="2"/>
  <c r="CB195" i="2" s="1"/>
  <c r="CC103" i="2"/>
  <c r="CC195" i="2" s="1"/>
  <c r="CD103" i="2"/>
  <c r="CD195" i="2" s="1"/>
  <c r="CE103" i="2"/>
  <c r="CE195" i="2" s="1"/>
  <c r="CF103" i="2"/>
  <c r="CF195" i="2" s="1"/>
  <c r="CG103" i="2"/>
  <c r="CG195" i="2" s="1"/>
  <c r="CH103" i="2"/>
  <c r="CH195" i="2" s="1"/>
  <c r="CI103" i="2"/>
  <c r="CI195" i="2" s="1"/>
  <c r="CJ103" i="2"/>
  <c r="CJ195" i="2" s="1"/>
  <c r="CK103" i="2"/>
  <c r="CK195" i="2" s="1"/>
  <c r="D104" i="2"/>
  <c r="D196" i="2" s="1"/>
  <c r="E104" i="2"/>
  <c r="E196" i="2" s="1"/>
  <c r="F104" i="2"/>
  <c r="F196" i="2" s="1"/>
  <c r="G104" i="2"/>
  <c r="G196" i="2" s="1"/>
  <c r="H104" i="2"/>
  <c r="H196" i="2" s="1"/>
  <c r="I104" i="2"/>
  <c r="I196" i="2" s="1"/>
  <c r="J104" i="2"/>
  <c r="J196" i="2" s="1"/>
  <c r="K104" i="2"/>
  <c r="K196" i="2" s="1"/>
  <c r="L104" i="2"/>
  <c r="L196" i="2" s="1"/>
  <c r="M104" i="2"/>
  <c r="M196" i="2" s="1"/>
  <c r="N104" i="2"/>
  <c r="N196" i="2" s="1"/>
  <c r="O104" i="2"/>
  <c r="O196" i="2" s="1"/>
  <c r="P104" i="2"/>
  <c r="P196" i="2" s="1"/>
  <c r="Q104" i="2"/>
  <c r="Q196" i="2" s="1"/>
  <c r="R104" i="2"/>
  <c r="R196" i="2" s="1"/>
  <c r="S104" i="2"/>
  <c r="S196" i="2" s="1"/>
  <c r="T104" i="2"/>
  <c r="T196" i="2" s="1"/>
  <c r="U104" i="2"/>
  <c r="U196" i="2" s="1"/>
  <c r="V104" i="2"/>
  <c r="V196" i="2" s="1"/>
  <c r="W104" i="2"/>
  <c r="W196" i="2" s="1"/>
  <c r="X104" i="2"/>
  <c r="X196" i="2" s="1"/>
  <c r="Y104" i="2"/>
  <c r="Y196" i="2" s="1"/>
  <c r="Z104" i="2"/>
  <c r="Z196" i="2" s="1"/>
  <c r="AA104" i="2"/>
  <c r="AA196" i="2" s="1"/>
  <c r="AB104" i="2"/>
  <c r="AB196" i="2" s="1"/>
  <c r="AC104" i="2"/>
  <c r="AC196" i="2" s="1"/>
  <c r="AD104" i="2"/>
  <c r="AD196" i="2" s="1"/>
  <c r="AE104" i="2"/>
  <c r="AE196" i="2" s="1"/>
  <c r="AF104" i="2"/>
  <c r="AF196" i="2" s="1"/>
  <c r="AG104" i="2"/>
  <c r="AG196" i="2" s="1"/>
  <c r="AH104" i="2"/>
  <c r="AH196" i="2" s="1"/>
  <c r="AI104" i="2"/>
  <c r="AI196" i="2" s="1"/>
  <c r="AJ104" i="2"/>
  <c r="AJ196" i="2" s="1"/>
  <c r="AK104" i="2"/>
  <c r="AK196" i="2" s="1"/>
  <c r="AL104" i="2"/>
  <c r="AL196" i="2" s="1"/>
  <c r="AM104" i="2"/>
  <c r="AM196" i="2" s="1"/>
  <c r="AN104" i="2"/>
  <c r="AN196" i="2" s="1"/>
  <c r="AO104" i="2"/>
  <c r="AO196" i="2" s="1"/>
  <c r="AP104" i="2"/>
  <c r="AP196" i="2" s="1"/>
  <c r="AQ104" i="2"/>
  <c r="AQ196" i="2" s="1"/>
  <c r="AR104" i="2"/>
  <c r="AR196" i="2" s="1"/>
  <c r="AS104" i="2"/>
  <c r="AS196" i="2" s="1"/>
  <c r="AT104" i="2"/>
  <c r="AT196" i="2" s="1"/>
  <c r="AU104" i="2"/>
  <c r="AU196" i="2" s="1"/>
  <c r="AV104" i="2"/>
  <c r="AV196" i="2" s="1"/>
  <c r="AW104" i="2"/>
  <c r="AW196" i="2" s="1"/>
  <c r="AX104" i="2"/>
  <c r="AX196" i="2" s="1"/>
  <c r="AY104" i="2"/>
  <c r="AY196" i="2" s="1"/>
  <c r="AZ104" i="2"/>
  <c r="AZ196" i="2" s="1"/>
  <c r="BA104" i="2"/>
  <c r="BA196" i="2" s="1"/>
  <c r="BB104" i="2"/>
  <c r="BB196" i="2" s="1"/>
  <c r="BC104" i="2"/>
  <c r="BC196" i="2" s="1"/>
  <c r="BD104" i="2"/>
  <c r="BD196" i="2" s="1"/>
  <c r="BE104" i="2"/>
  <c r="BE196" i="2" s="1"/>
  <c r="BF104" i="2"/>
  <c r="BF196" i="2" s="1"/>
  <c r="BG104" i="2"/>
  <c r="BG196" i="2" s="1"/>
  <c r="BH104" i="2"/>
  <c r="BH196" i="2" s="1"/>
  <c r="BI104" i="2"/>
  <c r="BI196" i="2" s="1"/>
  <c r="BJ104" i="2"/>
  <c r="BJ196" i="2" s="1"/>
  <c r="BK104" i="2"/>
  <c r="BK196" i="2" s="1"/>
  <c r="BL104" i="2"/>
  <c r="BL196" i="2" s="1"/>
  <c r="BM104" i="2"/>
  <c r="BM196" i="2" s="1"/>
  <c r="BN104" i="2"/>
  <c r="BN196" i="2" s="1"/>
  <c r="BO104" i="2"/>
  <c r="BO196" i="2" s="1"/>
  <c r="BP104" i="2"/>
  <c r="BP196" i="2" s="1"/>
  <c r="BQ104" i="2"/>
  <c r="BQ196" i="2" s="1"/>
  <c r="BR104" i="2"/>
  <c r="BR196" i="2" s="1"/>
  <c r="BS104" i="2"/>
  <c r="BS196" i="2" s="1"/>
  <c r="BT104" i="2"/>
  <c r="BT196" i="2" s="1"/>
  <c r="BU104" i="2"/>
  <c r="BU196" i="2" s="1"/>
  <c r="BV104" i="2"/>
  <c r="BV196" i="2" s="1"/>
  <c r="BW104" i="2"/>
  <c r="BW196" i="2" s="1"/>
  <c r="BX104" i="2"/>
  <c r="BX196" i="2" s="1"/>
  <c r="BY104" i="2"/>
  <c r="BY196" i="2" s="1"/>
  <c r="BZ104" i="2"/>
  <c r="BZ196" i="2" s="1"/>
  <c r="CA104" i="2"/>
  <c r="CA196" i="2" s="1"/>
  <c r="CB104" i="2"/>
  <c r="CB196" i="2" s="1"/>
  <c r="CC104" i="2"/>
  <c r="CC196" i="2" s="1"/>
  <c r="CD104" i="2"/>
  <c r="CD196" i="2" s="1"/>
  <c r="CE104" i="2"/>
  <c r="CE196" i="2" s="1"/>
  <c r="CF104" i="2"/>
  <c r="CF196" i="2" s="1"/>
  <c r="CG104" i="2"/>
  <c r="CG196" i="2" s="1"/>
  <c r="CH104" i="2"/>
  <c r="CH196" i="2" s="1"/>
  <c r="CI104" i="2"/>
  <c r="CI196" i="2" s="1"/>
  <c r="CJ104" i="2"/>
  <c r="CJ196" i="2" s="1"/>
  <c r="CK104" i="2"/>
  <c r="CK196" i="2" s="1"/>
  <c r="D105" i="2"/>
  <c r="D197" i="2" s="1"/>
  <c r="E105" i="2"/>
  <c r="E197" i="2" s="1"/>
  <c r="F105" i="2"/>
  <c r="F197" i="2" s="1"/>
  <c r="G105" i="2"/>
  <c r="G197" i="2" s="1"/>
  <c r="H105" i="2"/>
  <c r="I105" i="2"/>
  <c r="I197" i="2" s="1"/>
  <c r="J105" i="2"/>
  <c r="J197" i="2" s="1"/>
  <c r="K105" i="2"/>
  <c r="K197" i="2" s="1"/>
  <c r="L105" i="2"/>
  <c r="L197" i="2" s="1"/>
  <c r="M105" i="2"/>
  <c r="M197" i="2" s="1"/>
  <c r="N105" i="2"/>
  <c r="N197" i="2" s="1"/>
  <c r="O105" i="2"/>
  <c r="O197" i="2" s="1"/>
  <c r="P105" i="2"/>
  <c r="Q105" i="2"/>
  <c r="Q197" i="2" s="1"/>
  <c r="R105" i="2"/>
  <c r="R197" i="2" s="1"/>
  <c r="S105" i="2"/>
  <c r="S197" i="2" s="1"/>
  <c r="T105" i="2"/>
  <c r="T197" i="2" s="1"/>
  <c r="U105" i="2"/>
  <c r="U197" i="2" s="1"/>
  <c r="V105" i="2"/>
  <c r="V197" i="2" s="1"/>
  <c r="W105" i="2"/>
  <c r="W197" i="2" s="1"/>
  <c r="X105" i="2"/>
  <c r="Y105" i="2"/>
  <c r="Y197" i="2" s="1"/>
  <c r="Z105" i="2"/>
  <c r="Z197" i="2" s="1"/>
  <c r="AA105" i="2"/>
  <c r="AA197" i="2" s="1"/>
  <c r="AB105" i="2"/>
  <c r="AB197" i="2" s="1"/>
  <c r="AC105" i="2"/>
  <c r="AC197" i="2" s="1"/>
  <c r="AD105" i="2"/>
  <c r="AD197" i="2" s="1"/>
  <c r="AE105" i="2"/>
  <c r="AE197" i="2" s="1"/>
  <c r="AF105" i="2"/>
  <c r="AF197" i="2" s="1"/>
  <c r="AG105" i="2"/>
  <c r="AG197" i="2" s="1"/>
  <c r="AH105" i="2"/>
  <c r="AH197" i="2" s="1"/>
  <c r="AI105" i="2"/>
  <c r="AI197" i="2" s="1"/>
  <c r="AJ105" i="2"/>
  <c r="AJ197" i="2" s="1"/>
  <c r="AK105" i="2"/>
  <c r="AK197" i="2" s="1"/>
  <c r="AL105" i="2"/>
  <c r="AL197" i="2" s="1"/>
  <c r="AM105" i="2"/>
  <c r="AM197" i="2" s="1"/>
  <c r="AN105" i="2"/>
  <c r="AO105" i="2"/>
  <c r="AO197" i="2" s="1"/>
  <c r="AP105" i="2"/>
  <c r="AP197" i="2" s="1"/>
  <c r="AQ105" i="2"/>
  <c r="AQ197" i="2" s="1"/>
  <c r="AR105" i="2"/>
  <c r="AR197" i="2" s="1"/>
  <c r="AS105" i="2"/>
  <c r="AS197" i="2" s="1"/>
  <c r="AT105" i="2"/>
  <c r="AT197" i="2" s="1"/>
  <c r="AU105" i="2"/>
  <c r="AU197" i="2" s="1"/>
  <c r="AV105" i="2"/>
  <c r="AW105" i="2"/>
  <c r="AW197" i="2" s="1"/>
  <c r="AX105" i="2"/>
  <c r="AX197" i="2" s="1"/>
  <c r="AY105" i="2"/>
  <c r="AY197" i="2" s="1"/>
  <c r="AZ105" i="2"/>
  <c r="AZ197" i="2" s="1"/>
  <c r="BA105" i="2"/>
  <c r="BA197" i="2" s="1"/>
  <c r="BB105" i="2"/>
  <c r="BB197" i="2" s="1"/>
  <c r="BC105" i="2"/>
  <c r="BC197" i="2" s="1"/>
  <c r="BD105" i="2"/>
  <c r="BE105" i="2"/>
  <c r="BE197" i="2" s="1"/>
  <c r="BF105" i="2"/>
  <c r="BF197" i="2" s="1"/>
  <c r="BG105" i="2"/>
  <c r="BG197" i="2" s="1"/>
  <c r="BH105" i="2"/>
  <c r="BH197" i="2" s="1"/>
  <c r="BI105" i="2"/>
  <c r="BI197" i="2" s="1"/>
  <c r="BJ105" i="2"/>
  <c r="BJ197" i="2" s="1"/>
  <c r="BK105" i="2"/>
  <c r="BK197" i="2" s="1"/>
  <c r="BL105" i="2"/>
  <c r="BM105" i="2"/>
  <c r="BM197" i="2" s="1"/>
  <c r="BN105" i="2"/>
  <c r="BN197" i="2" s="1"/>
  <c r="BO105" i="2"/>
  <c r="BO197" i="2" s="1"/>
  <c r="BP105" i="2"/>
  <c r="BP197" i="2" s="1"/>
  <c r="BQ105" i="2"/>
  <c r="BQ197" i="2" s="1"/>
  <c r="BR105" i="2"/>
  <c r="BR197" i="2" s="1"/>
  <c r="BS105" i="2"/>
  <c r="BS197" i="2" s="1"/>
  <c r="BT105" i="2"/>
  <c r="BU105" i="2"/>
  <c r="BU197" i="2" s="1"/>
  <c r="BV105" i="2"/>
  <c r="BV197" i="2" s="1"/>
  <c r="BW105" i="2"/>
  <c r="BW197" i="2" s="1"/>
  <c r="BX105" i="2"/>
  <c r="BX197" i="2" s="1"/>
  <c r="BY105" i="2"/>
  <c r="BY197" i="2" s="1"/>
  <c r="BZ105" i="2"/>
  <c r="BZ197" i="2" s="1"/>
  <c r="CA105" i="2"/>
  <c r="CA197" i="2" s="1"/>
  <c r="CB105" i="2"/>
  <c r="CC105" i="2"/>
  <c r="CC197" i="2" s="1"/>
  <c r="CD105" i="2"/>
  <c r="CD197" i="2" s="1"/>
  <c r="CE105" i="2"/>
  <c r="CE197" i="2" s="1"/>
  <c r="CF105" i="2"/>
  <c r="CF197" i="2" s="1"/>
  <c r="CG105" i="2"/>
  <c r="CG197" i="2" s="1"/>
  <c r="CH105" i="2"/>
  <c r="CH197" i="2" s="1"/>
  <c r="CI105" i="2"/>
  <c r="CI197" i="2" s="1"/>
  <c r="CJ105" i="2"/>
  <c r="CK105" i="2"/>
  <c r="CK197" i="2" s="1"/>
  <c r="D106" i="2"/>
  <c r="D198" i="2" s="1"/>
  <c r="E106" i="2"/>
  <c r="E198" i="2" s="1"/>
  <c r="F106" i="2"/>
  <c r="F198" i="2" s="1"/>
  <c r="G106" i="2"/>
  <c r="G198" i="2" s="1"/>
  <c r="H106" i="2"/>
  <c r="H198" i="2" s="1"/>
  <c r="I106" i="2"/>
  <c r="I198" i="2" s="1"/>
  <c r="J106" i="2"/>
  <c r="J198" i="2" s="1"/>
  <c r="K106" i="2"/>
  <c r="K198" i="2" s="1"/>
  <c r="L106" i="2"/>
  <c r="L198" i="2" s="1"/>
  <c r="M106" i="2"/>
  <c r="M198" i="2" s="1"/>
  <c r="N106" i="2"/>
  <c r="N198" i="2" s="1"/>
  <c r="O106" i="2"/>
  <c r="O198" i="2" s="1"/>
  <c r="P106" i="2"/>
  <c r="P198" i="2" s="1"/>
  <c r="Q106" i="2"/>
  <c r="Q198" i="2" s="1"/>
  <c r="R106" i="2"/>
  <c r="R198" i="2" s="1"/>
  <c r="S106" i="2"/>
  <c r="S198" i="2" s="1"/>
  <c r="T106" i="2"/>
  <c r="T198" i="2" s="1"/>
  <c r="U106" i="2"/>
  <c r="U198" i="2" s="1"/>
  <c r="V106" i="2"/>
  <c r="V198" i="2" s="1"/>
  <c r="W106" i="2"/>
  <c r="W198" i="2" s="1"/>
  <c r="X106" i="2"/>
  <c r="X198" i="2" s="1"/>
  <c r="Y106" i="2"/>
  <c r="Y198" i="2" s="1"/>
  <c r="Z106" i="2"/>
  <c r="Z198" i="2" s="1"/>
  <c r="AA106" i="2"/>
  <c r="AA198" i="2" s="1"/>
  <c r="AB106" i="2"/>
  <c r="AB198" i="2" s="1"/>
  <c r="AC106" i="2"/>
  <c r="AC198" i="2" s="1"/>
  <c r="AD106" i="2"/>
  <c r="AD198" i="2" s="1"/>
  <c r="AE106" i="2"/>
  <c r="AE198" i="2" s="1"/>
  <c r="AF106" i="2"/>
  <c r="AF198" i="2" s="1"/>
  <c r="AG106" i="2"/>
  <c r="AG198" i="2" s="1"/>
  <c r="AH106" i="2"/>
  <c r="AH198" i="2" s="1"/>
  <c r="AI106" i="2"/>
  <c r="AI198" i="2" s="1"/>
  <c r="AJ106" i="2"/>
  <c r="AJ198" i="2" s="1"/>
  <c r="AK106" i="2"/>
  <c r="AK198" i="2" s="1"/>
  <c r="AL106" i="2"/>
  <c r="AL198" i="2" s="1"/>
  <c r="AM106" i="2"/>
  <c r="AM198" i="2" s="1"/>
  <c r="AN106" i="2"/>
  <c r="AN198" i="2" s="1"/>
  <c r="AO106" i="2"/>
  <c r="AO198" i="2" s="1"/>
  <c r="AP106" i="2"/>
  <c r="AP198" i="2" s="1"/>
  <c r="AQ106" i="2"/>
  <c r="AQ198" i="2" s="1"/>
  <c r="AR106" i="2"/>
  <c r="AR198" i="2" s="1"/>
  <c r="AS106" i="2"/>
  <c r="AS198" i="2" s="1"/>
  <c r="AT106" i="2"/>
  <c r="AT198" i="2" s="1"/>
  <c r="AU106" i="2"/>
  <c r="AU198" i="2" s="1"/>
  <c r="AV106" i="2"/>
  <c r="AV198" i="2" s="1"/>
  <c r="AW106" i="2"/>
  <c r="AW198" i="2" s="1"/>
  <c r="AX106" i="2"/>
  <c r="AX198" i="2" s="1"/>
  <c r="AY106" i="2"/>
  <c r="AY198" i="2" s="1"/>
  <c r="AZ106" i="2"/>
  <c r="AZ198" i="2" s="1"/>
  <c r="BA106" i="2"/>
  <c r="BA198" i="2" s="1"/>
  <c r="BB106" i="2"/>
  <c r="BB198" i="2" s="1"/>
  <c r="BC106" i="2"/>
  <c r="BC198" i="2" s="1"/>
  <c r="BD106" i="2"/>
  <c r="BD198" i="2" s="1"/>
  <c r="BE106" i="2"/>
  <c r="BE198" i="2" s="1"/>
  <c r="BF106" i="2"/>
  <c r="BF198" i="2" s="1"/>
  <c r="BG106" i="2"/>
  <c r="BG198" i="2" s="1"/>
  <c r="BH106" i="2"/>
  <c r="BH198" i="2" s="1"/>
  <c r="BI106" i="2"/>
  <c r="BI198" i="2" s="1"/>
  <c r="BJ106" i="2"/>
  <c r="BJ198" i="2" s="1"/>
  <c r="BK106" i="2"/>
  <c r="BK198" i="2" s="1"/>
  <c r="BL106" i="2"/>
  <c r="BL198" i="2" s="1"/>
  <c r="BM106" i="2"/>
  <c r="BM198" i="2" s="1"/>
  <c r="BN106" i="2"/>
  <c r="BN198" i="2" s="1"/>
  <c r="BO106" i="2"/>
  <c r="BO198" i="2" s="1"/>
  <c r="BP106" i="2"/>
  <c r="BP198" i="2" s="1"/>
  <c r="BQ106" i="2"/>
  <c r="BQ198" i="2" s="1"/>
  <c r="BR106" i="2"/>
  <c r="BR198" i="2" s="1"/>
  <c r="BS106" i="2"/>
  <c r="BS198" i="2" s="1"/>
  <c r="BT106" i="2"/>
  <c r="BT198" i="2" s="1"/>
  <c r="BU106" i="2"/>
  <c r="BU198" i="2" s="1"/>
  <c r="BV106" i="2"/>
  <c r="BV198" i="2" s="1"/>
  <c r="BW106" i="2"/>
  <c r="BW198" i="2" s="1"/>
  <c r="BX106" i="2"/>
  <c r="BX198" i="2" s="1"/>
  <c r="BY106" i="2"/>
  <c r="BY198" i="2" s="1"/>
  <c r="BZ106" i="2"/>
  <c r="BZ198" i="2" s="1"/>
  <c r="CA106" i="2"/>
  <c r="CA198" i="2" s="1"/>
  <c r="CB106" i="2"/>
  <c r="CB198" i="2" s="1"/>
  <c r="CC106" i="2"/>
  <c r="CC198" i="2" s="1"/>
  <c r="CD106" i="2"/>
  <c r="CD198" i="2" s="1"/>
  <c r="CE106" i="2"/>
  <c r="CE198" i="2" s="1"/>
  <c r="CF106" i="2"/>
  <c r="CF198" i="2" s="1"/>
  <c r="CG106" i="2"/>
  <c r="CG198" i="2" s="1"/>
  <c r="CH106" i="2"/>
  <c r="CH198" i="2" s="1"/>
  <c r="CI106" i="2"/>
  <c r="CI198" i="2" s="1"/>
  <c r="CJ106" i="2"/>
  <c r="CJ198" i="2" s="1"/>
  <c r="CK106" i="2"/>
  <c r="CK198" i="2" s="1"/>
  <c r="D107" i="2"/>
  <c r="D199" i="2" s="1"/>
  <c r="E107" i="2"/>
  <c r="E199" i="2" s="1"/>
  <c r="F107" i="2"/>
  <c r="F199" i="2" s="1"/>
  <c r="G107" i="2"/>
  <c r="G199" i="2" s="1"/>
  <c r="H107" i="2"/>
  <c r="H199" i="2" s="1"/>
  <c r="I107" i="2"/>
  <c r="I199" i="2" s="1"/>
  <c r="J107" i="2"/>
  <c r="J199" i="2" s="1"/>
  <c r="K107" i="2"/>
  <c r="K199" i="2" s="1"/>
  <c r="L107" i="2"/>
  <c r="L199" i="2" s="1"/>
  <c r="M107" i="2"/>
  <c r="M199" i="2" s="1"/>
  <c r="N107" i="2"/>
  <c r="N199" i="2" s="1"/>
  <c r="O107" i="2"/>
  <c r="O199" i="2" s="1"/>
  <c r="P107" i="2"/>
  <c r="P199" i="2" s="1"/>
  <c r="Q107" i="2"/>
  <c r="Q199" i="2" s="1"/>
  <c r="R107" i="2"/>
  <c r="R199" i="2" s="1"/>
  <c r="S107" i="2"/>
  <c r="S199" i="2" s="1"/>
  <c r="T107" i="2"/>
  <c r="T199" i="2" s="1"/>
  <c r="U107" i="2"/>
  <c r="U199" i="2" s="1"/>
  <c r="V107" i="2"/>
  <c r="V199" i="2" s="1"/>
  <c r="W107" i="2"/>
  <c r="W199" i="2" s="1"/>
  <c r="X107" i="2"/>
  <c r="X199" i="2" s="1"/>
  <c r="Y107" i="2"/>
  <c r="Y199" i="2" s="1"/>
  <c r="Z107" i="2"/>
  <c r="Z199" i="2" s="1"/>
  <c r="AA107" i="2"/>
  <c r="AA199" i="2" s="1"/>
  <c r="AB107" i="2"/>
  <c r="AB199" i="2" s="1"/>
  <c r="AC107" i="2"/>
  <c r="AC199" i="2" s="1"/>
  <c r="AD107" i="2"/>
  <c r="AD199" i="2" s="1"/>
  <c r="AE107" i="2"/>
  <c r="AE199" i="2" s="1"/>
  <c r="AF107" i="2"/>
  <c r="AF199" i="2" s="1"/>
  <c r="AG107" i="2"/>
  <c r="AG199" i="2" s="1"/>
  <c r="AH107" i="2"/>
  <c r="AH199" i="2" s="1"/>
  <c r="AI107" i="2"/>
  <c r="AI199" i="2" s="1"/>
  <c r="AJ107" i="2"/>
  <c r="AJ199" i="2" s="1"/>
  <c r="AK107" i="2"/>
  <c r="AK199" i="2" s="1"/>
  <c r="AL107" i="2"/>
  <c r="AL199" i="2" s="1"/>
  <c r="AM107" i="2"/>
  <c r="AM199" i="2" s="1"/>
  <c r="AN107" i="2"/>
  <c r="AN199" i="2" s="1"/>
  <c r="AO107" i="2"/>
  <c r="AO199" i="2" s="1"/>
  <c r="AP107" i="2"/>
  <c r="AP199" i="2" s="1"/>
  <c r="AQ107" i="2"/>
  <c r="AQ199" i="2" s="1"/>
  <c r="AR107" i="2"/>
  <c r="AR199" i="2" s="1"/>
  <c r="AS107" i="2"/>
  <c r="AS199" i="2" s="1"/>
  <c r="AT107" i="2"/>
  <c r="AT199" i="2" s="1"/>
  <c r="AU107" i="2"/>
  <c r="AU199" i="2" s="1"/>
  <c r="AV107" i="2"/>
  <c r="AV199" i="2" s="1"/>
  <c r="AW107" i="2"/>
  <c r="AW199" i="2" s="1"/>
  <c r="AX107" i="2"/>
  <c r="AX199" i="2" s="1"/>
  <c r="AY107" i="2"/>
  <c r="AY199" i="2" s="1"/>
  <c r="AZ107" i="2"/>
  <c r="AZ199" i="2" s="1"/>
  <c r="BA107" i="2"/>
  <c r="BA199" i="2" s="1"/>
  <c r="BB107" i="2"/>
  <c r="BB199" i="2" s="1"/>
  <c r="BC107" i="2"/>
  <c r="BC199" i="2" s="1"/>
  <c r="BD107" i="2"/>
  <c r="BD199" i="2" s="1"/>
  <c r="BE107" i="2"/>
  <c r="BE199" i="2" s="1"/>
  <c r="BF107" i="2"/>
  <c r="BF199" i="2" s="1"/>
  <c r="BG107" i="2"/>
  <c r="BG199" i="2" s="1"/>
  <c r="BH107" i="2"/>
  <c r="BH199" i="2" s="1"/>
  <c r="BI107" i="2"/>
  <c r="BI199" i="2" s="1"/>
  <c r="BJ107" i="2"/>
  <c r="BJ199" i="2" s="1"/>
  <c r="BK107" i="2"/>
  <c r="BK199" i="2" s="1"/>
  <c r="BL107" i="2"/>
  <c r="BL199" i="2" s="1"/>
  <c r="BM107" i="2"/>
  <c r="BM199" i="2" s="1"/>
  <c r="BN107" i="2"/>
  <c r="BN199" i="2" s="1"/>
  <c r="BO107" i="2"/>
  <c r="BO199" i="2" s="1"/>
  <c r="BP107" i="2"/>
  <c r="BP199" i="2" s="1"/>
  <c r="BQ107" i="2"/>
  <c r="BQ199" i="2" s="1"/>
  <c r="BR107" i="2"/>
  <c r="BR199" i="2" s="1"/>
  <c r="BS107" i="2"/>
  <c r="BS199" i="2" s="1"/>
  <c r="BT107" i="2"/>
  <c r="BT199" i="2" s="1"/>
  <c r="BU107" i="2"/>
  <c r="BU199" i="2" s="1"/>
  <c r="BV107" i="2"/>
  <c r="BV199" i="2" s="1"/>
  <c r="BW107" i="2"/>
  <c r="BW199" i="2" s="1"/>
  <c r="BX107" i="2"/>
  <c r="BX199" i="2" s="1"/>
  <c r="BY107" i="2"/>
  <c r="BY199" i="2" s="1"/>
  <c r="BZ107" i="2"/>
  <c r="BZ199" i="2" s="1"/>
  <c r="CA107" i="2"/>
  <c r="CA199" i="2" s="1"/>
  <c r="CB107" i="2"/>
  <c r="CB199" i="2" s="1"/>
  <c r="CC107" i="2"/>
  <c r="CC199" i="2" s="1"/>
  <c r="CD107" i="2"/>
  <c r="CD199" i="2" s="1"/>
  <c r="CE107" i="2"/>
  <c r="CE199" i="2" s="1"/>
  <c r="CF107" i="2"/>
  <c r="CF199" i="2" s="1"/>
  <c r="CG107" i="2"/>
  <c r="CG199" i="2" s="1"/>
  <c r="CH107" i="2"/>
  <c r="CH199" i="2" s="1"/>
  <c r="CI107" i="2"/>
  <c r="CI199" i="2" s="1"/>
  <c r="CJ107" i="2"/>
  <c r="CJ199" i="2" s="1"/>
  <c r="CK107" i="2"/>
  <c r="CK199" i="2" s="1"/>
  <c r="D108" i="2"/>
  <c r="D200" i="2" s="1"/>
  <c r="E108" i="2"/>
  <c r="E200" i="2" s="1"/>
  <c r="F108" i="2"/>
  <c r="F200" i="2" s="1"/>
  <c r="G108" i="2"/>
  <c r="G200" i="2" s="1"/>
  <c r="H108" i="2"/>
  <c r="H200" i="2" s="1"/>
  <c r="I108" i="2"/>
  <c r="I200" i="2" s="1"/>
  <c r="J108" i="2"/>
  <c r="J200" i="2" s="1"/>
  <c r="K108" i="2"/>
  <c r="K200" i="2" s="1"/>
  <c r="L108" i="2"/>
  <c r="L200" i="2" s="1"/>
  <c r="M108" i="2"/>
  <c r="M200" i="2" s="1"/>
  <c r="N108" i="2"/>
  <c r="N200" i="2" s="1"/>
  <c r="O108" i="2"/>
  <c r="O200" i="2" s="1"/>
  <c r="P108" i="2"/>
  <c r="P200" i="2" s="1"/>
  <c r="Q108" i="2"/>
  <c r="Q200" i="2" s="1"/>
  <c r="R108" i="2"/>
  <c r="R200" i="2" s="1"/>
  <c r="S108" i="2"/>
  <c r="S200" i="2" s="1"/>
  <c r="T108" i="2"/>
  <c r="T200" i="2" s="1"/>
  <c r="U108" i="2"/>
  <c r="U200" i="2" s="1"/>
  <c r="V108" i="2"/>
  <c r="V200" i="2" s="1"/>
  <c r="W108" i="2"/>
  <c r="W200" i="2" s="1"/>
  <c r="X108" i="2"/>
  <c r="X200" i="2" s="1"/>
  <c r="Y108" i="2"/>
  <c r="Y200" i="2" s="1"/>
  <c r="Z108" i="2"/>
  <c r="Z200" i="2" s="1"/>
  <c r="AA108" i="2"/>
  <c r="AA200" i="2" s="1"/>
  <c r="AB108" i="2"/>
  <c r="AB200" i="2" s="1"/>
  <c r="AC108" i="2"/>
  <c r="AC200" i="2" s="1"/>
  <c r="AD108" i="2"/>
  <c r="AD200" i="2" s="1"/>
  <c r="AE108" i="2"/>
  <c r="AE200" i="2" s="1"/>
  <c r="AF108" i="2"/>
  <c r="AF200" i="2" s="1"/>
  <c r="AG108" i="2"/>
  <c r="AG200" i="2" s="1"/>
  <c r="AH108" i="2"/>
  <c r="AH200" i="2" s="1"/>
  <c r="AI108" i="2"/>
  <c r="AI200" i="2" s="1"/>
  <c r="AJ108" i="2"/>
  <c r="AJ200" i="2" s="1"/>
  <c r="AK108" i="2"/>
  <c r="AK200" i="2" s="1"/>
  <c r="AL108" i="2"/>
  <c r="AL200" i="2" s="1"/>
  <c r="AM108" i="2"/>
  <c r="AM200" i="2" s="1"/>
  <c r="AN108" i="2"/>
  <c r="AN200" i="2" s="1"/>
  <c r="AO108" i="2"/>
  <c r="AO200" i="2" s="1"/>
  <c r="AP108" i="2"/>
  <c r="AP200" i="2" s="1"/>
  <c r="AQ108" i="2"/>
  <c r="AQ200" i="2" s="1"/>
  <c r="AR108" i="2"/>
  <c r="AR200" i="2" s="1"/>
  <c r="AS108" i="2"/>
  <c r="AS200" i="2" s="1"/>
  <c r="AT108" i="2"/>
  <c r="AT200" i="2" s="1"/>
  <c r="AU108" i="2"/>
  <c r="AU200" i="2" s="1"/>
  <c r="AV108" i="2"/>
  <c r="AV200" i="2" s="1"/>
  <c r="AW108" i="2"/>
  <c r="AW200" i="2" s="1"/>
  <c r="AX108" i="2"/>
  <c r="AX200" i="2" s="1"/>
  <c r="AY108" i="2"/>
  <c r="AY200" i="2" s="1"/>
  <c r="AZ108" i="2"/>
  <c r="AZ200" i="2" s="1"/>
  <c r="BA108" i="2"/>
  <c r="BA200" i="2" s="1"/>
  <c r="BB108" i="2"/>
  <c r="BB200" i="2" s="1"/>
  <c r="BC108" i="2"/>
  <c r="BC200" i="2" s="1"/>
  <c r="BD108" i="2"/>
  <c r="BD200" i="2" s="1"/>
  <c r="BE108" i="2"/>
  <c r="BE200" i="2" s="1"/>
  <c r="BF108" i="2"/>
  <c r="BF200" i="2" s="1"/>
  <c r="BG108" i="2"/>
  <c r="BG200" i="2" s="1"/>
  <c r="BH108" i="2"/>
  <c r="BH200" i="2" s="1"/>
  <c r="BI108" i="2"/>
  <c r="BI200" i="2" s="1"/>
  <c r="BJ108" i="2"/>
  <c r="BJ200" i="2" s="1"/>
  <c r="BK108" i="2"/>
  <c r="BK200" i="2" s="1"/>
  <c r="BL108" i="2"/>
  <c r="BL200" i="2" s="1"/>
  <c r="BM108" i="2"/>
  <c r="BM200" i="2" s="1"/>
  <c r="BN108" i="2"/>
  <c r="BN200" i="2" s="1"/>
  <c r="BO108" i="2"/>
  <c r="BO200" i="2" s="1"/>
  <c r="BP108" i="2"/>
  <c r="BP200" i="2" s="1"/>
  <c r="BQ108" i="2"/>
  <c r="BQ200" i="2" s="1"/>
  <c r="BR108" i="2"/>
  <c r="BR200" i="2" s="1"/>
  <c r="BS108" i="2"/>
  <c r="BS200" i="2" s="1"/>
  <c r="BT108" i="2"/>
  <c r="BT200" i="2" s="1"/>
  <c r="BU108" i="2"/>
  <c r="BU200" i="2" s="1"/>
  <c r="BV108" i="2"/>
  <c r="BV200" i="2" s="1"/>
  <c r="BW108" i="2"/>
  <c r="BW200" i="2" s="1"/>
  <c r="BX108" i="2"/>
  <c r="BX200" i="2" s="1"/>
  <c r="BY108" i="2"/>
  <c r="BY200" i="2" s="1"/>
  <c r="BZ108" i="2"/>
  <c r="BZ200" i="2" s="1"/>
  <c r="CA108" i="2"/>
  <c r="CA200" i="2" s="1"/>
  <c r="CB108" i="2"/>
  <c r="CB200" i="2" s="1"/>
  <c r="CC108" i="2"/>
  <c r="CC200" i="2" s="1"/>
  <c r="CD108" i="2"/>
  <c r="CD200" i="2" s="1"/>
  <c r="CE108" i="2"/>
  <c r="CE200" i="2" s="1"/>
  <c r="CF108" i="2"/>
  <c r="CF200" i="2" s="1"/>
  <c r="CG108" i="2"/>
  <c r="CG200" i="2" s="1"/>
  <c r="CH108" i="2"/>
  <c r="CH200" i="2" s="1"/>
  <c r="CI108" i="2"/>
  <c r="CI200" i="2" s="1"/>
  <c r="CJ108" i="2"/>
  <c r="CJ200" i="2" s="1"/>
  <c r="CK108" i="2"/>
  <c r="CK200" i="2" s="1"/>
  <c r="D109" i="2"/>
  <c r="D201" i="2" s="1"/>
  <c r="E109" i="2"/>
  <c r="E201" i="2" s="1"/>
  <c r="F109" i="2"/>
  <c r="F201" i="2" s="1"/>
  <c r="G109" i="2"/>
  <c r="G201" i="2" s="1"/>
  <c r="H109" i="2"/>
  <c r="H201" i="2" s="1"/>
  <c r="I109" i="2"/>
  <c r="I201" i="2" s="1"/>
  <c r="J109" i="2"/>
  <c r="J201" i="2" s="1"/>
  <c r="K109" i="2"/>
  <c r="K201" i="2" s="1"/>
  <c r="L109" i="2"/>
  <c r="L201" i="2" s="1"/>
  <c r="M109" i="2"/>
  <c r="M201" i="2" s="1"/>
  <c r="N109" i="2"/>
  <c r="N201" i="2" s="1"/>
  <c r="O109" i="2"/>
  <c r="O201" i="2" s="1"/>
  <c r="P109" i="2"/>
  <c r="P201" i="2" s="1"/>
  <c r="Q109" i="2"/>
  <c r="Q201" i="2" s="1"/>
  <c r="R109" i="2"/>
  <c r="R201" i="2" s="1"/>
  <c r="S109" i="2"/>
  <c r="S201" i="2" s="1"/>
  <c r="T109" i="2"/>
  <c r="T201" i="2" s="1"/>
  <c r="U109" i="2"/>
  <c r="U201" i="2" s="1"/>
  <c r="V109" i="2"/>
  <c r="V201" i="2" s="1"/>
  <c r="W109" i="2"/>
  <c r="W201" i="2" s="1"/>
  <c r="X109" i="2"/>
  <c r="X201" i="2" s="1"/>
  <c r="Y109" i="2"/>
  <c r="Y201" i="2" s="1"/>
  <c r="Z109" i="2"/>
  <c r="Z201" i="2" s="1"/>
  <c r="AA109" i="2"/>
  <c r="AA201" i="2" s="1"/>
  <c r="AB109" i="2"/>
  <c r="AB201" i="2" s="1"/>
  <c r="AC109" i="2"/>
  <c r="AC201" i="2" s="1"/>
  <c r="AD109" i="2"/>
  <c r="AD201" i="2" s="1"/>
  <c r="AE109" i="2"/>
  <c r="AE201" i="2" s="1"/>
  <c r="AF109" i="2"/>
  <c r="AF201" i="2" s="1"/>
  <c r="AG109" i="2"/>
  <c r="AG201" i="2" s="1"/>
  <c r="AH109" i="2"/>
  <c r="AH201" i="2" s="1"/>
  <c r="AI109" i="2"/>
  <c r="AI201" i="2" s="1"/>
  <c r="AJ109" i="2"/>
  <c r="AJ201" i="2" s="1"/>
  <c r="AK109" i="2"/>
  <c r="AK201" i="2" s="1"/>
  <c r="AL109" i="2"/>
  <c r="AL201" i="2" s="1"/>
  <c r="AM109" i="2"/>
  <c r="AM201" i="2" s="1"/>
  <c r="AN109" i="2"/>
  <c r="AN201" i="2" s="1"/>
  <c r="AO109" i="2"/>
  <c r="AO201" i="2" s="1"/>
  <c r="AP109" i="2"/>
  <c r="AP201" i="2" s="1"/>
  <c r="AQ109" i="2"/>
  <c r="AQ201" i="2" s="1"/>
  <c r="AR109" i="2"/>
  <c r="AR201" i="2" s="1"/>
  <c r="AS109" i="2"/>
  <c r="AS201" i="2" s="1"/>
  <c r="AT109" i="2"/>
  <c r="AT201" i="2" s="1"/>
  <c r="AU109" i="2"/>
  <c r="AU201" i="2" s="1"/>
  <c r="AV109" i="2"/>
  <c r="AV201" i="2" s="1"/>
  <c r="AW109" i="2"/>
  <c r="AW201" i="2" s="1"/>
  <c r="AX109" i="2"/>
  <c r="AX201" i="2" s="1"/>
  <c r="AY109" i="2"/>
  <c r="AY201" i="2" s="1"/>
  <c r="AZ109" i="2"/>
  <c r="AZ201" i="2" s="1"/>
  <c r="BA109" i="2"/>
  <c r="BA201" i="2" s="1"/>
  <c r="BB109" i="2"/>
  <c r="BB201" i="2" s="1"/>
  <c r="BC109" i="2"/>
  <c r="BC201" i="2" s="1"/>
  <c r="BD109" i="2"/>
  <c r="BD201" i="2" s="1"/>
  <c r="BE109" i="2"/>
  <c r="BE201" i="2" s="1"/>
  <c r="BF109" i="2"/>
  <c r="BF201" i="2" s="1"/>
  <c r="BG109" i="2"/>
  <c r="BG201" i="2" s="1"/>
  <c r="BH109" i="2"/>
  <c r="BH201" i="2" s="1"/>
  <c r="BI109" i="2"/>
  <c r="BI201" i="2" s="1"/>
  <c r="BJ109" i="2"/>
  <c r="BJ201" i="2" s="1"/>
  <c r="BK109" i="2"/>
  <c r="BK201" i="2" s="1"/>
  <c r="BL109" i="2"/>
  <c r="BL201" i="2" s="1"/>
  <c r="BM109" i="2"/>
  <c r="BM201" i="2" s="1"/>
  <c r="BN109" i="2"/>
  <c r="BN201" i="2" s="1"/>
  <c r="BO109" i="2"/>
  <c r="BO201" i="2" s="1"/>
  <c r="BP109" i="2"/>
  <c r="BP201" i="2" s="1"/>
  <c r="BQ109" i="2"/>
  <c r="BQ201" i="2" s="1"/>
  <c r="BR109" i="2"/>
  <c r="BR201" i="2" s="1"/>
  <c r="BS109" i="2"/>
  <c r="BS201" i="2" s="1"/>
  <c r="BT109" i="2"/>
  <c r="BT201" i="2" s="1"/>
  <c r="BU109" i="2"/>
  <c r="BU201" i="2" s="1"/>
  <c r="BV109" i="2"/>
  <c r="BV201" i="2" s="1"/>
  <c r="BW109" i="2"/>
  <c r="BW201" i="2" s="1"/>
  <c r="BX109" i="2"/>
  <c r="BX201" i="2" s="1"/>
  <c r="BY109" i="2"/>
  <c r="BY201" i="2" s="1"/>
  <c r="BZ109" i="2"/>
  <c r="BZ201" i="2" s="1"/>
  <c r="CA109" i="2"/>
  <c r="CA201" i="2" s="1"/>
  <c r="CB109" i="2"/>
  <c r="CB201" i="2" s="1"/>
  <c r="CC109" i="2"/>
  <c r="CC201" i="2" s="1"/>
  <c r="CD109" i="2"/>
  <c r="CD201" i="2" s="1"/>
  <c r="CE109" i="2"/>
  <c r="CE201" i="2" s="1"/>
  <c r="CF109" i="2"/>
  <c r="CF201" i="2" s="1"/>
  <c r="CG109" i="2"/>
  <c r="CG201" i="2" s="1"/>
  <c r="CH109" i="2"/>
  <c r="CH201" i="2" s="1"/>
  <c r="CI109" i="2"/>
  <c r="CI201" i="2" s="1"/>
  <c r="CJ109" i="2"/>
  <c r="CJ201" i="2" s="1"/>
  <c r="CK109" i="2"/>
  <c r="CK201" i="2" s="1"/>
  <c r="D110" i="2"/>
  <c r="D202" i="2" s="1"/>
  <c r="E110" i="2"/>
  <c r="E202" i="2" s="1"/>
  <c r="F110" i="2"/>
  <c r="F202" i="2" s="1"/>
  <c r="G110" i="2"/>
  <c r="G202" i="2" s="1"/>
  <c r="H110" i="2"/>
  <c r="H202" i="2" s="1"/>
  <c r="I110" i="2"/>
  <c r="I202" i="2" s="1"/>
  <c r="J110" i="2"/>
  <c r="J202" i="2" s="1"/>
  <c r="K110" i="2"/>
  <c r="K202" i="2" s="1"/>
  <c r="L110" i="2"/>
  <c r="L202" i="2" s="1"/>
  <c r="M110" i="2"/>
  <c r="M202" i="2" s="1"/>
  <c r="N110" i="2"/>
  <c r="N202" i="2" s="1"/>
  <c r="O110" i="2"/>
  <c r="O202" i="2" s="1"/>
  <c r="P110" i="2"/>
  <c r="P202" i="2" s="1"/>
  <c r="Q110" i="2"/>
  <c r="Q202" i="2" s="1"/>
  <c r="R110" i="2"/>
  <c r="R202" i="2" s="1"/>
  <c r="S110" i="2"/>
  <c r="S202" i="2" s="1"/>
  <c r="T110" i="2"/>
  <c r="T202" i="2" s="1"/>
  <c r="U110" i="2"/>
  <c r="U202" i="2" s="1"/>
  <c r="V110" i="2"/>
  <c r="V202" i="2" s="1"/>
  <c r="W110" i="2"/>
  <c r="W202" i="2" s="1"/>
  <c r="X110" i="2"/>
  <c r="X202" i="2" s="1"/>
  <c r="Y110" i="2"/>
  <c r="Y202" i="2" s="1"/>
  <c r="Z110" i="2"/>
  <c r="Z202" i="2" s="1"/>
  <c r="AA110" i="2"/>
  <c r="AA202" i="2" s="1"/>
  <c r="AB110" i="2"/>
  <c r="AB202" i="2" s="1"/>
  <c r="AC110" i="2"/>
  <c r="AC202" i="2" s="1"/>
  <c r="AD110" i="2"/>
  <c r="AD202" i="2" s="1"/>
  <c r="AE110" i="2"/>
  <c r="AE202" i="2" s="1"/>
  <c r="AF110" i="2"/>
  <c r="AF202" i="2" s="1"/>
  <c r="AG110" i="2"/>
  <c r="AG202" i="2" s="1"/>
  <c r="AH110" i="2"/>
  <c r="AH202" i="2" s="1"/>
  <c r="AI110" i="2"/>
  <c r="AI202" i="2" s="1"/>
  <c r="AJ110" i="2"/>
  <c r="AJ202" i="2" s="1"/>
  <c r="AK110" i="2"/>
  <c r="AK202" i="2" s="1"/>
  <c r="AL110" i="2"/>
  <c r="AL202" i="2" s="1"/>
  <c r="AM110" i="2"/>
  <c r="AM202" i="2" s="1"/>
  <c r="AN110" i="2"/>
  <c r="AN202" i="2" s="1"/>
  <c r="AO110" i="2"/>
  <c r="AO202" i="2" s="1"/>
  <c r="AP110" i="2"/>
  <c r="AP202" i="2" s="1"/>
  <c r="AQ110" i="2"/>
  <c r="AQ202" i="2" s="1"/>
  <c r="AR110" i="2"/>
  <c r="AR202" i="2" s="1"/>
  <c r="AS110" i="2"/>
  <c r="AS202" i="2" s="1"/>
  <c r="AT110" i="2"/>
  <c r="AT202" i="2" s="1"/>
  <c r="AU110" i="2"/>
  <c r="AU202" i="2" s="1"/>
  <c r="AV110" i="2"/>
  <c r="AV202" i="2" s="1"/>
  <c r="AW110" i="2"/>
  <c r="AW202" i="2" s="1"/>
  <c r="AX110" i="2"/>
  <c r="AX202" i="2" s="1"/>
  <c r="AY110" i="2"/>
  <c r="AY202" i="2" s="1"/>
  <c r="AZ110" i="2"/>
  <c r="AZ202" i="2" s="1"/>
  <c r="BA110" i="2"/>
  <c r="BA202" i="2" s="1"/>
  <c r="BB110" i="2"/>
  <c r="BB202" i="2" s="1"/>
  <c r="BC110" i="2"/>
  <c r="BC202" i="2" s="1"/>
  <c r="BD110" i="2"/>
  <c r="BD202" i="2" s="1"/>
  <c r="BE110" i="2"/>
  <c r="BE202" i="2" s="1"/>
  <c r="BF110" i="2"/>
  <c r="BF202" i="2" s="1"/>
  <c r="BG110" i="2"/>
  <c r="BG202" i="2" s="1"/>
  <c r="BH110" i="2"/>
  <c r="BH202" i="2" s="1"/>
  <c r="BI110" i="2"/>
  <c r="BI202" i="2" s="1"/>
  <c r="BJ110" i="2"/>
  <c r="BJ202" i="2" s="1"/>
  <c r="BK110" i="2"/>
  <c r="BK202" i="2" s="1"/>
  <c r="BL110" i="2"/>
  <c r="BL202" i="2" s="1"/>
  <c r="BM110" i="2"/>
  <c r="BM202" i="2" s="1"/>
  <c r="BN110" i="2"/>
  <c r="BN202" i="2" s="1"/>
  <c r="BO110" i="2"/>
  <c r="BO202" i="2" s="1"/>
  <c r="BP110" i="2"/>
  <c r="BP202" i="2" s="1"/>
  <c r="BQ110" i="2"/>
  <c r="BQ202" i="2" s="1"/>
  <c r="BR110" i="2"/>
  <c r="BR202" i="2" s="1"/>
  <c r="BS110" i="2"/>
  <c r="BS202" i="2" s="1"/>
  <c r="BT110" i="2"/>
  <c r="BT202" i="2" s="1"/>
  <c r="BU110" i="2"/>
  <c r="BU202" i="2" s="1"/>
  <c r="BV110" i="2"/>
  <c r="BV202" i="2" s="1"/>
  <c r="BW110" i="2"/>
  <c r="BW202" i="2" s="1"/>
  <c r="BX110" i="2"/>
  <c r="BX202" i="2" s="1"/>
  <c r="BY110" i="2"/>
  <c r="BY202" i="2" s="1"/>
  <c r="BZ110" i="2"/>
  <c r="BZ202" i="2" s="1"/>
  <c r="CA110" i="2"/>
  <c r="CA202" i="2" s="1"/>
  <c r="CB110" i="2"/>
  <c r="CB202" i="2" s="1"/>
  <c r="CC110" i="2"/>
  <c r="CC202" i="2" s="1"/>
  <c r="CD110" i="2"/>
  <c r="CD202" i="2" s="1"/>
  <c r="CE110" i="2"/>
  <c r="CE202" i="2" s="1"/>
  <c r="CF110" i="2"/>
  <c r="CF202" i="2" s="1"/>
  <c r="CG110" i="2"/>
  <c r="CG202" i="2" s="1"/>
  <c r="CH110" i="2"/>
  <c r="CH202" i="2" s="1"/>
  <c r="CI110" i="2"/>
  <c r="CI202" i="2" s="1"/>
  <c r="CJ110" i="2"/>
  <c r="CJ202" i="2" s="1"/>
  <c r="CK110" i="2"/>
  <c r="CK202" i="2" s="1"/>
  <c r="D111" i="2"/>
  <c r="D203" i="2" s="1"/>
  <c r="E111" i="2"/>
  <c r="E203" i="2" s="1"/>
  <c r="F111" i="2"/>
  <c r="F203" i="2" s="1"/>
  <c r="G111" i="2"/>
  <c r="G203" i="2" s="1"/>
  <c r="H111" i="2"/>
  <c r="H203" i="2" s="1"/>
  <c r="I111" i="2"/>
  <c r="I203" i="2" s="1"/>
  <c r="J111" i="2"/>
  <c r="J203" i="2" s="1"/>
  <c r="K111" i="2"/>
  <c r="K203" i="2" s="1"/>
  <c r="L111" i="2"/>
  <c r="L203" i="2" s="1"/>
  <c r="M111" i="2"/>
  <c r="M203" i="2" s="1"/>
  <c r="N111" i="2"/>
  <c r="N203" i="2" s="1"/>
  <c r="O111" i="2"/>
  <c r="O203" i="2" s="1"/>
  <c r="P111" i="2"/>
  <c r="P203" i="2" s="1"/>
  <c r="Q111" i="2"/>
  <c r="Q203" i="2" s="1"/>
  <c r="R111" i="2"/>
  <c r="R203" i="2" s="1"/>
  <c r="S111" i="2"/>
  <c r="S203" i="2" s="1"/>
  <c r="T111" i="2"/>
  <c r="T203" i="2" s="1"/>
  <c r="U111" i="2"/>
  <c r="U203" i="2" s="1"/>
  <c r="V111" i="2"/>
  <c r="V203" i="2" s="1"/>
  <c r="W111" i="2"/>
  <c r="W203" i="2" s="1"/>
  <c r="X111" i="2"/>
  <c r="X203" i="2" s="1"/>
  <c r="Y111" i="2"/>
  <c r="Y203" i="2" s="1"/>
  <c r="Z111" i="2"/>
  <c r="Z203" i="2" s="1"/>
  <c r="AA111" i="2"/>
  <c r="AA203" i="2" s="1"/>
  <c r="AB111" i="2"/>
  <c r="AB203" i="2" s="1"/>
  <c r="AC111" i="2"/>
  <c r="AC203" i="2" s="1"/>
  <c r="AD111" i="2"/>
  <c r="AD203" i="2" s="1"/>
  <c r="AE111" i="2"/>
  <c r="AE203" i="2" s="1"/>
  <c r="AF111" i="2"/>
  <c r="AF203" i="2" s="1"/>
  <c r="AG111" i="2"/>
  <c r="AG203" i="2" s="1"/>
  <c r="AH111" i="2"/>
  <c r="AH203" i="2" s="1"/>
  <c r="AI111" i="2"/>
  <c r="AI203" i="2" s="1"/>
  <c r="AJ111" i="2"/>
  <c r="AJ203" i="2" s="1"/>
  <c r="AK111" i="2"/>
  <c r="AK203" i="2" s="1"/>
  <c r="AL111" i="2"/>
  <c r="AL203" i="2" s="1"/>
  <c r="AM111" i="2"/>
  <c r="AM203" i="2" s="1"/>
  <c r="AN111" i="2"/>
  <c r="AN203" i="2" s="1"/>
  <c r="AO111" i="2"/>
  <c r="AO203" i="2" s="1"/>
  <c r="AP111" i="2"/>
  <c r="AP203" i="2" s="1"/>
  <c r="AQ111" i="2"/>
  <c r="AQ203" i="2" s="1"/>
  <c r="AR111" i="2"/>
  <c r="AR203" i="2" s="1"/>
  <c r="AS111" i="2"/>
  <c r="AS203" i="2" s="1"/>
  <c r="AT111" i="2"/>
  <c r="AT203" i="2" s="1"/>
  <c r="AU111" i="2"/>
  <c r="AU203" i="2" s="1"/>
  <c r="AV111" i="2"/>
  <c r="AV203" i="2" s="1"/>
  <c r="AW111" i="2"/>
  <c r="AW203" i="2" s="1"/>
  <c r="AX111" i="2"/>
  <c r="AX203" i="2" s="1"/>
  <c r="AY111" i="2"/>
  <c r="AY203" i="2" s="1"/>
  <c r="AZ111" i="2"/>
  <c r="AZ203" i="2" s="1"/>
  <c r="BA111" i="2"/>
  <c r="BA203" i="2" s="1"/>
  <c r="BB111" i="2"/>
  <c r="BB203" i="2" s="1"/>
  <c r="BC111" i="2"/>
  <c r="BC203" i="2" s="1"/>
  <c r="BD111" i="2"/>
  <c r="BD203" i="2" s="1"/>
  <c r="BE111" i="2"/>
  <c r="BE203" i="2" s="1"/>
  <c r="BF111" i="2"/>
  <c r="BF203" i="2" s="1"/>
  <c r="BG111" i="2"/>
  <c r="BG203" i="2" s="1"/>
  <c r="BH111" i="2"/>
  <c r="BH203" i="2" s="1"/>
  <c r="BI111" i="2"/>
  <c r="BI203" i="2" s="1"/>
  <c r="BJ111" i="2"/>
  <c r="BJ203" i="2" s="1"/>
  <c r="BK111" i="2"/>
  <c r="BK203" i="2" s="1"/>
  <c r="BL111" i="2"/>
  <c r="BL203" i="2" s="1"/>
  <c r="BM111" i="2"/>
  <c r="BM203" i="2" s="1"/>
  <c r="BN111" i="2"/>
  <c r="BN203" i="2" s="1"/>
  <c r="BO111" i="2"/>
  <c r="BO203" i="2" s="1"/>
  <c r="BP111" i="2"/>
  <c r="BP203" i="2" s="1"/>
  <c r="BQ111" i="2"/>
  <c r="BQ203" i="2" s="1"/>
  <c r="BR111" i="2"/>
  <c r="BR203" i="2" s="1"/>
  <c r="BS111" i="2"/>
  <c r="BS203" i="2" s="1"/>
  <c r="BT111" i="2"/>
  <c r="BT203" i="2" s="1"/>
  <c r="BU111" i="2"/>
  <c r="BU203" i="2" s="1"/>
  <c r="BV111" i="2"/>
  <c r="BV203" i="2" s="1"/>
  <c r="BW111" i="2"/>
  <c r="BW203" i="2" s="1"/>
  <c r="BX111" i="2"/>
  <c r="BX203" i="2" s="1"/>
  <c r="BY111" i="2"/>
  <c r="BY203" i="2" s="1"/>
  <c r="BZ111" i="2"/>
  <c r="BZ203" i="2" s="1"/>
  <c r="CA111" i="2"/>
  <c r="CA203" i="2" s="1"/>
  <c r="CB111" i="2"/>
  <c r="CB203" i="2" s="1"/>
  <c r="CC111" i="2"/>
  <c r="CC203" i="2" s="1"/>
  <c r="CD111" i="2"/>
  <c r="CD203" i="2" s="1"/>
  <c r="CE111" i="2"/>
  <c r="CE203" i="2" s="1"/>
  <c r="CF111" i="2"/>
  <c r="CF203" i="2" s="1"/>
  <c r="CG111" i="2"/>
  <c r="CG203" i="2" s="1"/>
  <c r="CH111" i="2"/>
  <c r="CH203" i="2" s="1"/>
  <c r="CI111" i="2"/>
  <c r="CI203" i="2" s="1"/>
  <c r="CJ111" i="2"/>
  <c r="CJ203" i="2" s="1"/>
  <c r="CK111" i="2"/>
  <c r="CK203" i="2" s="1"/>
  <c r="D112" i="2"/>
  <c r="D204" i="2" s="1"/>
  <c r="E112" i="2"/>
  <c r="E204" i="2" s="1"/>
  <c r="F112" i="2"/>
  <c r="F204" i="2" s="1"/>
  <c r="G112" i="2"/>
  <c r="G204" i="2" s="1"/>
  <c r="H112" i="2"/>
  <c r="H204" i="2" s="1"/>
  <c r="I112" i="2"/>
  <c r="I204" i="2" s="1"/>
  <c r="J112" i="2"/>
  <c r="J204" i="2" s="1"/>
  <c r="K112" i="2"/>
  <c r="K204" i="2" s="1"/>
  <c r="L112" i="2"/>
  <c r="L204" i="2" s="1"/>
  <c r="M112" i="2"/>
  <c r="M204" i="2" s="1"/>
  <c r="N112" i="2"/>
  <c r="N204" i="2" s="1"/>
  <c r="O112" i="2"/>
  <c r="O204" i="2" s="1"/>
  <c r="P112" i="2"/>
  <c r="P204" i="2" s="1"/>
  <c r="Q112" i="2"/>
  <c r="Q204" i="2" s="1"/>
  <c r="R112" i="2"/>
  <c r="R204" i="2" s="1"/>
  <c r="S112" i="2"/>
  <c r="S204" i="2" s="1"/>
  <c r="T112" i="2"/>
  <c r="T204" i="2" s="1"/>
  <c r="U112" i="2"/>
  <c r="U204" i="2" s="1"/>
  <c r="V112" i="2"/>
  <c r="V204" i="2" s="1"/>
  <c r="W112" i="2"/>
  <c r="W204" i="2" s="1"/>
  <c r="X112" i="2"/>
  <c r="X204" i="2" s="1"/>
  <c r="Y112" i="2"/>
  <c r="Y204" i="2" s="1"/>
  <c r="Z112" i="2"/>
  <c r="Z204" i="2" s="1"/>
  <c r="AA112" i="2"/>
  <c r="AA204" i="2" s="1"/>
  <c r="AB112" i="2"/>
  <c r="AB204" i="2" s="1"/>
  <c r="AC112" i="2"/>
  <c r="AC204" i="2" s="1"/>
  <c r="AD112" i="2"/>
  <c r="AD204" i="2" s="1"/>
  <c r="AE112" i="2"/>
  <c r="AE204" i="2" s="1"/>
  <c r="AF112" i="2"/>
  <c r="AF204" i="2" s="1"/>
  <c r="AG112" i="2"/>
  <c r="AG204" i="2" s="1"/>
  <c r="AH112" i="2"/>
  <c r="AH204" i="2" s="1"/>
  <c r="AI112" i="2"/>
  <c r="AI204" i="2" s="1"/>
  <c r="AJ112" i="2"/>
  <c r="AJ204" i="2" s="1"/>
  <c r="AK112" i="2"/>
  <c r="AK204" i="2" s="1"/>
  <c r="AL112" i="2"/>
  <c r="AL204" i="2" s="1"/>
  <c r="AM112" i="2"/>
  <c r="AM204" i="2" s="1"/>
  <c r="AN112" i="2"/>
  <c r="AN204" i="2" s="1"/>
  <c r="AO112" i="2"/>
  <c r="AO204" i="2" s="1"/>
  <c r="AP112" i="2"/>
  <c r="AP204" i="2" s="1"/>
  <c r="AQ112" i="2"/>
  <c r="AQ204" i="2" s="1"/>
  <c r="AR112" i="2"/>
  <c r="AR204" i="2" s="1"/>
  <c r="AS112" i="2"/>
  <c r="AS204" i="2" s="1"/>
  <c r="AT112" i="2"/>
  <c r="AT204" i="2" s="1"/>
  <c r="AU112" i="2"/>
  <c r="AU204" i="2" s="1"/>
  <c r="AV112" i="2"/>
  <c r="AV204" i="2" s="1"/>
  <c r="AW112" i="2"/>
  <c r="AW204" i="2" s="1"/>
  <c r="AX112" i="2"/>
  <c r="AX204" i="2" s="1"/>
  <c r="AY112" i="2"/>
  <c r="AY204" i="2" s="1"/>
  <c r="AZ112" i="2"/>
  <c r="AZ204" i="2" s="1"/>
  <c r="BA112" i="2"/>
  <c r="BA204" i="2" s="1"/>
  <c r="BB112" i="2"/>
  <c r="BB204" i="2" s="1"/>
  <c r="BC112" i="2"/>
  <c r="BC204" i="2" s="1"/>
  <c r="BD112" i="2"/>
  <c r="BD204" i="2" s="1"/>
  <c r="BE112" i="2"/>
  <c r="BE204" i="2" s="1"/>
  <c r="BF112" i="2"/>
  <c r="BF204" i="2" s="1"/>
  <c r="BG112" i="2"/>
  <c r="BG204" i="2" s="1"/>
  <c r="BH112" i="2"/>
  <c r="BH204" i="2" s="1"/>
  <c r="BI112" i="2"/>
  <c r="BI204" i="2" s="1"/>
  <c r="BJ112" i="2"/>
  <c r="BJ204" i="2" s="1"/>
  <c r="BK112" i="2"/>
  <c r="BK204" i="2" s="1"/>
  <c r="BL112" i="2"/>
  <c r="BL204" i="2" s="1"/>
  <c r="BM112" i="2"/>
  <c r="BM204" i="2" s="1"/>
  <c r="BN112" i="2"/>
  <c r="BN204" i="2" s="1"/>
  <c r="BO112" i="2"/>
  <c r="BO204" i="2" s="1"/>
  <c r="BP112" i="2"/>
  <c r="BP204" i="2" s="1"/>
  <c r="BQ112" i="2"/>
  <c r="BQ204" i="2" s="1"/>
  <c r="BR112" i="2"/>
  <c r="BR204" i="2" s="1"/>
  <c r="BS112" i="2"/>
  <c r="BS204" i="2" s="1"/>
  <c r="BT112" i="2"/>
  <c r="BT204" i="2" s="1"/>
  <c r="BU112" i="2"/>
  <c r="BU204" i="2" s="1"/>
  <c r="BV112" i="2"/>
  <c r="BV204" i="2" s="1"/>
  <c r="BW112" i="2"/>
  <c r="BW204" i="2" s="1"/>
  <c r="BX112" i="2"/>
  <c r="BX204" i="2" s="1"/>
  <c r="BY112" i="2"/>
  <c r="BY204" i="2" s="1"/>
  <c r="BZ112" i="2"/>
  <c r="BZ204" i="2" s="1"/>
  <c r="CA112" i="2"/>
  <c r="CA204" i="2" s="1"/>
  <c r="CB112" i="2"/>
  <c r="CB204" i="2" s="1"/>
  <c r="CC112" i="2"/>
  <c r="CC204" i="2" s="1"/>
  <c r="CD112" i="2"/>
  <c r="CD204" i="2" s="1"/>
  <c r="CE112" i="2"/>
  <c r="CE204" i="2" s="1"/>
  <c r="CF112" i="2"/>
  <c r="CF204" i="2" s="1"/>
  <c r="CG112" i="2"/>
  <c r="CG204" i="2" s="1"/>
  <c r="CH112" i="2"/>
  <c r="CH204" i="2" s="1"/>
  <c r="CI112" i="2"/>
  <c r="CI204" i="2" s="1"/>
  <c r="CJ112" i="2"/>
  <c r="CJ204" i="2" s="1"/>
  <c r="CK112" i="2"/>
  <c r="CK204" i="2" s="1"/>
  <c r="D113" i="2"/>
  <c r="D205" i="2" s="1"/>
  <c r="E113" i="2"/>
  <c r="E205" i="2" s="1"/>
  <c r="F113" i="2"/>
  <c r="F205" i="2" s="1"/>
  <c r="G113" i="2"/>
  <c r="G205" i="2" s="1"/>
  <c r="H113" i="2"/>
  <c r="H205" i="2" s="1"/>
  <c r="I113" i="2"/>
  <c r="I205" i="2" s="1"/>
  <c r="J113" i="2"/>
  <c r="J205" i="2" s="1"/>
  <c r="K113" i="2"/>
  <c r="K205" i="2" s="1"/>
  <c r="L113" i="2"/>
  <c r="L205" i="2" s="1"/>
  <c r="M113" i="2"/>
  <c r="M205" i="2" s="1"/>
  <c r="N113" i="2"/>
  <c r="N205" i="2" s="1"/>
  <c r="O113" i="2"/>
  <c r="O205" i="2" s="1"/>
  <c r="P113" i="2"/>
  <c r="P205" i="2" s="1"/>
  <c r="Q113" i="2"/>
  <c r="Q205" i="2" s="1"/>
  <c r="R113" i="2"/>
  <c r="R205" i="2" s="1"/>
  <c r="S113" i="2"/>
  <c r="S205" i="2" s="1"/>
  <c r="T113" i="2"/>
  <c r="T205" i="2" s="1"/>
  <c r="U113" i="2"/>
  <c r="U205" i="2" s="1"/>
  <c r="V113" i="2"/>
  <c r="V205" i="2" s="1"/>
  <c r="W113" i="2"/>
  <c r="W205" i="2" s="1"/>
  <c r="X113" i="2"/>
  <c r="X205" i="2" s="1"/>
  <c r="Y113" i="2"/>
  <c r="Y205" i="2" s="1"/>
  <c r="Z113" i="2"/>
  <c r="Z205" i="2" s="1"/>
  <c r="AA113" i="2"/>
  <c r="AA205" i="2" s="1"/>
  <c r="AB113" i="2"/>
  <c r="AB205" i="2" s="1"/>
  <c r="AC113" i="2"/>
  <c r="AC205" i="2" s="1"/>
  <c r="AD113" i="2"/>
  <c r="AD205" i="2" s="1"/>
  <c r="AE113" i="2"/>
  <c r="AE205" i="2" s="1"/>
  <c r="AF113" i="2"/>
  <c r="AF205" i="2" s="1"/>
  <c r="AG113" i="2"/>
  <c r="AG205" i="2" s="1"/>
  <c r="AH113" i="2"/>
  <c r="AH205" i="2" s="1"/>
  <c r="AI113" i="2"/>
  <c r="AI205" i="2" s="1"/>
  <c r="AJ113" i="2"/>
  <c r="AJ205" i="2" s="1"/>
  <c r="AK113" i="2"/>
  <c r="AK205" i="2" s="1"/>
  <c r="AL113" i="2"/>
  <c r="AL205" i="2" s="1"/>
  <c r="AM113" i="2"/>
  <c r="AM205" i="2" s="1"/>
  <c r="AN113" i="2"/>
  <c r="AN205" i="2" s="1"/>
  <c r="AO113" i="2"/>
  <c r="AO205" i="2" s="1"/>
  <c r="AP113" i="2"/>
  <c r="AP205" i="2" s="1"/>
  <c r="AQ113" i="2"/>
  <c r="AQ205" i="2" s="1"/>
  <c r="AR113" i="2"/>
  <c r="AR205" i="2" s="1"/>
  <c r="AS113" i="2"/>
  <c r="AS205" i="2" s="1"/>
  <c r="AT113" i="2"/>
  <c r="AT205" i="2" s="1"/>
  <c r="AU113" i="2"/>
  <c r="AU205" i="2" s="1"/>
  <c r="AV113" i="2"/>
  <c r="AV205" i="2" s="1"/>
  <c r="AW113" i="2"/>
  <c r="AW205" i="2" s="1"/>
  <c r="AX113" i="2"/>
  <c r="AX205" i="2" s="1"/>
  <c r="AY113" i="2"/>
  <c r="AY205" i="2" s="1"/>
  <c r="AZ113" i="2"/>
  <c r="AZ205" i="2" s="1"/>
  <c r="BA113" i="2"/>
  <c r="BA205" i="2" s="1"/>
  <c r="BB113" i="2"/>
  <c r="BB205" i="2" s="1"/>
  <c r="BC113" i="2"/>
  <c r="BC205" i="2" s="1"/>
  <c r="BD113" i="2"/>
  <c r="BD205" i="2" s="1"/>
  <c r="BE113" i="2"/>
  <c r="BE205" i="2" s="1"/>
  <c r="BF113" i="2"/>
  <c r="BF205" i="2" s="1"/>
  <c r="BG113" i="2"/>
  <c r="BG205" i="2" s="1"/>
  <c r="BH113" i="2"/>
  <c r="BH205" i="2" s="1"/>
  <c r="BI113" i="2"/>
  <c r="BI205" i="2" s="1"/>
  <c r="BJ113" i="2"/>
  <c r="BJ205" i="2" s="1"/>
  <c r="BK113" i="2"/>
  <c r="BK205" i="2" s="1"/>
  <c r="BL113" i="2"/>
  <c r="BL205" i="2" s="1"/>
  <c r="BM113" i="2"/>
  <c r="BM205" i="2" s="1"/>
  <c r="BN113" i="2"/>
  <c r="BN205" i="2" s="1"/>
  <c r="BO113" i="2"/>
  <c r="BO205" i="2" s="1"/>
  <c r="BP113" i="2"/>
  <c r="BP205" i="2" s="1"/>
  <c r="BQ113" i="2"/>
  <c r="BQ205" i="2" s="1"/>
  <c r="BR113" i="2"/>
  <c r="BR205" i="2" s="1"/>
  <c r="BS113" i="2"/>
  <c r="BS205" i="2" s="1"/>
  <c r="BT113" i="2"/>
  <c r="BT205" i="2" s="1"/>
  <c r="BU113" i="2"/>
  <c r="BU205" i="2" s="1"/>
  <c r="BV113" i="2"/>
  <c r="BV205" i="2" s="1"/>
  <c r="BW113" i="2"/>
  <c r="BW205" i="2" s="1"/>
  <c r="BX113" i="2"/>
  <c r="BX205" i="2" s="1"/>
  <c r="BY113" i="2"/>
  <c r="BY205" i="2" s="1"/>
  <c r="BZ113" i="2"/>
  <c r="BZ205" i="2" s="1"/>
  <c r="CA113" i="2"/>
  <c r="CA205" i="2" s="1"/>
  <c r="CB113" i="2"/>
  <c r="CB205" i="2" s="1"/>
  <c r="CC113" i="2"/>
  <c r="CC205" i="2" s="1"/>
  <c r="CD113" i="2"/>
  <c r="CD205" i="2" s="1"/>
  <c r="CE113" i="2"/>
  <c r="CE205" i="2" s="1"/>
  <c r="CF113" i="2"/>
  <c r="CF205" i="2" s="1"/>
  <c r="CG113" i="2"/>
  <c r="CG205" i="2" s="1"/>
  <c r="CH113" i="2"/>
  <c r="CH205" i="2" s="1"/>
  <c r="CI113" i="2"/>
  <c r="CI205" i="2" s="1"/>
  <c r="CJ113" i="2"/>
  <c r="CJ205" i="2" s="1"/>
  <c r="CK113" i="2"/>
  <c r="CK205" i="2" s="1"/>
  <c r="D114" i="2"/>
  <c r="D206" i="2" s="1"/>
  <c r="E114" i="2"/>
  <c r="E206" i="2" s="1"/>
  <c r="F114" i="2"/>
  <c r="F206" i="2" s="1"/>
  <c r="G114" i="2"/>
  <c r="G206" i="2" s="1"/>
  <c r="H114" i="2"/>
  <c r="H206" i="2" s="1"/>
  <c r="I114" i="2"/>
  <c r="I206" i="2" s="1"/>
  <c r="J114" i="2"/>
  <c r="J206" i="2" s="1"/>
  <c r="K114" i="2"/>
  <c r="K206" i="2" s="1"/>
  <c r="L114" i="2"/>
  <c r="L206" i="2" s="1"/>
  <c r="M114" i="2"/>
  <c r="M206" i="2" s="1"/>
  <c r="N114" i="2"/>
  <c r="N206" i="2" s="1"/>
  <c r="O114" i="2"/>
  <c r="O206" i="2" s="1"/>
  <c r="P114" i="2"/>
  <c r="P206" i="2" s="1"/>
  <c r="Q114" i="2"/>
  <c r="Q206" i="2" s="1"/>
  <c r="R114" i="2"/>
  <c r="R206" i="2" s="1"/>
  <c r="S114" i="2"/>
  <c r="S206" i="2" s="1"/>
  <c r="T114" i="2"/>
  <c r="T206" i="2" s="1"/>
  <c r="U114" i="2"/>
  <c r="U206" i="2" s="1"/>
  <c r="V114" i="2"/>
  <c r="V206" i="2" s="1"/>
  <c r="W114" i="2"/>
  <c r="W206" i="2" s="1"/>
  <c r="X114" i="2"/>
  <c r="X206" i="2" s="1"/>
  <c r="Y114" i="2"/>
  <c r="Y206" i="2" s="1"/>
  <c r="Z114" i="2"/>
  <c r="Z206" i="2" s="1"/>
  <c r="AA114" i="2"/>
  <c r="AA206" i="2" s="1"/>
  <c r="AB114" i="2"/>
  <c r="AB206" i="2" s="1"/>
  <c r="AC114" i="2"/>
  <c r="AC206" i="2" s="1"/>
  <c r="AD114" i="2"/>
  <c r="AD206" i="2" s="1"/>
  <c r="AE114" i="2"/>
  <c r="AE206" i="2" s="1"/>
  <c r="AF114" i="2"/>
  <c r="AF206" i="2" s="1"/>
  <c r="AG114" i="2"/>
  <c r="AG206" i="2" s="1"/>
  <c r="AH114" i="2"/>
  <c r="AH206" i="2" s="1"/>
  <c r="AI114" i="2"/>
  <c r="AI206" i="2" s="1"/>
  <c r="AJ114" i="2"/>
  <c r="AJ206" i="2" s="1"/>
  <c r="AK114" i="2"/>
  <c r="AK206" i="2" s="1"/>
  <c r="AL114" i="2"/>
  <c r="AL206" i="2" s="1"/>
  <c r="AM114" i="2"/>
  <c r="AM206" i="2" s="1"/>
  <c r="AN114" i="2"/>
  <c r="AN206" i="2" s="1"/>
  <c r="AO114" i="2"/>
  <c r="AO206" i="2" s="1"/>
  <c r="AP114" i="2"/>
  <c r="AP206" i="2" s="1"/>
  <c r="AQ114" i="2"/>
  <c r="AQ206" i="2" s="1"/>
  <c r="AR114" i="2"/>
  <c r="AR206" i="2" s="1"/>
  <c r="AS114" i="2"/>
  <c r="AS206" i="2" s="1"/>
  <c r="AT114" i="2"/>
  <c r="AT206" i="2" s="1"/>
  <c r="AU114" i="2"/>
  <c r="AU206" i="2" s="1"/>
  <c r="AV114" i="2"/>
  <c r="AV206" i="2" s="1"/>
  <c r="AW114" i="2"/>
  <c r="AW206" i="2" s="1"/>
  <c r="AX114" i="2"/>
  <c r="AX206" i="2" s="1"/>
  <c r="AY114" i="2"/>
  <c r="AY206" i="2" s="1"/>
  <c r="AZ114" i="2"/>
  <c r="AZ206" i="2" s="1"/>
  <c r="BA114" i="2"/>
  <c r="BA206" i="2" s="1"/>
  <c r="BB114" i="2"/>
  <c r="BB206" i="2" s="1"/>
  <c r="BC114" i="2"/>
  <c r="BC206" i="2" s="1"/>
  <c r="BD114" i="2"/>
  <c r="BD206" i="2" s="1"/>
  <c r="BE114" i="2"/>
  <c r="BE206" i="2" s="1"/>
  <c r="BF114" i="2"/>
  <c r="BF206" i="2" s="1"/>
  <c r="BG114" i="2"/>
  <c r="BG206" i="2" s="1"/>
  <c r="BH114" i="2"/>
  <c r="BH206" i="2" s="1"/>
  <c r="BI114" i="2"/>
  <c r="BI206" i="2" s="1"/>
  <c r="BJ114" i="2"/>
  <c r="BJ206" i="2" s="1"/>
  <c r="BK114" i="2"/>
  <c r="BK206" i="2" s="1"/>
  <c r="BL114" i="2"/>
  <c r="BL206" i="2" s="1"/>
  <c r="BM114" i="2"/>
  <c r="BM206" i="2" s="1"/>
  <c r="BN114" i="2"/>
  <c r="BN206" i="2" s="1"/>
  <c r="BO114" i="2"/>
  <c r="BO206" i="2" s="1"/>
  <c r="BP114" i="2"/>
  <c r="BP206" i="2" s="1"/>
  <c r="BQ114" i="2"/>
  <c r="BQ206" i="2" s="1"/>
  <c r="BR114" i="2"/>
  <c r="BR206" i="2" s="1"/>
  <c r="BS114" i="2"/>
  <c r="BS206" i="2" s="1"/>
  <c r="BT114" i="2"/>
  <c r="BT206" i="2" s="1"/>
  <c r="BU114" i="2"/>
  <c r="BU206" i="2" s="1"/>
  <c r="BV114" i="2"/>
  <c r="BV206" i="2" s="1"/>
  <c r="BW114" i="2"/>
  <c r="BW206" i="2" s="1"/>
  <c r="BX114" i="2"/>
  <c r="BX206" i="2" s="1"/>
  <c r="BY114" i="2"/>
  <c r="BY206" i="2" s="1"/>
  <c r="BZ114" i="2"/>
  <c r="BZ206" i="2" s="1"/>
  <c r="CA114" i="2"/>
  <c r="CA206" i="2" s="1"/>
  <c r="CB114" i="2"/>
  <c r="CB206" i="2" s="1"/>
  <c r="CC114" i="2"/>
  <c r="CC206" i="2" s="1"/>
  <c r="CD114" i="2"/>
  <c r="CD206" i="2" s="1"/>
  <c r="CE114" i="2"/>
  <c r="CE206" i="2" s="1"/>
  <c r="CF114" i="2"/>
  <c r="CF206" i="2" s="1"/>
  <c r="CG114" i="2"/>
  <c r="CG206" i="2" s="1"/>
  <c r="CH114" i="2"/>
  <c r="CH206" i="2" s="1"/>
  <c r="CI114" i="2"/>
  <c r="CI206" i="2" s="1"/>
  <c r="CJ114" i="2"/>
  <c r="CJ206" i="2" s="1"/>
  <c r="CK114" i="2"/>
  <c r="CK206" i="2" s="1"/>
  <c r="D115" i="2"/>
  <c r="D207" i="2" s="1"/>
  <c r="E115" i="2"/>
  <c r="E207" i="2" s="1"/>
  <c r="F115" i="2"/>
  <c r="F207" i="2" s="1"/>
  <c r="G115" i="2"/>
  <c r="G207" i="2" s="1"/>
  <c r="H115" i="2"/>
  <c r="H207" i="2" s="1"/>
  <c r="I115" i="2"/>
  <c r="I207" i="2" s="1"/>
  <c r="J115" i="2"/>
  <c r="J207" i="2" s="1"/>
  <c r="K115" i="2"/>
  <c r="K207" i="2" s="1"/>
  <c r="L115" i="2"/>
  <c r="L207" i="2" s="1"/>
  <c r="M115" i="2"/>
  <c r="M207" i="2" s="1"/>
  <c r="N115" i="2"/>
  <c r="N207" i="2" s="1"/>
  <c r="O115" i="2"/>
  <c r="O207" i="2" s="1"/>
  <c r="P115" i="2"/>
  <c r="P207" i="2" s="1"/>
  <c r="Q115" i="2"/>
  <c r="Q207" i="2" s="1"/>
  <c r="R115" i="2"/>
  <c r="R207" i="2" s="1"/>
  <c r="S115" i="2"/>
  <c r="S207" i="2" s="1"/>
  <c r="T115" i="2"/>
  <c r="T207" i="2" s="1"/>
  <c r="U115" i="2"/>
  <c r="U207" i="2" s="1"/>
  <c r="V115" i="2"/>
  <c r="V207" i="2" s="1"/>
  <c r="W115" i="2"/>
  <c r="W207" i="2" s="1"/>
  <c r="X115" i="2"/>
  <c r="X207" i="2" s="1"/>
  <c r="Y115" i="2"/>
  <c r="Y207" i="2" s="1"/>
  <c r="Z115" i="2"/>
  <c r="Z207" i="2" s="1"/>
  <c r="AA115" i="2"/>
  <c r="AA207" i="2" s="1"/>
  <c r="AB115" i="2"/>
  <c r="AB207" i="2" s="1"/>
  <c r="AC115" i="2"/>
  <c r="AC207" i="2" s="1"/>
  <c r="AD115" i="2"/>
  <c r="AD207" i="2" s="1"/>
  <c r="AE115" i="2"/>
  <c r="AE207" i="2" s="1"/>
  <c r="AF115" i="2"/>
  <c r="AF207" i="2" s="1"/>
  <c r="AG115" i="2"/>
  <c r="AG207" i="2" s="1"/>
  <c r="AH115" i="2"/>
  <c r="AH207" i="2" s="1"/>
  <c r="AI115" i="2"/>
  <c r="AI207" i="2" s="1"/>
  <c r="AJ115" i="2"/>
  <c r="AJ207" i="2" s="1"/>
  <c r="AK115" i="2"/>
  <c r="AK207" i="2" s="1"/>
  <c r="AL115" i="2"/>
  <c r="AL207" i="2" s="1"/>
  <c r="AM115" i="2"/>
  <c r="AM207" i="2" s="1"/>
  <c r="AN115" i="2"/>
  <c r="AN207" i="2" s="1"/>
  <c r="AO115" i="2"/>
  <c r="AO207" i="2" s="1"/>
  <c r="AP115" i="2"/>
  <c r="AP207" i="2" s="1"/>
  <c r="AQ115" i="2"/>
  <c r="AQ207" i="2" s="1"/>
  <c r="AR115" i="2"/>
  <c r="AR207" i="2" s="1"/>
  <c r="AS115" i="2"/>
  <c r="AS207" i="2" s="1"/>
  <c r="AT115" i="2"/>
  <c r="AT207" i="2" s="1"/>
  <c r="AU115" i="2"/>
  <c r="AU207" i="2" s="1"/>
  <c r="AV115" i="2"/>
  <c r="AV207" i="2" s="1"/>
  <c r="AW115" i="2"/>
  <c r="AW207" i="2" s="1"/>
  <c r="AX115" i="2"/>
  <c r="AX207" i="2" s="1"/>
  <c r="AY115" i="2"/>
  <c r="AY207" i="2" s="1"/>
  <c r="AZ115" i="2"/>
  <c r="AZ207" i="2" s="1"/>
  <c r="BA115" i="2"/>
  <c r="BA207" i="2" s="1"/>
  <c r="BB115" i="2"/>
  <c r="BB207" i="2" s="1"/>
  <c r="BC115" i="2"/>
  <c r="BC207" i="2" s="1"/>
  <c r="BD115" i="2"/>
  <c r="BD207" i="2" s="1"/>
  <c r="BE115" i="2"/>
  <c r="BE207" i="2" s="1"/>
  <c r="BF115" i="2"/>
  <c r="BF207" i="2" s="1"/>
  <c r="BG115" i="2"/>
  <c r="BG207" i="2" s="1"/>
  <c r="BH115" i="2"/>
  <c r="BH207" i="2" s="1"/>
  <c r="BI115" i="2"/>
  <c r="BI207" i="2" s="1"/>
  <c r="BJ115" i="2"/>
  <c r="BJ207" i="2" s="1"/>
  <c r="BK115" i="2"/>
  <c r="BK207" i="2" s="1"/>
  <c r="BL115" i="2"/>
  <c r="BL207" i="2" s="1"/>
  <c r="BM115" i="2"/>
  <c r="BM207" i="2" s="1"/>
  <c r="BN115" i="2"/>
  <c r="BN207" i="2" s="1"/>
  <c r="BO115" i="2"/>
  <c r="BO207" i="2" s="1"/>
  <c r="BP115" i="2"/>
  <c r="BP207" i="2" s="1"/>
  <c r="BQ115" i="2"/>
  <c r="BQ207" i="2" s="1"/>
  <c r="BR115" i="2"/>
  <c r="BR207" i="2" s="1"/>
  <c r="BS115" i="2"/>
  <c r="BS207" i="2" s="1"/>
  <c r="BT115" i="2"/>
  <c r="BT207" i="2" s="1"/>
  <c r="BU115" i="2"/>
  <c r="BU207" i="2" s="1"/>
  <c r="BV115" i="2"/>
  <c r="BV207" i="2" s="1"/>
  <c r="BW115" i="2"/>
  <c r="BW207" i="2" s="1"/>
  <c r="BX115" i="2"/>
  <c r="BX207" i="2" s="1"/>
  <c r="BY115" i="2"/>
  <c r="BY207" i="2" s="1"/>
  <c r="BZ115" i="2"/>
  <c r="BZ207" i="2" s="1"/>
  <c r="CA115" i="2"/>
  <c r="CA207" i="2" s="1"/>
  <c r="CB115" i="2"/>
  <c r="CB207" i="2" s="1"/>
  <c r="CC115" i="2"/>
  <c r="CC207" i="2" s="1"/>
  <c r="CD115" i="2"/>
  <c r="CD207" i="2" s="1"/>
  <c r="CE115" i="2"/>
  <c r="CE207" i="2" s="1"/>
  <c r="CF115" i="2"/>
  <c r="CF207" i="2" s="1"/>
  <c r="CG115" i="2"/>
  <c r="CG207" i="2" s="1"/>
  <c r="CH115" i="2"/>
  <c r="CH207" i="2" s="1"/>
  <c r="CI115" i="2"/>
  <c r="CI207" i="2" s="1"/>
  <c r="CJ115" i="2"/>
  <c r="CJ207" i="2" s="1"/>
  <c r="CK115" i="2"/>
  <c r="CK207" i="2" s="1"/>
  <c r="D116" i="2"/>
  <c r="D208" i="2" s="1"/>
  <c r="E116" i="2"/>
  <c r="E208" i="2" s="1"/>
  <c r="F116" i="2"/>
  <c r="F208" i="2" s="1"/>
  <c r="G116" i="2"/>
  <c r="G208" i="2" s="1"/>
  <c r="H116" i="2"/>
  <c r="H208" i="2" s="1"/>
  <c r="I116" i="2"/>
  <c r="I208" i="2" s="1"/>
  <c r="J116" i="2"/>
  <c r="J208" i="2" s="1"/>
  <c r="K116" i="2"/>
  <c r="K208" i="2" s="1"/>
  <c r="L116" i="2"/>
  <c r="L208" i="2" s="1"/>
  <c r="M116" i="2"/>
  <c r="M208" i="2" s="1"/>
  <c r="N116" i="2"/>
  <c r="N208" i="2" s="1"/>
  <c r="O116" i="2"/>
  <c r="O208" i="2" s="1"/>
  <c r="P116" i="2"/>
  <c r="P208" i="2" s="1"/>
  <c r="Q116" i="2"/>
  <c r="Q208" i="2" s="1"/>
  <c r="R116" i="2"/>
  <c r="R208" i="2" s="1"/>
  <c r="S116" i="2"/>
  <c r="S208" i="2" s="1"/>
  <c r="T116" i="2"/>
  <c r="T208" i="2" s="1"/>
  <c r="U116" i="2"/>
  <c r="U208" i="2" s="1"/>
  <c r="V116" i="2"/>
  <c r="V208" i="2" s="1"/>
  <c r="W116" i="2"/>
  <c r="W208" i="2" s="1"/>
  <c r="X116" i="2"/>
  <c r="X208" i="2" s="1"/>
  <c r="Y116" i="2"/>
  <c r="Y208" i="2" s="1"/>
  <c r="Z116" i="2"/>
  <c r="Z208" i="2" s="1"/>
  <c r="AA116" i="2"/>
  <c r="AA208" i="2" s="1"/>
  <c r="AB116" i="2"/>
  <c r="AB208" i="2" s="1"/>
  <c r="AC116" i="2"/>
  <c r="AC208" i="2" s="1"/>
  <c r="AD116" i="2"/>
  <c r="AD208" i="2" s="1"/>
  <c r="AE116" i="2"/>
  <c r="AE208" i="2" s="1"/>
  <c r="AF116" i="2"/>
  <c r="AF208" i="2" s="1"/>
  <c r="AG116" i="2"/>
  <c r="AG208" i="2" s="1"/>
  <c r="AH116" i="2"/>
  <c r="AH208" i="2" s="1"/>
  <c r="AI116" i="2"/>
  <c r="AI208" i="2" s="1"/>
  <c r="AJ116" i="2"/>
  <c r="AJ208" i="2" s="1"/>
  <c r="AK116" i="2"/>
  <c r="AK208" i="2" s="1"/>
  <c r="AL116" i="2"/>
  <c r="AL208" i="2" s="1"/>
  <c r="AM116" i="2"/>
  <c r="AM208" i="2" s="1"/>
  <c r="AN116" i="2"/>
  <c r="AN208" i="2" s="1"/>
  <c r="AO116" i="2"/>
  <c r="AO208" i="2" s="1"/>
  <c r="AP116" i="2"/>
  <c r="AP208" i="2" s="1"/>
  <c r="AQ116" i="2"/>
  <c r="AQ208" i="2" s="1"/>
  <c r="AR116" i="2"/>
  <c r="AR208" i="2" s="1"/>
  <c r="AS116" i="2"/>
  <c r="AS208" i="2" s="1"/>
  <c r="AT116" i="2"/>
  <c r="AT208" i="2" s="1"/>
  <c r="AU116" i="2"/>
  <c r="AU208" i="2" s="1"/>
  <c r="AV116" i="2"/>
  <c r="AV208" i="2" s="1"/>
  <c r="AW116" i="2"/>
  <c r="AW208" i="2" s="1"/>
  <c r="AX116" i="2"/>
  <c r="AX208" i="2" s="1"/>
  <c r="AY116" i="2"/>
  <c r="AY208" i="2" s="1"/>
  <c r="AZ116" i="2"/>
  <c r="AZ208" i="2" s="1"/>
  <c r="BA116" i="2"/>
  <c r="BA208" i="2" s="1"/>
  <c r="BB116" i="2"/>
  <c r="BB208" i="2" s="1"/>
  <c r="BC116" i="2"/>
  <c r="BC208" i="2" s="1"/>
  <c r="BD116" i="2"/>
  <c r="BD208" i="2" s="1"/>
  <c r="BE116" i="2"/>
  <c r="BE208" i="2" s="1"/>
  <c r="BF116" i="2"/>
  <c r="BF208" i="2" s="1"/>
  <c r="BG116" i="2"/>
  <c r="BG208" i="2" s="1"/>
  <c r="BH116" i="2"/>
  <c r="BH208" i="2" s="1"/>
  <c r="BI116" i="2"/>
  <c r="BI208" i="2" s="1"/>
  <c r="BJ116" i="2"/>
  <c r="BJ208" i="2" s="1"/>
  <c r="BK116" i="2"/>
  <c r="BK208" i="2" s="1"/>
  <c r="BL116" i="2"/>
  <c r="BL208" i="2" s="1"/>
  <c r="BM116" i="2"/>
  <c r="BM208" i="2" s="1"/>
  <c r="BN116" i="2"/>
  <c r="BN208" i="2" s="1"/>
  <c r="BO116" i="2"/>
  <c r="BO208" i="2" s="1"/>
  <c r="BP116" i="2"/>
  <c r="BP208" i="2" s="1"/>
  <c r="BQ116" i="2"/>
  <c r="BQ208" i="2" s="1"/>
  <c r="BR116" i="2"/>
  <c r="BR208" i="2" s="1"/>
  <c r="BS116" i="2"/>
  <c r="BS208" i="2" s="1"/>
  <c r="BT116" i="2"/>
  <c r="BT208" i="2" s="1"/>
  <c r="BU116" i="2"/>
  <c r="BU208" i="2" s="1"/>
  <c r="BV116" i="2"/>
  <c r="BV208" i="2" s="1"/>
  <c r="BW116" i="2"/>
  <c r="BW208" i="2" s="1"/>
  <c r="BX116" i="2"/>
  <c r="BX208" i="2" s="1"/>
  <c r="BY116" i="2"/>
  <c r="BY208" i="2" s="1"/>
  <c r="BZ116" i="2"/>
  <c r="BZ208" i="2" s="1"/>
  <c r="CA116" i="2"/>
  <c r="CA208" i="2" s="1"/>
  <c r="CB116" i="2"/>
  <c r="CB208" i="2" s="1"/>
  <c r="CC116" i="2"/>
  <c r="CC208" i="2" s="1"/>
  <c r="CD116" i="2"/>
  <c r="CD208" i="2" s="1"/>
  <c r="CE116" i="2"/>
  <c r="CE208" i="2" s="1"/>
  <c r="CF116" i="2"/>
  <c r="CF208" i="2" s="1"/>
  <c r="CG116" i="2"/>
  <c r="CG208" i="2" s="1"/>
  <c r="CH116" i="2"/>
  <c r="CH208" i="2" s="1"/>
  <c r="CI116" i="2"/>
  <c r="CI208" i="2" s="1"/>
  <c r="CJ116" i="2"/>
  <c r="CJ208" i="2" s="1"/>
  <c r="CK116" i="2"/>
  <c r="CK208" i="2" s="1"/>
  <c r="D117" i="2"/>
  <c r="D209" i="2" s="1"/>
  <c r="E117" i="2"/>
  <c r="E209" i="2" s="1"/>
  <c r="F117" i="2"/>
  <c r="F209" i="2" s="1"/>
  <c r="G117" i="2"/>
  <c r="G209" i="2" s="1"/>
  <c r="H117" i="2"/>
  <c r="H209" i="2" s="1"/>
  <c r="I117" i="2"/>
  <c r="I209" i="2" s="1"/>
  <c r="J117" i="2"/>
  <c r="J209" i="2" s="1"/>
  <c r="K117" i="2"/>
  <c r="K209" i="2" s="1"/>
  <c r="L117" i="2"/>
  <c r="L209" i="2" s="1"/>
  <c r="M117" i="2"/>
  <c r="M209" i="2" s="1"/>
  <c r="N117" i="2"/>
  <c r="N209" i="2" s="1"/>
  <c r="O117" i="2"/>
  <c r="O209" i="2" s="1"/>
  <c r="P117" i="2"/>
  <c r="P209" i="2" s="1"/>
  <c r="Q117" i="2"/>
  <c r="Q209" i="2" s="1"/>
  <c r="R117" i="2"/>
  <c r="R209" i="2" s="1"/>
  <c r="S117" i="2"/>
  <c r="S209" i="2" s="1"/>
  <c r="T117" i="2"/>
  <c r="T209" i="2" s="1"/>
  <c r="U117" i="2"/>
  <c r="U209" i="2" s="1"/>
  <c r="V117" i="2"/>
  <c r="V209" i="2" s="1"/>
  <c r="W117" i="2"/>
  <c r="W209" i="2" s="1"/>
  <c r="X117" i="2"/>
  <c r="X209" i="2" s="1"/>
  <c r="Y117" i="2"/>
  <c r="Y209" i="2" s="1"/>
  <c r="Z117" i="2"/>
  <c r="Z209" i="2" s="1"/>
  <c r="AA117" i="2"/>
  <c r="AA209" i="2" s="1"/>
  <c r="AB117" i="2"/>
  <c r="AB209" i="2" s="1"/>
  <c r="AC117" i="2"/>
  <c r="AC209" i="2" s="1"/>
  <c r="AD117" i="2"/>
  <c r="AD209" i="2" s="1"/>
  <c r="AE117" i="2"/>
  <c r="AE209" i="2" s="1"/>
  <c r="AF117" i="2"/>
  <c r="AF209" i="2" s="1"/>
  <c r="AG117" i="2"/>
  <c r="AG209" i="2" s="1"/>
  <c r="AH117" i="2"/>
  <c r="AH209" i="2" s="1"/>
  <c r="AI117" i="2"/>
  <c r="AI209" i="2" s="1"/>
  <c r="AJ117" i="2"/>
  <c r="AJ209" i="2" s="1"/>
  <c r="AK117" i="2"/>
  <c r="AK209" i="2" s="1"/>
  <c r="AL117" i="2"/>
  <c r="AL209" i="2" s="1"/>
  <c r="AM117" i="2"/>
  <c r="AM209" i="2" s="1"/>
  <c r="AN117" i="2"/>
  <c r="AN209" i="2" s="1"/>
  <c r="AO117" i="2"/>
  <c r="AO209" i="2" s="1"/>
  <c r="AP117" i="2"/>
  <c r="AP209" i="2" s="1"/>
  <c r="AQ117" i="2"/>
  <c r="AQ209" i="2" s="1"/>
  <c r="AR117" i="2"/>
  <c r="AR209" i="2" s="1"/>
  <c r="AS117" i="2"/>
  <c r="AS209" i="2" s="1"/>
  <c r="AT117" i="2"/>
  <c r="AT209" i="2" s="1"/>
  <c r="AU117" i="2"/>
  <c r="AU209" i="2" s="1"/>
  <c r="AV117" i="2"/>
  <c r="AV209" i="2" s="1"/>
  <c r="AW117" i="2"/>
  <c r="AW209" i="2" s="1"/>
  <c r="AX117" i="2"/>
  <c r="AX209" i="2" s="1"/>
  <c r="AY117" i="2"/>
  <c r="AY209" i="2" s="1"/>
  <c r="AZ117" i="2"/>
  <c r="AZ209" i="2" s="1"/>
  <c r="BA117" i="2"/>
  <c r="BA209" i="2" s="1"/>
  <c r="BB117" i="2"/>
  <c r="BB209" i="2" s="1"/>
  <c r="BC117" i="2"/>
  <c r="BC209" i="2" s="1"/>
  <c r="BD117" i="2"/>
  <c r="BD209" i="2" s="1"/>
  <c r="BE117" i="2"/>
  <c r="BE209" i="2" s="1"/>
  <c r="BF117" i="2"/>
  <c r="BF209" i="2" s="1"/>
  <c r="BG117" i="2"/>
  <c r="BG209" i="2" s="1"/>
  <c r="BH117" i="2"/>
  <c r="BH209" i="2" s="1"/>
  <c r="BI117" i="2"/>
  <c r="BI209" i="2" s="1"/>
  <c r="BJ117" i="2"/>
  <c r="BJ209" i="2" s="1"/>
  <c r="BK117" i="2"/>
  <c r="BK209" i="2" s="1"/>
  <c r="BL117" i="2"/>
  <c r="BL209" i="2" s="1"/>
  <c r="BM117" i="2"/>
  <c r="BM209" i="2" s="1"/>
  <c r="BN117" i="2"/>
  <c r="BN209" i="2" s="1"/>
  <c r="BO117" i="2"/>
  <c r="BO209" i="2" s="1"/>
  <c r="BP117" i="2"/>
  <c r="BP209" i="2" s="1"/>
  <c r="BQ117" i="2"/>
  <c r="BQ209" i="2" s="1"/>
  <c r="BR117" i="2"/>
  <c r="BR209" i="2" s="1"/>
  <c r="BS117" i="2"/>
  <c r="BS209" i="2" s="1"/>
  <c r="BT117" i="2"/>
  <c r="BT209" i="2" s="1"/>
  <c r="BU117" i="2"/>
  <c r="BU209" i="2" s="1"/>
  <c r="BV117" i="2"/>
  <c r="BV209" i="2" s="1"/>
  <c r="BW117" i="2"/>
  <c r="BW209" i="2" s="1"/>
  <c r="BX117" i="2"/>
  <c r="BX209" i="2" s="1"/>
  <c r="BY117" i="2"/>
  <c r="BY209" i="2" s="1"/>
  <c r="BZ117" i="2"/>
  <c r="BZ209" i="2" s="1"/>
  <c r="CA117" i="2"/>
  <c r="CA209" i="2" s="1"/>
  <c r="CB117" i="2"/>
  <c r="CB209" i="2" s="1"/>
  <c r="CC117" i="2"/>
  <c r="CC209" i="2" s="1"/>
  <c r="CD117" i="2"/>
  <c r="CD209" i="2" s="1"/>
  <c r="CE117" i="2"/>
  <c r="CE209" i="2" s="1"/>
  <c r="CF117" i="2"/>
  <c r="CF209" i="2" s="1"/>
  <c r="CG117" i="2"/>
  <c r="CG209" i="2" s="1"/>
  <c r="CH117" i="2"/>
  <c r="CH209" i="2" s="1"/>
  <c r="CI117" i="2"/>
  <c r="CI209" i="2" s="1"/>
  <c r="CJ117" i="2"/>
  <c r="CJ209" i="2" s="1"/>
  <c r="CK117" i="2"/>
  <c r="CK209" i="2" s="1"/>
  <c r="D118" i="2"/>
  <c r="D210" i="2" s="1"/>
  <c r="E118" i="2"/>
  <c r="E210" i="2" s="1"/>
  <c r="F118" i="2"/>
  <c r="F210" i="2" s="1"/>
  <c r="G118" i="2"/>
  <c r="G210" i="2" s="1"/>
  <c r="H118" i="2"/>
  <c r="H210" i="2" s="1"/>
  <c r="I118" i="2"/>
  <c r="I210" i="2" s="1"/>
  <c r="J118" i="2"/>
  <c r="J210" i="2" s="1"/>
  <c r="K118" i="2"/>
  <c r="K210" i="2" s="1"/>
  <c r="L118" i="2"/>
  <c r="L210" i="2" s="1"/>
  <c r="M118" i="2"/>
  <c r="M210" i="2" s="1"/>
  <c r="N118" i="2"/>
  <c r="N210" i="2" s="1"/>
  <c r="O118" i="2"/>
  <c r="O210" i="2" s="1"/>
  <c r="P118" i="2"/>
  <c r="P210" i="2" s="1"/>
  <c r="Q118" i="2"/>
  <c r="Q210" i="2" s="1"/>
  <c r="R118" i="2"/>
  <c r="R210" i="2" s="1"/>
  <c r="S118" i="2"/>
  <c r="S210" i="2" s="1"/>
  <c r="T118" i="2"/>
  <c r="T210" i="2" s="1"/>
  <c r="U118" i="2"/>
  <c r="U210" i="2" s="1"/>
  <c r="V118" i="2"/>
  <c r="V210" i="2" s="1"/>
  <c r="W118" i="2"/>
  <c r="W210" i="2" s="1"/>
  <c r="X118" i="2"/>
  <c r="X210" i="2" s="1"/>
  <c r="Y118" i="2"/>
  <c r="Y210" i="2" s="1"/>
  <c r="Z118" i="2"/>
  <c r="Z210" i="2" s="1"/>
  <c r="AA118" i="2"/>
  <c r="AA210" i="2" s="1"/>
  <c r="AB118" i="2"/>
  <c r="AB210" i="2" s="1"/>
  <c r="AC118" i="2"/>
  <c r="AC210" i="2" s="1"/>
  <c r="AD118" i="2"/>
  <c r="AD210" i="2" s="1"/>
  <c r="AE118" i="2"/>
  <c r="AE210" i="2" s="1"/>
  <c r="AF118" i="2"/>
  <c r="AF210" i="2" s="1"/>
  <c r="AG118" i="2"/>
  <c r="AG210" i="2" s="1"/>
  <c r="AH118" i="2"/>
  <c r="AH210" i="2" s="1"/>
  <c r="AI118" i="2"/>
  <c r="AI210" i="2" s="1"/>
  <c r="AJ118" i="2"/>
  <c r="AJ210" i="2" s="1"/>
  <c r="AK118" i="2"/>
  <c r="AK210" i="2" s="1"/>
  <c r="AL118" i="2"/>
  <c r="AL210" i="2" s="1"/>
  <c r="AM118" i="2"/>
  <c r="AM210" i="2" s="1"/>
  <c r="AN118" i="2"/>
  <c r="AN210" i="2" s="1"/>
  <c r="AO118" i="2"/>
  <c r="AO210" i="2" s="1"/>
  <c r="AP118" i="2"/>
  <c r="AP210" i="2" s="1"/>
  <c r="AQ118" i="2"/>
  <c r="AQ210" i="2" s="1"/>
  <c r="AR118" i="2"/>
  <c r="AR210" i="2" s="1"/>
  <c r="AS118" i="2"/>
  <c r="AS210" i="2" s="1"/>
  <c r="AT118" i="2"/>
  <c r="AT210" i="2" s="1"/>
  <c r="AU118" i="2"/>
  <c r="AU210" i="2" s="1"/>
  <c r="AV118" i="2"/>
  <c r="AV210" i="2" s="1"/>
  <c r="AW118" i="2"/>
  <c r="AW210" i="2" s="1"/>
  <c r="AX118" i="2"/>
  <c r="AX210" i="2" s="1"/>
  <c r="AY118" i="2"/>
  <c r="AY210" i="2" s="1"/>
  <c r="AZ118" i="2"/>
  <c r="AZ210" i="2" s="1"/>
  <c r="BA118" i="2"/>
  <c r="BA210" i="2" s="1"/>
  <c r="BB118" i="2"/>
  <c r="BB210" i="2" s="1"/>
  <c r="BC118" i="2"/>
  <c r="BC210" i="2" s="1"/>
  <c r="BD118" i="2"/>
  <c r="BD210" i="2" s="1"/>
  <c r="BE118" i="2"/>
  <c r="BE210" i="2" s="1"/>
  <c r="BF118" i="2"/>
  <c r="BF210" i="2" s="1"/>
  <c r="BG118" i="2"/>
  <c r="BG210" i="2" s="1"/>
  <c r="BH118" i="2"/>
  <c r="BH210" i="2" s="1"/>
  <c r="BI118" i="2"/>
  <c r="BI210" i="2" s="1"/>
  <c r="BJ118" i="2"/>
  <c r="BJ210" i="2" s="1"/>
  <c r="BK118" i="2"/>
  <c r="BK210" i="2" s="1"/>
  <c r="BL118" i="2"/>
  <c r="BL210" i="2" s="1"/>
  <c r="BM118" i="2"/>
  <c r="BM210" i="2" s="1"/>
  <c r="BN118" i="2"/>
  <c r="BN210" i="2" s="1"/>
  <c r="BO118" i="2"/>
  <c r="BO210" i="2" s="1"/>
  <c r="BP118" i="2"/>
  <c r="BP210" i="2" s="1"/>
  <c r="BQ118" i="2"/>
  <c r="BQ210" i="2" s="1"/>
  <c r="BR118" i="2"/>
  <c r="BR210" i="2" s="1"/>
  <c r="BS118" i="2"/>
  <c r="BS210" i="2" s="1"/>
  <c r="BT118" i="2"/>
  <c r="BT210" i="2" s="1"/>
  <c r="BU118" i="2"/>
  <c r="BU210" i="2" s="1"/>
  <c r="BV118" i="2"/>
  <c r="BV210" i="2" s="1"/>
  <c r="BW118" i="2"/>
  <c r="BW210" i="2" s="1"/>
  <c r="BX118" i="2"/>
  <c r="BX210" i="2" s="1"/>
  <c r="BY118" i="2"/>
  <c r="BY210" i="2" s="1"/>
  <c r="BZ118" i="2"/>
  <c r="BZ210" i="2" s="1"/>
  <c r="CA118" i="2"/>
  <c r="CA210" i="2" s="1"/>
  <c r="CB118" i="2"/>
  <c r="CB210" i="2" s="1"/>
  <c r="CC118" i="2"/>
  <c r="CC210" i="2" s="1"/>
  <c r="CD118" i="2"/>
  <c r="CD210" i="2" s="1"/>
  <c r="CE118" i="2"/>
  <c r="CE210" i="2" s="1"/>
  <c r="CF118" i="2"/>
  <c r="CF210" i="2" s="1"/>
  <c r="CG118" i="2"/>
  <c r="CG210" i="2" s="1"/>
  <c r="CH118" i="2"/>
  <c r="CH210" i="2" s="1"/>
  <c r="CI118" i="2"/>
  <c r="CI210" i="2" s="1"/>
  <c r="CJ118" i="2"/>
  <c r="CJ210" i="2" s="1"/>
  <c r="CK118" i="2"/>
  <c r="CK210" i="2" s="1"/>
  <c r="D119" i="2"/>
  <c r="D211" i="2" s="1"/>
  <c r="E119" i="2"/>
  <c r="E211" i="2" s="1"/>
  <c r="F119" i="2"/>
  <c r="F211" i="2" s="1"/>
  <c r="G119" i="2"/>
  <c r="G211" i="2" s="1"/>
  <c r="H119" i="2"/>
  <c r="H211" i="2" s="1"/>
  <c r="I119" i="2"/>
  <c r="I211" i="2" s="1"/>
  <c r="J119" i="2"/>
  <c r="J211" i="2" s="1"/>
  <c r="K119" i="2"/>
  <c r="K211" i="2" s="1"/>
  <c r="L119" i="2"/>
  <c r="L211" i="2" s="1"/>
  <c r="M119" i="2"/>
  <c r="M211" i="2" s="1"/>
  <c r="N119" i="2"/>
  <c r="N211" i="2" s="1"/>
  <c r="O119" i="2"/>
  <c r="O211" i="2" s="1"/>
  <c r="P119" i="2"/>
  <c r="P211" i="2" s="1"/>
  <c r="Q119" i="2"/>
  <c r="Q211" i="2" s="1"/>
  <c r="R119" i="2"/>
  <c r="R211" i="2" s="1"/>
  <c r="S119" i="2"/>
  <c r="S211" i="2" s="1"/>
  <c r="T119" i="2"/>
  <c r="T211" i="2" s="1"/>
  <c r="U119" i="2"/>
  <c r="U211" i="2" s="1"/>
  <c r="V119" i="2"/>
  <c r="V211" i="2" s="1"/>
  <c r="W119" i="2"/>
  <c r="W211" i="2" s="1"/>
  <c r="X119" i="2"/>
  <c r="X211" i="2" s="1"/>
  <c r="Y119" i="2"/>
  <c r="Y211" i="2" s="1"/>
  <c r="Z119" i="2"/>
  <c r="Z211" i="2" s="1"/>
  <c r="AA119" i="2"/>
  <c r="AA211" i="2" s="1"/>
  <c r="AB119" i="2"/>
  <c r="AB211" i="2" s="1"/>
  <c r="AC119" i="2"/>
  <c r="AC211" i="2" s="1"/>
  <c r="AD119" i="2"/>
  <c r="AD211" i="2" s="1"/>
  <c r="AE119" i="2"/>
  <c r="AE211" i="2" s="1"/>
  <c r="AF119" i="2"/>
  <c r="AF211" i="2" s="1"/>
  <c r="AG119" i="2"/>
  <c r="AG211" i="2" s="1"/>
  <c r="AH119" i="2"/>
  <c r="AH211" i="2" s="1"/>
  <c r="AI119" i="2"/>
  <c r="AI211" i="2" s="1"/>
  <c r="AJ119" i="2"/>
  <c r="AJ211" i="2" s="1"/>
  <c r="AK119" i="2"/>
  <c r="AK211" i="2" s="1"/>
  <c r="AL119" i="2"/>
  <c r="AL211" i="2" s="1"/>
  <c r="AM119" i="2"/>
  <c r="AM211" i="2" s="1"/>
  <c r="AN119" i="2"/>
  <c r="AN211" i="2" s="1"/>
  <c r="AO119" i="2"/>
  <c r="AO211" i="2" s="1"/>
  <c r="AP119" i="2"/>
  <c r="AP211" i="2" s="1"/>
  <c r="AQ119" i="2"/>
  <c r="AQ211" i="2" s="1"/>
  <c r="AR119" i="2"/>
  <c r="AR211" i="2" s="1"/>
  <c r="AS119" i="2"/>
  <c r="AS211" i="2" s="1"/>
  <c r="AT119" i="2"/>
  <c r="AT211" i="2" s="1"/>
  <c r="AU119" i="2"/>
  <c r="AU211" i="2" s="1"/>
  <c r="AV119" i="2"/>
  <c r="AV211" i="2" s="1"/>
  <c r="AW119" i="2"/>
  <c r="AW211" i="2" s="1"/>
  <c r="AX119" i="2"/>
  <c r="AX211" i="2" s="1"/>
  <c r="AY119" i="2"/>
  <c r="AY211" i="2" s="1"/>
  <c r="AZ119" i="2"/>
  <c r="AZ211" i="2" s="1"/>
  <c r="BA119" i="2"/>
  <c r="BA211" i="2" s="1"/>
  <c r="BB119" i="2"/>
  <c r="BB211" i="2" s="1"/>
  <c r="BC119" i="2"/>
  <c r="BC211" i="2" s="1"/>
  <c r="BD119" i="2"/>
  <c r="BD211" i="2" s="1"/>
  <c r="BE119" i="2"/>
  <c r="BE211" i="2" s="1"/>
  <c r="BF119" i="2"/>
  <c r="BF211" i="2" s="1"/>
  <c r="BG119" i="2"/>
  <c r="BG211" i="2" s="1"/>
  <c r="BH119" i="2"/>
  <c r="BH211" i="2" s="1"/>
  <c r="BI119" i="2"/>
  <c r="BI211" i="2" s="1"/>
  <c r="BJ119" i="2"/>
  <c r="BJ211" i="2" s="1"/>
  <c r="BK119" i="2"/>
  <c r="BK211" i="2" s="1"/>
  <c r="BL119" i="2"/>
  <c r="BL211" i="2" s="1"/>
  <c r="BM119" i="2"/>
  <c r="BM211" i="2" s="1"/>
  <c r="BN119" i="2"/>
  <c r="BN211" i="2" s="1"/>
  <c r="BO119" i="2"/>
  <c r="BO211" i="2" s="1"/>
  <c r="BP119" i="2"/>
  <c r="BP211" i="2" s="1"/>
  <c r="BQ119" i="2"/>
  <c r="BQ211" i="2" s="1"/>
  <c r="BR119" i="2"/>
  <c r="BR211" i="2" s="1"/>
  <c r="BS119" i="2"/>
  <c r="BS211" i="2" s="1"/>
  <c r="BT119" i="2"/>
  <c r="BT211" i="2" s="1"/>
  <c r="BU119" i="2"/>
  <c r="BU211" i="2" s="1"/>
  <c r="BV119" i="2"/>
  <c r="BV211" i="2" s="1"/>
  <c r="BW119" i="2"/>
  <c r="BW211" i="2" s="1"/>
  <c r="BX119" i="2"/>
  <c r="BX211" i="2" s="1"/>
  <c r="BY119" i="2"/>
  <c r="BY211" i="2" s="1"/>
  <c r="BZ119" i="2"/>
  <c r="BZ211" i="2" s="1"/>
  <c r="CA119" i="2"/>
  <c r="CA211" i="2" s="1"/>
  <c r="CB119" i="2"/>
  <c r="CB211" i="2" s="1"/>
  <c r="CC119" i="2"/>
  <c r="CC211" i="2" s="1"/>
  <c r="CD119" i="2"/>
  <c r="CD211" i="2" s="1"/>
  <c r="CE119" i="2"/>
  <c r="CE211" i="2" s="1"/>
  <c r="CF119" i="2"/>
  <c r="CF211" i="2" s="1"/>
  <c r="CG119" i="2"/>
  <c r="CG211" i="2" s="1"/>
  <c r="CH119" i="2"/>
  <c r="CH211" i="2" s="1"/>
  <c r="CI119" i="2"/>
  <c r="CI211" i="2" s="1"/>
  <c r="CJ119" i="2"/>
  <c r="CJ211" i="2" s="1"/>
  <c r="CK119" i="2"/>
  <c r="CK211" i="2" s="1"/>
  <c r="D120" i="2"/>
  <c r="D212" i="2" s="1"/>
  <c r="E120" i="2"/>
  <c r="E212" i="2" s="1"/>
  <c r="F120" i="2"/>
  <c r="F212" i="2" s="1"/>
  <c r="G120" i="2"/>
  <c r="G212" i="2" s="1"/>
  <c r="H120" i="2"/>
  <c r="H212" i="2" s="1"/>
  <c r="I120" i="2"/>
  <c r="I212" i="2" s="1"/>
  <c r="J120" i="2"/>
  <c r="J212" i="2" s="1"/>
  <c r="K120" i="2"/>
  <c r="K212" i="2" s="1"/>
  <c r="L120" i="2"/>
  <c r="L212" i="2" s="1"/>
  <c r="M120" i="2"/>
  <c r="M212" i="2" s="1"/>
  <c r="N120" i="2"/>
  <c r="N212" i="2" s="1"/>
  <c r="O120" i="2"/>
  <c r="O212" i="2" s="1"/>
  <c r="P120" i="2"/>
  <c r="P212" i="2" s="1"/>
  <c r="Q120" i="2"/>
  <c r="Q212" i="2" s="1"/>
  <c r="R120" i="2"/>
  <c r="R212" i="2" s="1"/>
  <c r="S120" i="2"/>
  <c r="S212" i="2" s="1"/>
  <c r="T120" i="2"/>
  <c r="T212" i="2" s="1"/>
  <c r="U120" i="2"/>
  <c r="U212" i="2" s="1"/>
  <c r="V120" i="2"/>
  <c r="V212" i="2" s="1"/>
  <c r="W120" i="2"/>
  <c r="W212" i="2" s="1"/>
  <c r="X120" i="2"/>
  <c r="X212" i="2" s="1"/>
  <c r="Y120" i="2"/>
  <c r="Y212" i="2" s="1"/>
  <c r="Z120" i="2"/>
  <c r="Z212" i="2" s="1"/>
  <c r="AA120" i="2"/>
  <c r="AA212" i="2" s="1"/>
  <c r="AB120" i="2"/>
  <c r="AB212" i="2" s="1"/>
  <c r="AC120" i="2"/>
  <c r="AC212" i="2" s="1"/>
  <c r="AD120" i="2"/>
  <c r="AD212" i="2" s="1"/>
  <c r="AE120" i="2"/>
  <c r="AE212" i="2" s="1"/>
  <c r="AF120" i="2"/>
  <c r="AF212" i="2" s="1"/>
  <c r="AG120" i="2"/>
  <c r="AG212" i="2" s="1"/>
  <c r="AH120" i="2"/>
  <c r="AH212" i="2" s="1"/>
  <c r="AI120" i="2"/>
  <c r="AI212" i="2" s="1"/>
  <c r="AJ120" i="2"/>
  <c r="AJ212" i="2" s="1"/>
  <c r="AK120" i="2"/>
  <c r="AK212" i="2" s="1"/>
  <c r="AL120" i="2"/>
  <c r="AL212" i="2" s="1"/>
  <c r="AM120" i="2"/>
  <c r="AM212" i="2" s="1"/>
  <c r="AN120" i="2"/>
  <c r="AN212" i="2" s="1"/>
  <c r="AO120" i="2"/>
  <c r="AO212" i="2" s="1"/>
  <c r="AP120" i="2"/>
  <c r="AP212" i="2" s="1"/>
  <c r="AQ120" i="2"/>
  <c r="AQ212" i="2" s="1"/>
  <c r="AR120" i="2"/>
  <c r="AR212" i="2" s="1"/>
  <c r="AS120" i="2"/>
  <c r="AS212" i="2" s="1"/>
  <c r="AT120" i="2"/>
  <c r="AT212" i="2" s="1"/>
  <c r="AU120" i="2"/>
  <c r="AU212" i="2" s="1"/>
  <c r="AV120" i="2"/>
  <c r="AV212" i="2" s="1"/>
  <c r="AW120" i="2"/>
  <c r="AW212" i="2" s="1"/>
  <c r="AX120" i="2"/>
  <c r="AX212" i="2" s="1"/>
  <c r="AY120" i="2"/>
  <c r="AY212" i="2" s="1"/>
  <c r="AZ120" i="2"/>
  <c r="AZ212" i="2" s="1"/>
  <c r="BA120" i="2"/>
  <c r="BA212" i="2" s="1"/>
  <c r="BB120" i="2"/>
  <c r="BB212" i="2" s="1"/>
  <c r="BC120" i="2"/>
  <c r="BC212" i="2" s="1"/>
  <c r="BD120" i="2"/>
  <c r="BD212" i="2" s="1"/>
  <c r="BE120" i="2"/>
  <c r="BE212" i="2" s="1"/>
  <c r="BF120" i="2"/>
  <c r="BF212" i="2" s="1"/>
  <c r="BG120" i="2"/>
  <c r="BG212" i="2" s="1"/>
  <c r="BH120" i="2"/>
  <c r="BH212" i="2" s="1"/>
  <c r="BI120" i="2"/>
  <c r="BI212" i="2" s="1"/>
  <c r="BJ120" i="2"/>
  <c r="BJ212" i="2" s="1"/>
  <c r="BK120" i="2"/>
  <c r="BK212" i="2" s="1"/>
  <c r="BL120" i="2"/>
  <c r="BL212" i="2" s="1"/>
  <c r="BM120" i="2"/>
  <c r="BM212" i="2" s="1"/>
  <c r="BN120" i="2"/>
  <c r="BN212" i="2" s="1"/>
  <c r="BO120" i="2"/>
  <c r="BO212" i="2" s="1"/>
  <c r="BP120" i="2"/>
  <c r="BP212" i="2" s="1"/>
  <c r="BQ120" i="2"/>
  <c r="BQ212" i="2" s="1"/>
  <c r="BR120" i="2"/>
  <c r="BR212" i="2" s="1"/>
  <c r="BS120" i="2"/>
  <c r="BS212" i="2" s="1"/>
  <c r="BT120" i="2"/>
  <c r="BT212" i="2" s="1"/>
  <c r="BU120" i="2"/>
  <c r="BU212" i="2" s="1"/>
  <c r="BV120" i="2"/>
  <c r="BV212" i="2" s="1"/>
  <c r="BW120" i="2"/>
  <c r="BW212" i="2" s="1"/>
  <c r="BX120" i="2"/>
  <c r="BX212" i="2" s="1"/>
  <c r="BY120" i="2"/>
  <c r="BY212" i="2" s="1"/>
  <c r="BZ120" i="2"/>
  <c r="BZ212" i="2" s="1"/>
  <c r="CA120" i="2"/>
  <c r="CA212" i="2" s="1"/>
  <c r="CB120" i="2"/>
  <c r="CB212" i="2" s="1"/>
  <c r="CC120" i="2"/>
  <c r="CC212" i="2" s="1"/>
  <c r="CD120" i="2"/>
  <c r="CD212" i="2" s="1"/>
  <c r="CE120" i="2"/>
  <c r="CE212" i="2" s="1"/>
  <c r="CF120" i="2"/>
  <c r="CF212" i="2" s="1"/>
  <c r="CG120" i="2"/>
  <c r="CG212" i="2" s="1"/>
  <c r="CH120" i="2"/>
  <c r="CH212" i="2" s="1"/>
  <c r="CI120" i="2"/>
  <c r="CI212" i="2" s="1"/>
  <c r="CJ120" i="2"/>
  <c r="CJ212" i="2" s="1"/>
  <c r="CK120" i="2"/>
  <c r="CK212" i="2" s="1"/>
  <c r="D121" i="2"/>
  <c r="D213" i="2" s="1"/>
  <c r="E121" i="2"/>
  <c r="E213" i="2" s="1"/>
  <c r="F121" i="2"/>
  <c r="F213" i="2" s="1"/>
  <c r="G121" i="2"/>
  <c r="G213" i="2" s="1"/>
  <c r="H121" i="2"/>
  <c r="H213" i="2" s="1"/>
  <c r="I121" i="2"/>
  <c r="I213" i="2" s="1"/>
  <c r="J121" i="2"/>
  <c r="J213" i="2" s="1"/>
  <c r="K121" i="2"/>
  <c r="K213" i="2" s="1"/>
  <c r="L121" i="2"/>
  <c r="L213" i="2" s="1"/>
  <c r="M121" i="2"/>
  <c r="M213" i="2" s="1"/>
  <c r="N121" i="2"/>
  <c r="N213" i="2" s="1"/>
  <c r="O121" i="2"/>
  <c r="O213" i="2" s="1"/>
  <c r="P121" i="2"/>
  <c r="P213" i="2" s="1"/>
  <c r="Q121" i="2"/>
  <c r="Q213" i="2" s="1"/>
  <c r="R121" i="2"/>
  <c r="R213" i="2" s="1"/>
  <c r="S121" i="2"/>
  <c r="S213" i="2" s="1"/>
  <c r="T121" i="2"/>
  <c r="T213" i="2" s="1"/>
  <c r="U121" i="2"/>
  <c r="U213" i="2" s="1"/>
  <c r="V121" i="2"/>
  <c r="V213" i="2" s="1"/>
  <c r="W121" i="2"/>
  <c r="W213" i="2" s="1"/>
  <c r="X121" i="2"/>
  <c r="X213" i="2" s="1"/>
  <c r="Y121" i="2"/>
  <c r="Y213" i="2" s="1"/>
  <c r="Z121" i="2"/>
  <c r="Z213" i="2" s="1"/>
  <c r="AA121" i="2"/>
  <c r="AA213" i="2" s="1"/>
  <c r="AB121" i="2"/>
  <c r="AB213" i="2" s="1"/>
  <c r="AC121" i="2"/>
  <c r="AC213" i="2" s="1"/>
  <c r="AD121" i="2"/>
  <c r="AD213" i="2" s="1"/>
  <c r="AE121" i="2"/>
  <c r="AE213" i="2" s="1"/>
  <c r="AF121" i="2"/>
  <c r="AF213" i="2" s="1"/>
  <c r="AG121" i="2"/>
  <c r="AG213" i="2" s="1"/>
  <c r="AH121" i="2"/>
  <c r="AH213" i="2" s="1"/>
  <c r="AI121" i="2"/>
  <c r="AI213" i="2" s="1"/>
  <c r="AJ121" i="2"/>
  <c r="AJ213" i="2" s="1"/>
  <c r="AK121" i="2"/>
  <c r="AK213" i="2" s="1"/>
  <c r="AL121" i="2"/>
  <c r="AL213" i="2" s="1"/>
  <c r="AM121" i="2"/>
  <c r="AM213" i="2" s="1"/>
  <c r="AN121" i="2"/>
  <c r="AN213" i="2" s="1"/>
  <c r="AO121" i="2"/>
  <c r="AO213" i="2" s="1"/>
  <c r="AP121" i="2"/>
  <c r="AP213" i="2" s="1"/>
  <c r="AQ121" i="2"/>
  <c r="AQ213" i="2" s="1"/>
  <c r="AR121" i="2"/>
  <c r="AR213" i="2" s="1"/>
  <c r="AS121" i="2"/>
  <c r="AS213" i="2" s="1"/>
  <c r="AT121" i="2"/>
  <c r="AT213" i="2" s="1"/>
  <c r="AU121" i="2"/>
  <c r="AU213" i="2" s="1"/>
  <c r="AV121" i="2"/>
  <c r="AV213" i="2" s="1"/>
  <c r="AW121" i="2"/>
  <c r="AW213" i="2" s="1"/>
  <c r="AX121" i="2"/>
  <c r="AX213" i="2" s="1"/>
  <c r="AY121" i="2"/>
  <c r="AY213" i="2" s="1"/>
  <c r="AZ121" i="2"/>
  <c r="AZ213" i="2" s="1"/>
  <c r="BA121" i="2"/>
  <c r="BA213" i="2" s="1"/>
  <c r="BB121" i="2"/>
  <c r="BB213" i="2" s="1"/>
  <c r="BC121" i="2"/>
  <c r="BC213" i="2" s="1"/>
  <c r="BD121" i="2"/>
  <c r="BD213" i="2" s="1"/>
  <c r="BE121" i="2"/>
  <c r="BE213" i="2" s="1"/>
  <c r="BF121" i="2"/>
  <c r="BF213" i="2" s="1"/>
  <c r="BG121" i="2"/>
  <c r="BG213" i="2" s="1"/>
  <c r="BH121" i="2"/>
  <c r="BH213" i="2" s="1"/>
  <c r="BI121" i="2"/>
  <c r="BI213" i="2" s="1"/>
  <c r="BJ121" i="2"/>
  <c r="BJ213" i="2" s="1"/>
  <c r="BK121" i="2"/>
  <c r="BK213" i="2" s="1"/>
  <c r="BL121" i="2"/>
  <c r="BL213" i="2" s="1"/>
  <c r="BM121" i="2"/>
  <c r="BM213" i="2" s="1"/>
  <c r="BN121" i="2"/>
  <c r="BN213" i="2" s="1"/>
  <c r="BO121" i="2"/>
  <c r="BO213" i="2" s="1"/>
  <c r="BP121" i="2"/>
  <c r="BP213" i="2" s="1"/>
  <c r="BQ121" i="2"/>
  <c r="BQ213" i="2" s="1"/>
  <c r="BR121" i="2"/>
  <c r="BR213" i="2" s="1"/>
  <c r="BS121" i="2"/>
  <c r="BS213" i="2" s="1"/>
  <c r="BT121" i="2"/>
  <c r="BT213" i="2" s="1"/>
  <c r="BU121" i="2"/>
  <c r="BU213" i="2" s="1"/>
  <c r="BV121" i="2"/>
  <c r="BV213" i="2" s="1"/>
  <c r="BW121" i="2"/>
  <c r="BW213" i="2" s="1"/>
  <c r="BX121" i="2"/>
  <c r="BX213" i="2" s="1"/>
  <c r="BY121" i="2"/>
  <c r="BY213" i="2" s="1"/>
  <c r="BZ121" i="2"/>
  <c r="BZ213" i="2" s="1"/>
  <c r="CA121" i="2"/>
  <c r="CA213" i="2" s="1"/>
  <c r="CB121" i="2"/>
  <c r="CB213" i="2" s="1"/>
  <c r="CC121" i="2"/>
  <c r="CC213" i="2" s="1"/>
  <c r="CD121" i="2"/>
  <c r="CD213" i="2" s="1"/>
  <c r="CE121" i="2"/>
  <c r="CE213" i="2" s="1"/>
  <c r="CF121" i="2"/>
  <c r="CF213" i="2" s="1"/>
  <c r="CG121" i="2"/>
  <c r="CG213" i="2" s="1"/>
  <c r="CH121" i="2"/>
  <c r="CH213" i="2" s="1"/>
  <c r="CI121" i="2"/>
  <c r="CI213" i="2" s="1"/>
  <c r="CJ121" i="2"/>
  <c r="CJ213" i="2" s="1"/>
  <c r="CK121" i="2"/>
  <c r="CK213" i="2" s="1"/>
  <c r="D122" i="2"/>
  <c r="D214" i="2" s="1"/>
  <c r="E122" i="2"/>
  <c r="E214" i="2" s="1"/>
  <c r="F122" i="2"/>
  <c r="F214" i="2" s="1"/>
  <c r="G122" i="2"/>
  <c r="G214" i="2" s="1"/>
  <c r="H122" i="2"/>
  <c r="H214" i="2" s="1"/>
  <c r="I122" i="2"/>
  <c r="I214" i="2" s="1"/>
  <c r="J122" i="2"/>
  <c r="J214" i="2" s="1"/>
  <c r="K122" i="2"/>
  <c r="K214" i="2" s="1"/>
  <c r="L122" i="2"/>
  <c r="L214" i="2" s="1"/>
  <c r="M122" i="2"/>
  <c r="M214" i="2" s="1"/>
  <c r="N122" i="2"/>
  <c r="N214" i="2" s="1"/>
  <c r="O122" i="2"/>
  <c r="O214" i="2" s="1"/>
  <c r="P122" i="2"/>
  <c r="P214" i="2" s="1"/>
  <c r="Q122" i="2"/>
  <c r="Q214" i="2" s="1"/>
  <c r="R122" i="2"/>
  <c r="R214" i="2" s="1"/>
  <c r="S122" i="2"/>
  <c r="S214" i="2" s="1"/>
  <c r="T122" i="2"/>
  <c r="T214" i="2" s="1"/>
  <c r="U122" i="2"/>
  <c r="U214" i="2" s="1"/>
  <c r="V122" i="2"/>
  <c r="V214" i="2" s="1"/>
  <c r="W122" i="2"/>
  <c r="W214" i="2" s="1"/>
  <c r="X122" i="2"/>
  <c r="X214" i="2" s="1"/>
  <c r="Y122" i="2"/>
  <c r="Y214" i="2" s="1"/>
  <c r="Z122" i="2"/>
  <c r="Z214" i="2" s="1"/>
  <c r="AA122" i="2"/>
  <c r="AA214" i="2" s="1"/>
  <c r="AB122" i="2"/>
  <c r="AB214" i="2" s="1"/>
  <c r="AC122" i="2"/>
  <c r="AC214" i="2" s="1"/>
  <c r="AD122" i="2"/>
  <c r="AD214" i="2" s="1"/>
  <c r="AE122" i="2"/>
  <c r="AE214" i="2" s="1"/>
  <c r="AF122" i="2"/>
  <c r="AF214" i="2" s="1"/>
  <c r="AG122" i="2"/>
  <c r="AG214" i="2" s="1"/>
  <c r="AH122" i="2"/>
  <c r="AH214" i="2" s="1"/>
  <c r="AI122" i="2"/>
  <c r="AI214" i="2" s="1"/>
  <c r="AJ122" i="2"/>
  <c r="AJ214" i="2" s="1"/>
  <c r="AK122" i="2"/>
  <c r="AK214" i="2" s="1"/>
  <c r="AL122" i="2"/>
  <c r="AL214" i="2" s="1"/>
  <c r="AM122" i="2"/>
  <c r="AM214" i="2" s="1"/>
  <c r="AN122" i="2"/>
  <c r="AN214" i="2" s="1"/>
  <c r="AO122" i="2"/>
  <c r="AO214" i="2" s="1"/>
  <c r="AP122" i="2"/>
  <c r="AP214" i="2" s="1"/>
  <c r="AQ122" i="2"/>
  <c r="AQ214" i="2" s="1"/>
  <c r="AR122" i="2"/>
  <c r="AR214" i="2" s="1"/>
  <c r="AS122" i="2"/>
  <c r="AS214" i="2" s="1"/>
  <c r="AT122" i="2"/>
  <c r="AT214" i="2" s="1"/>
  <c r="AU122" i="2"/>
  <c r="AU214" i="2" s="1"/>
  <c r="AV122" i="2"/>
  <c r="AV214" i="2" s="1"/>
  <c r="AW122" i="2"/>
  <c r="AW214" i="2" s="1"/>
  <c r="AX122" i="2"/>
  <c r="AX214" i="2" s="1"/>
  <c r="AY122" i="2"/>
  <c r="AY214" i="2" s="1"/>
  <c r="AZ122" i="2"/>
  <c r="AZ214" i="2" s="1"/>
  <c r="BA122" i="2"/>
  <c r="BA214" i="2" s="1"/>
  <c r="BB122" i="2"/>
  <c r="BB214" i="2" s="1"/>
  <c r="BC122" i="2"/>
  <c r="BC214" i="2" s="1"/>
  <c r="BD122" i="2"/>
  <c r="BD214" i="2" s="1"/>
  <c r="BE122" i="2"/>
  <c r="BE214" i="2" s="1"/>
  <c r="BF122" i="2"/>
  <c r="BF214" i="2" s="1"/>
  <c r="BG122" i="2"/>
  <c r="BG214" i="2" s="1"/>
  <c r="BH122" i="2"/>
  <c r="BH214" i="2" s="1"/>
  <c r="BI122" i="2"/>
  <c r="BI214" i="2" s="1"/>
  <c r="BJ122" i="2"/>
  <c r="BJ214" i="2" s="1"/>
  <c r="BK122" i="2"/>
  <c r="BK214" i="2" s="1"/>
  <c r="BL122" i="2"/>
  <c r="BL214" i="2" s="1"/>
  <c r="BM122" i="2"/>
  <c r="BM214" i="2" s="1"/>
  <c r="BN122" i="2"/>
  <c r="BN214" i="2" s="1"/>
  <c r="BO122" i="2"/>
  <c r="BO214" i="2" s="1"/>
  <c r="BP122" i="2"/>
  <c r="BP214" i="2" s="1"/>
  <c r="BQ122" i="2"/>
  <c r="BQ214" i="2" s="1"/>
  <c r="BR122" i="2"/>
  <c r="BR214" i="2" s="1"/>
  <c r="BS122" i="2"/>
  <c r="BS214" i="2" s="1"/>
  <c r="BT122" i="2"/>
  <c r="BT214" i="2" s="1"/>
  <c r="BU122" i="2"/>
  <c r="BU214" i="2" s="1"/>
  <c r="BV122" i="2"/>
  <c r="BV214" i="2" s="1"/>
  <c r="BW122" i="2"/>
  <c r="BW214" i="2" s="1"/>
  <c r="BX122" i="2"/>
  <c r="BX214" i="2" s="1"/>
  <c r="BY122" i="2"/>
  <c r="BY214" i="2" s="1"/>
  <c r="BZ122" i="2"/>
  <c r="BZ214" i="2" s="1"/>
  <c r="CA122" i="2"/>
  <c r="CA214" i="2" s="1"/>
  <c r="CB122" i="2"/>
  <c r="CB214" i="2" s="1"/>
  <c r="CC122" i="2"/>
  <c r="CC214" i="2" s="1"/>
  <c r="CD122" i="2"/>
  <c r="CD214" i="2" s="1"/>
  <c r="CE122" i="2"/>
  <c r="CE214" i="2" s="1"/>
  <c r="CF122" i="2"/>
  <c r="CF214" i="2" s="1"/>
  <c r="CG122" i="2"/>
  <c r="CG214" i="2" s="1"/>
  <c r="CH122" i="2"/>
  <c r="CH214" i="2" s="1"/>
  <c r="CI122" i="2"/>
  <c r="CI214" i="2" s="1"/>
  <c r="CJ122" i="2"/>
  <c r="CJ214" i="2" s="1"/>
  <c r="CK122" i="2"/>
  <c r="CK214" i="2" s="1"/>
  <c r="D123" i="2"/>
  <c r="D215" i="2" s="1"/>
  <c r="E123" i="2"/>
  <c r="E215" i="2" s="1"/>
  <c r="F123" i="2"/>
  <c r="F215" i="2" s="1"/>
  <c r="G123" i="2"/>
  <c r="G215" i="2" s="1"/>
  <c r="H123" i="2"/>
  <c r="H215" i="2" s="1"/>
  <c r="I123" i="2"/>
  <c r="I215" i="2" s="1"/>
  <c r="J123" i="2"/>
  <c r="J215" i="2" s="1"/>
  <c r="K123" i="2"/>
  <c r="K215" i="2" s="1"/>
  <c r="L123" i="2"/>
  <c r="L215" i="2" s="1"/>
  <c r="M123" i="2"/>
  <c r="M215" i="2" s="1"/>
  <c r="N123" i="2"/>
  <c r="N215" i="2" s="1"/>
  <c r="O123" i="2"/>
  <c r="O215" i="2" s="1"/>
  <c r="P123" i="2"/>
  <c r="P215" i="2" s="1"/>
  <c r="Q123" i="2"/>
  <c r="Q215" i="2" s="1"/>
  <c r="R123" i="2"/>
  <c r="R215" i="2" s="1"/>
  <c r="S123" i="2"/>
  <c r="S215" i="2" s="1"/>
  <c r="T123" i="2"/>
  <c r="T215" i="2" s="1"/>
  <c r="U123" i="2"/>
  <c r="U215" i="2" s="1"/>
  <c r="V123" i="2"/>
  <c r="V215" i="2" s="1"/>
  <c r="W123" i="2"/>
  <c r="W215" i="2" s="1"/>
  <c r="X123" i="2"/>
  <c r="X215" i="2" s="1"/>
  <c r="Y123" i="2"/>
  <c r="Y215" i="2" s="1"/>
  <c r="Z123" i="2"/>
  <c r="Z215" i="2" s="1"/>
  <c r="AA123" i="2"/>
  <c r="AA215" i="2" s="1"/>
  <c r="AB123" i="2"/>
  <c r="AB215" i="2" s="1"/>
  <c r="AC123" i="2"/>
  <c r="AC215" i="2" s="1"/>
  <c r="AD123" i="2"/>
  <c r="AD215" i="2" s="1"/>
  <c r="AE123" i="2"/>
  <c r="AE215" i="2" s="1"/>
  <c r="AF123" i="2"/>
  <c r="AF215" i="2" s="1"/>
  <c r="AG123" i="2"/>
  <c r="AG215" i="2" s="1"/>
  <c r="AH123" i="2"/>
  <c r="AH215" i="2" s="1"/>
  <c r="AI123" i="2"/>
  <c r="AI215" i="2" s="1"/>
  <c r="AJ123" i="2"/>
  <c r="AJ215" i="2" s="1"/>
  <c r="AK123" i="2"/>
  <c r="AK215" i="2" s="1"/>
  <c r="AL123" i="2"/>
  <c r="AL215" i="2" s="1"/>
  <c r="AM123" i="2"/>
  <c r="AM215" i="2" s="1"/>
  <c r="AN123" i="2"/>
  <c r="AN215" i="2" s="1"/>
  <c r="AO123" i="2"/>
  <c r="AO215" i="2" s="1"/>
  <c r="AP123" i="2"/>
  <c r="AP215" i="2" s="1"/>
  <c r="AQ123" i="2"/>
  <c r="AQ215" i="2" s="1"/>
  <c r="AR123" i="2"/>
  <c r="AR215" i="2" s="1"/>
  <c r="AS123" i="2"/>
  <c r="AS215" i="2" s="1"/>
  <c r="AT123" i="2"/>
  <c r="AT215" i="2" s="1"/>
  <c r="AU123" i="2"/>
  <c r="AU215" i="2" s="1"/>
  <c r="AV123" i="2"/>
  <c r="AV215" i="2" s="1"/>
  <c r="AW123" i="2"/>
  <c r="AW215" i="2" s="1"/>
  <c r="AX123" i="2"/>
  <c r="AX215" i="2" s="1"/>
  <c r="AY123" i="2"/>
  <c r="AY215" i="2" s="1"/>
  <c r="AZ123" i="2"/>
  <c r="AZ215" i="2" s="1"/>
  <c r="BA123" i="2"/>
  <c r="BA215" i="2" s="1"/>
  <c r="BB123" i="2"/>
  <c r="BB215" i="2" s="1"/>
  <c r="BC123" i="2"/>
  <c r="BC215" i="2" s="1"/>
  <c r="BD123" i="2"/>
  <c r="BD215" i="2" s="1"/>
  <c r="BE123" i="2"/>
  <c r="BE215" i="2" s="1"/>
  <c r="BF123" i="2"/>
  <c r="BF215" i="2" s="1"/>
  <c r="BG123" i="2"/>
  <c r="BG215" i="2" s="1"/>
  <c r="BH123" i="2"/>
  <c r="BH215" i="2" s="1"/>
  <c r="BI123" i="2"/>
  <c r="BI215" i="2" s="1"/>
  <c r="BJ123" i="2"/>
  <c r="BJ215" i="2" s="1"/>
  <c r="BK123" i="2"/>
  <c r="BK215" i="2" s="1"/>
  <c r="BL123" i="2"/>
  <c r="BL215" i="2" s="1"/>
  <c r="BM123" i="2"/>
  <c r="BM215" i="2" s="1"/>
  <c r="BN123" i="2"/>
  <c r="BN215" i="2" s="1"/>
  <c r="BO123" i="2"/>
  <c r="BO215" i="2" s="1"/>
  <c r="BP123" i="2"/>
  <c r="BP215" i="2" s="1"/>
  <c r="BQ123" i="2"/>
  <c r="BQ215" i="2" s="1"/>
  <c r="BR123" i="2"/>
  <c r="BR215" i="2" s="1"/>
  <c r="BS123" i="2"/>
  <c r="BS215" i="2" s="1"/>
  <c r="BT123" i="2"/>
  <c r="BT215" i="2" s="1"/>
  <c r="BU123" i="2"/>
  <c r="BU215" i="2" s="1"/>
  <c r="BV123" i="2"/>
  <c r="BV215" i="2" s="1"/>
  <c r="BW123" i="2"/>
  <c r="BW215" i="2" s="1"/>
  <c r="BX123" i="2"/>
  <c r="BX215" i="2" s="1"/>
  <c r="BY123" i="2"/>
  <c r="BY215" i="2" s="1"/>
  <c r="BZ123" i="2"/>
  <c r="BZ215" i="2" s="1"/>
  <c r="CA123" i="2"/>
  <c r="CA215" i="2" s="1"/>
  <c r="CB123" i="2"/>
  <c r="CB215" i="2" s="1"/>
  <c r="CC123" i="2"/>
  <c r="CC215" i="2" s="1"/>
  <c r="CD123" i="2"/>
  <c r="CD215" i="2" s="1"/>
  <c r="CE123" i="2"/>
  <c r="CE215" i="2" s="1"/>
  <c r="CF123" i="2"/>
  <c r="CF215" i="2" s="1"/>
  <c r="CG123" i="2"/>
  <c r="CG215" i="2" s="1"/>
  <c r="CH123" i="2"/>
  <c r="CH215" i="2" s="1"/>
  <c r="CI123" i="2"/>
  <c r="CI215" i="2" s="1"/>
  <c r="CJ123" i="2"/>
  <c r="CJ215" i="2" s="1"/>
  <c r="CK123" i="2"/>
  <c r="CK215" i="2" s="1"/>
  <c r="D124" i="2"/>
  <c r="D216" i="2" s="1"/>
  <c r="E124" i="2"/>
  <c r="E216" i="2" s="1"/>
  <c r="F124" i="2"/>
  <c r="F216" i="2" s="1"/>
  <c r="G124" i="2"/>
  <c r="G216" i="2" s="1"/>
  <c r="H124" i="2"/>
  <c r="H216" i="2" s="1"/>
  <c r="I124" i="2"/>
  <c r="I216" i="2" s="1"/>
  <c r="J124" i="2"/>
  <c r="J216" i="2" s="1"/>
  <c r="K124" i="2"/>
  <c r="K216" i="2" s="1"/>
  <c r="L124" i="2"/>
  <c r="L216" i="2" s="1"/>
  <c r="M124" i="2"/>
  <c r="M216" i="2" s="1"/>
  <c r="N124" i="2"/>
  <c r="N216" i="2" s="1"/>
  <c r="O124" i="2"/>
  <c r="O216" i="2" s="1"/>
  <c r="P124" i="2"/>
  <c r="P216" i="2" s="1"/>
  <c r="Q124" i="2"/>
  <c r="Q216" i="2" s="1"/>
  <c r="R124" i="2"/>
  <c r="R216" i="2" s="1"/>
  <c r="S124" i="2"/>
  <c r="S216" i="2" s="1"/>
  <c r="T124" i="2"/>
  <c r="T216" i="2" s="1"/>
  <c r="U124" i="2"/>
  <c r="U216" i="2" s="1"/>
  <c r="V124" i="2"/>
  <c r="V216" i="2" s="1"/>
  <c r="W124" i="2"/>
  <c r="W216" i="2" s="1"/>
  <c r="X124" i="2"/>
  <c r="X216" i="2" s="1"/>
  <c r="Y124" i="2"/>
  <c r="Y216" i="2" s="1"/>
  <c r="Z124" i="2"/>
  <c r="Z216" i="2" s="1"/>
  <c r="AA124" i="2"/>
  <c r="AA216" i="2" s="1"/>
  <c r="AB124" i="2"/>
  <c r="AB216" i="2" s="1"/>
  <c r="AC124" i="2"/>
  <c r="AC216" i="2" s="1"/>
  <c r="AD124" i="2"/>
  <c r="AD216" i="2" s="1"/>
  <c r="AE124" i="2"/>
  <c r="AE216" i="2" s="1"/>
  <c r="AF124" i="2"/>
  <c r="AF216" i="2" s="1"/>
  <c r="AG124" i="2"/>
  <c r="AG216" i="2" s="1"/>
  <c r="AH124" i="2"/>
  <c r="AH216" i="2" s="1"/>
  <c r="AI124" i="2"/>
  <c r="AI216" i="2" s="1"/>
  <c r="AJ124" i="2"/>
  <c r="AJ216" i="2" s="1"/>
  <c r="AK124" i="2"/>
  <c r="AK216" i="2" s="1"/>
  <c r="AL124" i="2"/>
  <c r="AL216" i="2" s="1"/>
  <c r="AM124" i="2"/>
  <c r="AM216" i="2" s="1"/>
  <c r="AN124" i="2"/>
  <c r="AN216" i="2" s="1"/>
  <c r="AO124" i="2"/>
  <c r="AO216" i="2" s="1"/>
  <c r="AP124" i="2"/>
  <c r="AP216" i="2" s="1"/>
  <c r="AQ124" i="2"/>
  <c r="AQ216" i="2" s="1"/>
  <c r="AR124" i="2"/>
  <c r="AR216" i="2" s="1"/>
  <c r="AS124" i="2"/>
  <c r="AS216" i="2" s="1"/>
  <c r="AT124" i="2"/>
  <c r="AT216" i="2" s="1"/>
  <c r="AU124" i="2"/>
  <c r="AU216" i="2" s="1"/>
  <c r="AV124" i="2"/>
  <c r="AV216" i="2" s="1"/>
  <c r="AW124" i="2"/>
  <c r="AW216" i="2" s="1"/>
  <c r="AX124" i="2"/>
  <c r="AX216" i="2" s="1"/>
  <c r="AY124" i="2"/>
  <c r="AY216" i="2" s="1"/>
  <c r="AZ124" i="2"/>
  <c r="AZ216" i="2" s="1"/>
  <c r="BA124" i="2"/>
  <c r="BA216" i="2" s="1"/>
  <c r="BB124" i="2"/>
  <c r="BB216" i="2" s="1"/>
  <c r="BC124" i="2"/>
  <c r="BC216" i="2" s="1"/>
  <c r="BD124" i="2"/>
  <c r="BD216" i="2" s="1"/>
  <c r="BE124" i="2"/>
  <c r="BE216" i="2" s="1"/>
  <c r="BF124" i="2"/>
  <c r="BF216" i="2" s="1"/>
  <c r="BG124" i="2"/>
  <c r="BG216" i="2" s="1"/>
  <c r="BH124" i="2"/>
  <c r="BH216" i="2" s="1"/>
  <c r="BI124" i="2"/>
  <c r="BI216" i="2" s="1"/>
  <c r="BJ124" i="2"/>
  <c r="BJ216" i="2" s="1"/>
  <c r="BK124" i="2"/>
  <c r="BK216" i="2" s="1"/>
  <c r="BL124" i="2"/>
  <c r="BL216" i="2" s="1"/>
  <c r="BM124" i="2"/>
  <c r="BM216" i="2" s="1"/>
  <c r="BN124" i="2"/>
  <c r="BN216" i="2" s="1"/>
  <c r="BO124" i="2"/>
  <c r="BO216" i="2" s="1"/>
  <c r="BP124" i="2"/>
  <c r="BP216" i="2" s="1"/>
  <c r="BQ124" i="2"/>
  <c r="BQ216" i="2" s="1"/>
  <c r="BR124" i="2"/>
  <c r="BR216" i="2" s="1"/>
  <c r="BS124" i="2"/>
  <c r="BS216" i="2" s="1"/>
  <c r="BT124" i="2"/>
  <c r="BT216" i="2" s="1"/>
  <c r="BU124" i="2"/>
  <c r="BU216" i="2" s="1"/>
  <c r="BV124" i="2"/>
  <c r="BV216" i="2" s="1"/>
  <c r="BW124" i="2"/>
  <c r="BW216" i="2" s="1"/>
  <c r="BX124" i="2"/>
  <c r="BX216" i="2" s="1"/>
  <c r="BY124" i="2"/>
  <c r="BY216" i="2" s="1"/>
  <c r="BZ124" i="2"/>
  <c r="BZ216" i="2" s="1"/>
  <c r="CA124" i="2"/>
  <c r="CA216" i="2" s="1"/>
  <c r="CB124" i="2"/>
  <c r="CB216" i="2" s="1"/>
  <c r="CC124" i="2"/>
  <c r="CC216" i="2" s="1"/>
  <c r="CD124" i="2"/>
  <c r="CD216" i="2" s="1"/>
  <c r="CE124" i="2"/>
  <c r="CE216" i="2" s="1"/>
  <c r="CF124" i="2"/>
  <c r="CF216" i="2" s="1"/>
  <c r="CG124" i="2"/>
  <c r="CG216" i="2" s="1"/>
  <c r="CH124" i="2"/>
  <c r="CH216" i="2" s="1"/>
  <c r="CI124" i="2"/>
  <c r="CI216" i="2" s="1"/>
  <c r="CJ124" i="2"/>
  <c r="CJ216" i="2" s="1"/>
  <c r="CK124" i="2"/>
  <c r="CK216" i="2" s="1"/>
  <c r="D125" i="2"/>
  <c r="D217" i="2" s="1"/>
  <c r="E125" i="2"/>
  <c r="E217" i="2" s="1"/>
  <c r="F125" i="2"/>
  <c r="F217" i="2" s="1"/>
  <c r="G125" i="2"/>
  <c r="G217" i="2" s="1"/>
  <c r="H125" i="2"/>
  <c r="H217" i="2" s="1"/>
  <c r="I125" i="2"/>
  <c r="I217" i="2" s="1"/>
  <c r="J125" i="2"/>
  <c r="J217" i="2" s="1"/>
  <c r="K125" i="2"/>
  <c r="K217" i="2" s="1"/>
  <c r="L125" i="2"/>
  <c r="L217" i="2" s="1"/>
  <c r="M125" i="2"/>
  <c r="M217" i="2" s="1"/>
  <c r="N125" i="2"/>
  <c r="N217" i="2" s="1"/>
  <c r="O125" i="2"/>
  <c r="O217" i="2" s="1"/>
  <c r="P125" i="2"/>
  <c r="P217" i="2" s="1"/>
  <c r="Q125" i="2"/>
  <c r="Q217" i="2" s="1"/>
  <c r="R125" i="2"/>
  <c r="R217" i="2" s="1"/>
  <c r="S125" i="2"/>
  <c r="S217" i="2" s="1"/>
  <c r="T125" i="2"/>
  <c r="T217" i="2" s="1"/>
  <c r="U125" i="2"/>
  <c r="U217" i="2" s="1"/>
  <c r="V125" i="2"/>
  <c r="V217" i="2" s="1"/>
  <c r="W125" i="2"/>
  <c r="W217" i="2" s="1"/>
  <c r="X125" i="2"/>
  <c r="X217" i="2" s="1"/>
  <c r="Y125" i="2"/>
  <c r="Y217" i="2" s="1"/>
  <c r="Z125" i="2"/>
  <c r="Z217" i="2" s="1"/>
  <c r="AA125" i="2"/>
  <c r="AA217" i="2" s="1"/>
  <c r="AB125" i="2"/>
  <c r="AB217" i="2" s="1"/>
  <c r="AC125" i="2"/>
  <c r="AC217" i="2" s="1"/>
  <c r="AD125" i="2"/>
  <c r="AD217" i="2" s="1"/>
  <c r="AE125" i="2"/>
  <c r="AE217" i="2" s="1"/>
  <c r="AF125" i="2"/>
  <c r="AF217" i="2" s="1"/>
  <c r="AG125" i="2"/>
  <c r="AG217" i="2" s="1"/>
  <c r="AH125" i="2"/>
  <c r="AH217" i="2" s="1"/>
  <c r="AI125" i="2"/>
  <c r="AI217" i="2" s="1"/>
  <c r="AJ125" i="2"/>
  <c r="AJ217" i="2" s="1"/>
  <c r="AK125" i="2"/>
  <c r="AK217" i="2" s="1"/>
  <c r="AL125" i="2"/>
  <c r="AL217" i="2" s="1"/>
  <c r="AM125" i="2"/>
  <c r="AM217" i="2" s="1"/>
  <c r="AN125" i="2"/>
  <c r="AN217" i="2" s="1"/>
  <c r="AO125" i="2"/>
  <c r="AO217" i="2" s="1"/>
  <c r="AP125" i="2"/>
  <c r="AP217" i="2" s="1"/>
  <c r="AQ125" i="2"/>
  <c r="AQ217" i="2" s="1"/>
  <c r="AR125" i="2"/>
  <c r="AR217" i="2" s="1"/>
  <c r="AS125" i="2"/>
  <c r="AS217" i="2" s="1"/>
  <c r="AT125" i="2"/>
  <c r="AT217" i="2" s="1"/>
  <c r="AU125" i="2"/>
  <c r="AU217" i="2" s="1"/>
  <c r="AV125" i="2"/>
  <c r="AV217" i="2" s="1"/>
  <c r="AW125" i="2"/>
  <c r="AW217" i="2" s="1"/>
  <c r="AX125" i="2"/>
  <c r="AX217" i="2" s="1"/>
  <c r="AY125" i="2"/>
  <c r="AY217" i="2" s="1"/>
  <c r="AZ125" i="2"/>
  <c r="AZ217" i="2" s="1"/>
  <c r="BA125" i="2"/>
  <c r="BA217" i="2" s="1"/>
  <c r="BB125" i="2"/>
  <c r="BB217" i="2" s="1"/>
  <c r="BC125" i="2"/>
  <c r="BC217" i="2" s="1"/>
  <c r="BD125" i="2"/>
  <c r="BD217" i="2" s="1"/>
  <c r="BE125" i="2"/>
  <c r="BE217" i="2" s="1"/>
  <c r="BF125" i="2"/>
  <c r="BF217" i="2" s="1"/>
  <c r="BG125" i="2"/>
  <c r="BG217" i="2" s="1"/>
  <c r="BH125" i="2"/>
  <c r="BH217" i="2" s="1"/>
  <c r="BI125" i="2"/>
  <c r="BI217" i="2" s="1"/>
  <c r="BJ125" i="2"/>
  <c r="BJ217" i="2" s="1"/>
  <c r="BK125" i="2"/>
  <c r="BK217" i="2" s="1"/>
  <c r="BL125" i="2"/>
  <c r="BL217" i="2" s="1"/>
  <c r="BM125" i="2"/>
  <c r="BM217" i="2" s="1"/>
  <c r="BN125" i="2"/>
  <c r="BN217" i="2" s="1"/>
  <c r="BO125" i="2"/>
  <c r="BO217" i="2" s="1"/>
  <c r="BP125" i="2"/>
  <c r="BP217" i="2" s="1"/>
  <c r="BQ125" i="2"/>
  <c r="BQ217" i="2" s="1"/>
  <c r="BR125" i="2"/>
  <c r="BR217" i="2" s="1"/>
  <c r="BS125" i="2"/>
  <c r="BS217" i="2" s="1"/>
  <c r="BT125" i="2"/>
  <c r="BT217" i="2" s="1"/>
  <c r="BU125" i="2"/>
  <c r="BU217" i="2" s="1"/>
  <c r="BV125" i="2"/>
  <c r="BV217" i="2" s="1"/>
  <c r="BW125" i="2"/>
  <c r="BW217" i="2" s="1"/>
  <c r="BX125" i="2"/>
  <c r="BX217" i="2" s="1"/>
  <c r="BY125" i="2"/>
  <c r="BY217" i="2" s="1"/>
  <c r="BZ125" i="2"/>
  <c r="BZ217" i="2" s="1"/>
  <c r="CA125" i="2"/>
  <c r="CA217" i="2" s="1"/>
  <c r="CB125" i="2"/>
  <c r="CB217" i="2" s="1"/>
  <c r="CC125" i="2"/>
  <c r="CC217" i="2" s="1"/>
  <c r="CD125" i="2"/>
  <c r="CD217" i="2" s="1"/>
  <c r="CE125" i="2"/>
  <c r="CE217" i="2" s="1"/>
  <c r="CF125" i="2"/>
  <c r="CF217" i="2" s="1"/>
  <c r="CG125" i="2"/>
  <c r="CG217" i="2" s="1"/>
  <c r="CH125" i="2"/>
  <c r="CH217" i="2" s="1"/>
  <c r="CI125" i="2"/>
  <c r="CI217" i="2" s="1"/>
  <c r="CJ125" i="2"/>
  <c r="CJ217" i="2" s="1"/>
  <c r="CK125" i="2"/>
  <c r="CK217" i="2" s="1"/>
  <c r="D126" i="2"/>
  <c r="D218" i="2" s="1"/>
  <c r="E126" i="2"/>
  <c r="E218" i="2" s="1"/>
  <c r="F126" i="2"/>
  <c r="F218" i="2" s="1"/>
  <c r="G126" i="2"/>
  <c r="G218" i="2" s="1"/>
  <c r="H126" i="2"/>
  <c r="H218" i="2" s="1"/>
  <c r="I126" i="2"/>
  <c r="I218" i="2" s="1"/>
  <c r="J126" i="2"/>
  <c r="J218" i="2" s="1"/>
  <c r="K126" i="2"/>
  <c r="K218" i="2" s="1"/>
  <c r="L126" i="2"/>
  <c r="L218" i="2" s="1"/>
  <c r="M126" i="2"/>
  <c r="M218" i="2" s="1"/>
  <c r="N126" i="2"/>
  <c r="N218" i="2" s="1"/>
  <c r="O126" i="2"/>
  <c r="O218" i="2" s="1"/>
  <c r="P126" i="2"/>
  <c r="P218" i="2" s="1"/>
  <c r="Q126" i="2"/>
  <c r="Q218" i="2" s="1"/>
  <c r="R126" i="2"/>
  <c r="R218" i="2" s="1"/>
  <c r="S126" i="2"/>
  <c r="S218" i="2" s="1"/>
  <c r="T126" i="2"/>
  <c r="T218" i="2" s="1"/>
  <c r="U126" i="2"/>
  <c r="U218" i="2" s="1"/>
  <c r="V126" i="2"/>
  <c r="V218" i="2" s="1"/>
  <c r="W126" i="2"/>
  <c r="W218" i="2" s="1"/>
  <c r="X126" i="2"/>
  <c r="X218" i="2" s="1"/>
  <c r="Y126" i="2"/>
  <c r="Y218" i="2" s="1"/>
  <c r="Z126" i="2"/>
  <c r="Z218" i="2" s="1"/>
  <c r="AA126" i="2"/>
  <c r="AA218" i="2" s="1"/>
  <c r="AB126" i="2"/>
  <c r="AB218" i="2" s="1"/>
  <c r="AC126" i="2"/>
  <c r="AC218" i="2" s="1"/>
  <c r="AD126" i="2"/>
  <c r="AD218" i="2" s="1"/>
  <c r="AE126" i="2"/>
  <c r="AE218" i="2" s="1"/>
  <c r="AF126" i="2"/>
  <c r="AF218" i="2" s="1"/>
  <c r="AG126" i="2"/>
  <c r="AG218" i="2" s="1"/>
  <c r="AH126" i="2"/>
  <c r="AH218" i="2" s="1"/>
  <c r="AI126" i="2"/>
  <c r="AI218" i="2" s="1"/>
  <c r="AJ126" i="2"/>
  <c r="AJ218" i="2" s="1"/>
  <c r="AK126" i="2"/>
  <c r="AK218" i="2" s="1"/>
  <c r="AL126" i="2"/>
  <c r="AL218" i="2" s="1"/>
  <c r="AM126" i="2"/>
  <c r="AM218" i="2" s="1"/>
  <c r="AN126" i="2"/>
  <c r="AN218" i="2" s="1"/>
  <c r="AO126" i="2"/>
  <c r="AO218" i="2" s="1"/>
  <c r="AP126" i="2"/>
  <c r="AP218" i="2" s="1"/>
  <c r="AQ126" i="2"/>
  <c r="AQ218" i="2" s="1"/>
  <c r="AR126" i="2"/>
  <c r="AR218" i="2" s="1"/>
  <c r="AS126" i="2"/>
  <c r="AS218" i="2" s="1"/>
  <c r="AT126" i="2"/>
  <c r="AT218" i="2" s="1"/>
  <c r="AU126" i="2"/>
  <c r="AU218" i="2" s="1"/>
  <c r="AV126" i="2"/>
  <c r="AV218" i="2" s="1"/>
  <c r="AW126" i="2"/>
  <c r="AW218" i="2" s="1"/>
  <c r="AX126" i="2"/>
  <c r="AX218" i="2" s="1"/>
  <c r="AY126" i="2"/>
  <c r="AY218" i="2" s="1"/>
  <c r="AZ126" i="2"/>
  <c r="AZ218" i="2" s="1"/>
  <c r="BA126" i="2"/>
  <c r="BA218" i="2" s="1"/>
  <c r="BB126" i="2"/>
  <c r="BB218" i="2" s="1"/>
  <c r="BC126" i="2"/>
  <c r="BC218" i="2" s="1"/>
  <c r="BD126" i="2"/>
  <c r="BD218" i="2" s="1"/>
  <c r="BE126" i="2"/>
  <c r="BE218" i="2" s="1"/>
  <c r="BF126" i="2"/>
  <c r="BF218" i="2" s="1"/>
  <c r="BG126" i="2"/>
  <c r="BG218" i="2" s="1"/>
  <c r="BH126" i="2"/>
  <c r="BH218" i="2" s="1"/>
  <c r="BI126" i="2"/>
  <c r="BI218" i="2" s="1"/>
  <c r="BJ126" i="2"/>
  <c r="BJ218" i="2" s="1"/>
  <c r="BK126" i="2"/>
  <c r="BK218" i="2" s="1"/>
  <c r="BL126" i="2"/>
  <c r="BL218" i="2" s="1"/>
  <c r="BM126" i="2"/>
  <c r="BM218" i="2" s="1"/>
  <c r="BN126" i="2"/>
  <c r="BN218" i="2" s="1"/>
  <c r="BO126" i="2"/>
  <c r="BO218" i="2" s="1"/>
  <c r="BP126" i="2"/>
  <c r="BP218" i="2" s="1"/>
  <c r="BQ126" i="2"/>
  <c r="BQ218" i="2" s="1"/>
  <c r="BR126" i="2"/>
  <c r="BR218" i="2" s="1"/>
  <c r="BS126" i="2"/>
  <c r="BS218" i="2" s="1"/>
  <c r="BT126" i="2"/>
  <c r="BT218" i="2" s="1"/>
  <c r="BU126" i="2"/>
  <c r="BV126" i="2"/>
  <c r="BV218" i="2" s="1"/>
  <c r="BW126" i="2"/>
  <c r="BW218" i="2" s="1"/>
  <c r="BX126" i="2"/>
  <c r="BX218" i="2" s="1"/>
  <c r="BY126" i="2"/>
  <c r="BY218" i="2" s="1"/>
  <c r="BZ126" i="2"/>
  <c r="BZ218" i="2" s="1"/>
  <c r="CA126" i="2"/>
  <c r="CA218" i="2" s="1"/>
  <c r="CB126" i="2"/>
  <c r="CB218" i="2" s="1"/>
  <c r="CC126" i="2"/>
  <c r="CC218" i="2" s="1"/>
  <c r="CD126" i="2"/>
  <c r="CD218" i="2" s="1"/>
  <c r="CE126" i="2"/>
  <c r="CE218" i="2" s="1"/>
  <c r="CF126" i="2"/>
  <c r="CF218" i="2" s="1"/>
  <c r="CG126" i="2"/>
  <c r="CG218" i="2" s="1"/>
  <c r="CH126" i="2"/>
  <c r="CH218" i="2" s="1"/>
  <c r="CI126" i="2"/>
  <c r="CI218" i="2" s="1"/>
  <c r="CJ126" i="2"/>
  <c r="CJ218" i="2" s="1"/>
  <c r="CK126" i="2"/>
  <c r="D127" i="2"/>
  <c r="D219" i="2" s="1"/>
  <c r="E127" i="2"/>
  <c r="E219" i="2" s="1"/>
  <c r="F127" i="2"/>
  <c r="F219" i="2" s="1"/>
  <c r="G127" i="2"/>
  <c r="G219" i="2" s="1"/>
  <c r="H127" i="2"/>
  <c r="H219" i="2" s="1"/>
  <c r="I127" i="2"/>
  <c r="I219" i="2" s="1"/>
  <c r="J127" i="2"/>
  <c r="J219" i="2" s="1"/>
  <c r="K127" i="2"/>
  <c r="K219" i="2" s="1"/>
  <c r="L127" i="2"/>
  <c r="L219" i="2" s="1"/>
  <c r="M127" i="2"/>
  <c r="M219" i="2" s="1"/>
  <c r="N127" i="2"/>
  <c r="N219" i="2" s="1"/>
  <c r="O127" i="2"/>
  <c r="O219" i="2" s="1"/>
  <c r="P127" i="2"/>
  <c r="P219" i="2" s="1"/>
  <c r="Q127" i="2"/>
  <c r="Q219" i="2" s="1"/>
  <c r="R127" i="2"/>
  <c r="R219" i="2" s="1"/>
  <c r="S127" i="2"/>
  <c r="S219" i="2" s="1"/>
  <c r="T127" i="2"/>
  <c r="T219" i="2" s="1"/>
  <c r="U127" i="2"/>
  <c r="U219" i="2" s="1"/>
  <c r="V127" i="2"/>
  <c r="V219" i="2" s="1"/>
  <c r="W127" i="2"/>
  <c r="W219" i="2" s="1"/>
  <c r="X127" i="2"/>
  <c r="X219" i="2" s="1"/>
  <c r="Y127" i="2"/>
  <c r="Y219" i="2" s="1"/>
  <c r="Z127" i="2"/>
  <c r="Z219" i="2" s="1"/>
  <c r="AA127" i="2"/>
  <c r="AA219" i="2" s="1"/>
  <c r="AB127" i="2"/>
  <c r="AB219" i="2" s="1"/>
  <c r="AC127" i="2"/>
  <c r="AC219" i="2" s="1"/>
  <c r="AD127" i="2"/>
  <c r="AD219" i="2" s="1"/>
  <c r="AE127" i="2"/>
  <c r="AE219" i="2" s="1"/>
  <c r="AF127" i="2"/>
  <c r="AF219" i="2" s="1"/>
  <c r="AG127" i="2"/>
  <c r="AG219" i="2" s="1"/>
  <c r="AH127" i="2"/>
  <c r="AH219" i="2" s="1"/>
  <c r="AI127" i="2"/>
  <c r="AJ127" i="2"/>
  <c r="AJ219" i="2" s="1"/>
  <c r="AK127" i="2"/>
  <c r="AK219" i="2" s="1"/>
  <c r="AL127" i="2"/>
  <c r="AL219" i="2" s="1"/>
  <c r="AM127" i="2"/>
  <c r="AM219" i="2" s="1"/>
  <c r="AN127" i="2"/>
  <c r="AN219" i="2" s="1"/>
  <c r="AO127" i="2"/>
  <c r="AO219" i="2" s="1"/>
  <c r="AP127" i="2"/>
  <c r="AP219" i="2" s="1"/>
  <c r="AQ127" i="2"/>
  <c r="AQ219" i="2" s="1"/>
  <c r="AR127" i="2"/>
  <c r="AR219" i="2" s="1"/>
  <c r="AS127" i="2"/>
  <c r="AS219" i="2" s="1"/>
  <c r="AT127" i="2"/>
  <c r="AT219" i="2" s="1"/>
  <c r="AU127" i="2"/>
  <c r="AU219" i="2" s="1"/>
  <c r="AV127" i="2"/>
  <c r="AV219" i="2" s="1"/>
  <c r="AW127" i="2"/>
  <c r="AW219" i="2" s="1"/>
  <c r="AX127" i="2"/>
  <c r="AX219" i="2" s="1"/>
  <c r="AY127" i="2"/>
  <c r="AZ127" i="2"/>
  <c r="AZ219" i="2" s="1"/>
  <c r="BA127" i="2"/>
  <c r="BA219" i="2" s="1"/>
  <c r="BB127" i="2"/>
  <c r="BB219" i="2" s="1"/>
  <c r="BC127" i="2"/>
  <c r="BC219" i="2" s="1"/>
  <c r="BD127" i="2"/>
  <c r="BD219" i="2" s="1"/>
  <c r="BE127" i="2"/>
  <c r="BE219" i="2" s="1"/>
  <c r="BF127" i="2"/>
  <c r="BF219" i="2" s="1"/>
  <c r="BG127" i="2"/>
  <c r="BG219" i="2" s="1"/>
  <c r="BH127" i="2"/>
  <c r="BH219" i="2" s="1"/>
  <c r="BI127" i="2"/>
  <c r="BI219" i="2" s="1"/>
  <c r="BJ127" i="2"/>
  <c r="BJ219" i="2" s="1"/>
  <c r="BK127" i="2"/>
  <c r="BK219" i="2" s="1"/>
  <c r="BL127" i="2"/>
  <c r="BL219" i="2" s="1"/>
  <c r="BM127" i="2"/>
  <c r="BM219" i="2" s="1"/>
  <c r="BN127" i="2"/>
  <c r="BN219" i="2" s="1"/>
  <c r="BO127" i="2"/>
  <c r="BO219" i="2" s="1"/>
  <c r="BP127" i="2"/>
  <c r="BP219" i="2" s="1"/>
  <c r="BQ127" i="2"/>
  <c r="BQ219" i="2" s="1"/>
  <c r="BR127" i="2"/>
  <c r="BR219" i="2" s="1"/>
  <c r="BS127" i="2"/>
  <c r="BS219" i="2" s="1"/>
  <c r="BT127" i="2"/>
  <c r="BT219" i="2" s="1"/>
  <c r="BU127" i="2"/>
  <c r="BU219" i="2" s="1"/>
  <c r="BV127" i="2"/>
  <c r="BV219" i="2" s="1"/>
  <c r="BW127" i="2"/>
  <c r="BW219" i="2" s="1"/>
  <c r="BX127" i="2"/>
  <c r="BX219" i="2" s="1"/>
  <c r="BY127" i="2"/>
  <c r="BY219" i="2" s="1"/>
  <c r="BZ127" i="2"/>
  <c r="BZ219" i="2" s="1"/>
  <c r="CA127" i="2"/>
  <c r="CA219" i="2" s="1"/>
  <c r="CB127" i="2"/>
  <c r="CB219" i="2" s="1"/>
  <c r="CC127" i="2"/>
  <c r="CC219" i="2" s="1"/>
  <c r="CD127" i="2"/>
  <c r="CD219" i="2" s="1"/>
  <c r="CE127" i="2"/>
  <c r="CE219" i="2" s="1"/>
  <c r="CF127" i="2"/>
  <c r="CF219" i="2" s="1"/>
  <c r="CG127" i="2"/>
  <c r="CG219" i="2" s="1"/>
  <c r="CH127" i="2"/>
  <c r="CH219" i="2" s="1"/>
  <c r="CI127" i="2"/>
  <c r="CI219" i="2" s="1"/>
  <c r="CJ127" i="2"/>
  <c r="CJ219" i="2" s="1"/>
  <c r="CK127" i="2"/>
  <c r="CK219" i="2" s="1"/>
  <c r="D128" i="2"/>
  <c r="D220" i="2" s="1"/>
  <c r="E128" i="2"/>
  <c r="E220" i="2" s="1"/>
  <c r="F128" i="2"/>
  <c r="F220" i="2" s="1"/>
  <c r="G128" i="2"/>
  <c r="G220" i="2" s="1"/>
  <c r="H128" i="2"/>
  <c r="H220" i="2" s="1"/>
  <c r="I128" i="2"/>
  <c r="I220" i="2" s="1"/>
  <c r="J128" i="2"/>
  <c r="J220" i="2" s="1"/>
  <c r="K128" i="2"/>
  <c r="K220" i="2" s="1"/>
  <c r="L128" i="2"/>
  <c r="L220" i="2" s="1"/>
  <c r="M128" i="2"/>
  <c r="N128" i="2"/>
  <c r="N220" i="2" s="1"/>
  <c r="O128" i="2"/>
  <c r="O220" i="2" s="1"/>
  <c r="P128" i="2"/>
  <c r="P220" i="2" s="1"/>
  <c r="Q128" i="2"/>
  <c r="Q220" i="2" s="1"/>
  <c r="R128" i="2"/>
  <c r="R220" i="2" s="1"/>
  <c r="S128" i="2"/>
  <c r="S220" i="2" s="1"/>
  <c r="T128" i="2"/>
  <c r="T220" i="2" s="1"/>
  <c r="U128" i="2"/>
  <c r="U220" i="2" s="1"/>
  <c r="V128" i="2"/>
  <c r="V220" i="2" s="1"/>
  <c r="W128" i="2"/>
  <c r="W220" i="2" s="1"/>
  <c r="X128" i="2"/>
  <c r="X220" i="2" s="1"/>
  <c r="Y128" i="2"/>
  <c r="Y220" i="2" s="1"/>
  <c r="Z128" i="2"/>
  <c r="Z220" i="2" s="1"/>
  <c r="AA128" i="2"/>
  <c r="AA220" i="2" s="1"/>
  <c r="AB128" i="2"/>
  <c r="AB220" i="2" s="1"/>
  <c r="AC128" i="2"/>
  <c r="AC220" i="2" s="1"/>
  <c r="AD128" i="2"/>
  <c r="AD220" i="2" s="1"/>
  <c r="AE128" i="2"/>
  <c r="AE220" i="2" s="1"/>
  <c r="AF128" i="2"/>
  <c r="AF220" i="2" s="1"/>
  <c r="AG128" i="2"/>
  <c r="AG220" i="2" s="1"/>
  <c r="AH128" i="2"/>
  <c r="AH220" i="2" s="1"/>
  <c r="AI128" i="2"/>
  <c r="AI220" i="2" s="1"/>
  <c r="AJ128" i="2"/>
  <c r="AJ220" i="2" s="1"/>
  <c r="AK128" i="2"/>
  <c r="AK220" i="2" s="1"/>
  <c r="AL128" i="2"/>
  <c r="AL220" i="2" s="1"/>
  <c r="AM128" i="2"/>
  <c r="AM220" i="2" s="1"/>
  <c r="AN128" i="2"/>
  <c r="AN220" i="2" s="1"/>
  <c r="AO128" i="2"/>
  <c r="AO220" i="2" s="1"/>
  <c r="AP128" i="2"/>
  <c r="AP220" i="2" s="1"/>
  <c r="AQ128" i="2"/>
  <c r="AQ220" i="2" s="1"/>
  <c r="AR128" i="2"/>
  <c r="AR220" i="2" s="1"/>
  <c r="AS128" i="2"/>
  <c r="AS220" i="2" s="1"/>
  <c r="AT128" i="2"/>
  <c r="AT220" i="2" s="1"/>
  <c r="AU128" i="2"/>
  <c r="AU220" i="2" s="1"/>
  <c r="AV128" i="2"/>
  <c r="AV220" i="2" s="1"/>
  <c r="AW128" i="2"/>
  <c r="AW220" i="2" s="1"/>
  <c r="AX128" i="2"/>
  <c r="AX220" i="2" s="1"/>
  <c r="AY128" i="2"/>
  <c r="AY220" i="2" s="1"/>
  <c r="AZ128" i="2"/>
  <c r="AZ220" i="2" s="1"/>
  <c r="BA128" i="2"/>
  <c r="BA220" i="2" s="1"/>
  <c r="BB128" i="2"/>
  <c r="BB220" i="2" s="1"/>
  <c r="BC128" i="2"/>
  <c r="BC220" i="2" s="1"/>
  <c r="BD128" i="2"/>
  <c r="BD220" i="2" s="1"/>
  <c r="BE128" i="2"/>
  <c r="BE220" i="2" s="1"/>
  <c r="BF128" i="2"/>
  <c r="BF220" i="2" s="1"/>
  <c r="BG128" i="2"/>
  <c r="BG220" i="2" s="1"/>
  <c r="BH128" i="2"/>
  <c r="BH220" i="2" s="1"/>
  <c r="BI128" i="2"/>
  <c r="BJ128" i="2"/>
  <c r="BJ220" i="2" s="1"/>
  <c r="BK128" i="2"/>
  <c r="BK220" i="2" s="1"/>
  <c r="BL128" i="2"/>
  <c r="BL220" i="2" s="1"/>
  <c r="BM128" i="2"/>
  <c r="BM220" i="2" s="1"/>
  <c r="BN128" i="2"/>
  <c r="BN220" i="2" s="1"/>
  <c r="BO128" i="2"/>
  <c r="BO220" i="2" s="1"/>
  <c r="BP128" i="2"/>
  <c r="BP220" i="2" s="1"/>
  <c r="BQ128" i="2"/>
  <c r="BQ220" i="2" s="1"/>
  <c r="BR128" i="2"/>
  <c r="BR220" i="2" s="1"/>
  <c r="BS128" i="2"/>
  <c r="BS220" i="2" s="1"/>
  <c r="BT128" i="2"/>
  <c r="BT220" i="2" s="1"/>
  <c r="BU128" i="2"/>
  <c r="BU220" i="2" s="1"/>
  <c r="BV128" i="2"/>
  <c r="BV220" i="2" s="1"/>
  <c r="BW128" i="2"/>
  <c r="BW220" i="2" s="1"/>
  <c r="BX128" i="2"/>
  <c r="BX220" i="2" s="1"/>
  <c r="BY128" i="2"/>
  <c r="BZ128" i="2"/>
  <c r="BZ220" i="2" s="1"/>
  <c r="CA128" i="2"/>
  <c r="CA220" i="2" s="1"/>
  <c r="CB128" i="2"/>
  <c r="CB220" i="2" s="1"/>
  <c r="CC128" i="2"/>
  <c r="CC220" i="2" s="1"/>
  <c r="CD128" i="2"/>
  <c r="CD220" i="2" s="1"/>
  <c r="CE128" i="2"/>
  <c r="CE220" i="2" s="1"/>
  <c r="CF128" i="2"/>
  <c r="CF220" i="2" s="1"/>
  <c r="CG128" i="2"/>
  <c r="CG220" i="2" s="1"/>
  <c r="CH128" i="2"/>
  <c r="CH220" i="2" s="1"/>
  <c r="CI128" i="2"/>
  <c r="CI220" i="2" s="1"/>
  <c r="CJ128" i="2"/>
  <c r="CJ220" i="2" s="1"/>
  <c r="CK128" i="2"/>
  <c r="CK220" i="2" s="1"/>
  <c r="D129" i="2"/>
  <c r="D221" i="2" s="1"/>
  <c r="E129" i="2"/>
  <c r="E221" i="2" s="1"/>
  <c r="F129" i="2"/>
  <c r="F221" i="2" s="1"/>
  <c r="G129" i="2"/>
  <c r="G221" i="2" s="1"/>
  <c r="H129" i="2"/>
  <c r="H221" i="2" s="1"/>
  <c r="I129" i="2"/>
  <c r="I221" i="2" s="1"/>
  <c r="J129" i="2"/>
  <c r="J221" i="2" s="1"/>
  <c r="K129" i="2"/>
  <c r="K221" i="2" s="1"/>
  <c r="L129" i="2"/>
  <c r="L221" i="2" s="1"/>
  <c r="M129" i="2"/>
  <c r="M221" i="2" s="1"/>
  <c r="N129" i="2"/>
  <c r="N221" i="2" s="1"/>
  <c r="O129" i="2"/>
  <c r="O221" i="2" s="1"/>
  <c r="P129" i="2"/>
  <c r="P221" i="2" s="1"/>
  <c r="Q129" i="2"/>
  <c r="Q221" i="2" s="1"/>
  <c r="R129" i="2"/>
  <c r="R221" i="2" s="1"/>
  <c r="S129" i="2"/>
  <c r="S221" i="2" s="1"/>
  <c r="T129" i="2"/>
  <c r="T221" i="2" s="1"/>
  <c r="U129" i="2"/>
  <c r="U221" i="2" s="1"/>
  <c r="V129" i="2"/>
  <c r="V221" i="2" s="1"/>
  <c r="W129" i="2"/>
  <c r="X129" i="2"/>
  <c r="X221" i="2" s="1"/>
  <c r="Y129" i="2"/>
  <c r="Y221" i="2" s="1"/>
  <c r="Z129" i="2"/>
  <c r="Z221" i="2" s="1"/>
  <c r="AA129" i="2"/>
  <c r="AA221" i="2" s="1"/>
  <c r="AB129" i="2"/>
  <c r="AB221" i="2" s="1"/>
  <c r="AC129" i="2"/>
  <c r="AC221" i="2" s="1"/>
  <c r="AD129" i="2"/>
  <c r="AD221" i="2" s="1"/>
  <c r="AE129" i="2"/>
  <c r="AE221" i="2" s="1"/>
  <c r="AF129" i="2"/>
  <c r="AF221" i="2" s="1"/>
  <c r="AG129" i="2"/>
  <c r="AG221" i="2" s="1"/>
  <c r="AH129" i="2"/>
  <c r="AH221" i="2" s="1"/>
  <c r="AI129" i="2"/>
  <c r="AI221" i="2" s="1"/>
  <c r="AJ129" i="2"/>
  <c r="AJ221" i="2" s="1"/>
  <c r="AK129" i="2"/>
  <c r="AK221" i="2" s="1"/>
  <c r="AL129" i="2"/>
  <c r="AL221" i="2" s="1"/>
  <c r="AM129" i="2"/>
  <c r="AN129" i="2"/>
  <c r="AN221" i="2" s="1"/>
  <c r="AO129" i="2"/>
  <c r="AO221" i="2" s="1"/>
  <c r="AP129" i="2"/>
  <c r="AP221" i="2" s="1"/>
  <c r="AQ129" i="2"/>
  <c r="AQ221" i="2" s="1"/>
  <c r="AR129" i="2"/>
  <c r="AR221" i="2" s="1"/>
  <c r="AS129" i="2"/>
  <c r="AS221" i="2" s="1"/>
  <c r="AT129" i="2"/>
  <c r="AT221" i="2" s="1"/>
  <c r="AU129" i="2"/>
  <c r="AU221" i="2" s="1"/>
  <c r="AV129" i="2"/>
  <c r="AV221" i="2" s="1"/>
  <c r="AW129" i="2"/>
  <c r="AW221" i="2" s="1"/>
  <c r="AX129" i="2"/>
  <c r="AX221" i="2" s="1"/>
  <c r="AY129" i="2"/>
  <c r="AY221" i="2" s="1"/>
  <c r="AZ129" i="2"/>
  <c r="AZ221" i="2" s="1"/>
  <c r="BA129" i="2"/>
  <c r="BA221" i="2" s="1"/>
  <c r="BB129" i="2"/>
  <c r="BB221" i="2" s="1"/>
  <c r="BC129" i="2"/>
  <c r="BC221" i="2" s="1"/>
  <c r="BD129" i="2"/>
  <c r="BD221" i="2" s="1"/>
  <c r="BE129" i="2"/>
  <c r="BE221" i="2" s="1"/>
  <c r="BF129" i="2"/>
  <c r="BF221" i="2" s="1"/>
  <c r="BG129" i="2"/>
  <c r="BG221" i="2" s="1"/>
  <c r="BH129" i="2"/>
  <c r="BH221" i="2" s="1"/>
  <c r="BI129" i="2"/>
  <c r="BI221" i="2" s="1"/>
  <c r="BJ129" i="2"/>
  <c r="BJ221" i="2" s="1"/>
  <c r="BK129" i="2"/>
  <c r="BK221" i="2" s="1"/>
  <c r="BL129" i="2"/>
  <c r="BL221" i="2" s="1"/>
  <c r="BM129" i="2"/>
  <c r="BM221" i="2" s="1"/>
  <c r="BN129" i="2"/>
  <c r="BN221" i="2" s="1"/>
  <c r="BO129" i="2"/>
  <c r="BO221" i="2" s="1"/>
  <c r="BP129" i="2"/>
  <c r="BP221" i="2" s="1"/>
  <c r="BQ129" i="2"/>
  <c r="BQ221" i="2" s="1"/>
  <c r="BR129" i="2"/>
  <c r="BR221" i="2" s="1"/>
  <c r="BS129" i="2"/>
  <c r="BS221" i="2" s="1"/>
  <c r="BT129" i="2"/>
  <c r="BT221" i="2" s="1"/>
  <c r="BU129" i="2"/>
  <c r="BU221" i="2" s="1"/>
  <c r="BV129" i="2"/>
  <c r="BV221" i="2" s="1"/>
  <c r="BW129" i="2"/>
  <c r="BW221" i="2" s="1"/>
  <c r="BX129" i="2"/>
  <c r="BX221" i="2" s="1"/>
  <c r="BY129" i="2"/>
  <c r="BY221" i="2" s="1"/>
  <c r="BZ129" i="2"/>
  <c r="BZ221" i="2" s="1"/>
  <c r="CA129" i="2"/>
  <c r="CA221" i="2" s="1"/>
  <c r="CB129" i="2"/>
  <c r="CB221" i="2" s="1"/>
  <c r="CC129" i="2"/>
  <c r="CC221" i="2" s="1"/>
  <c r="CD129" i="2"/>
  <c r="CD221" i="2" s="1"/>
  <c r="CE129" i="2"/>
  <c r="CE221" i="2" s="1"/>
  <c r="CF129" i="2"/>
  <c r="CF221" i="2" s="1"/>
  <c r="CG129" i="2"/>
  <c r="CG221" i="2" s="1"/>
  <c r="CH129" i="2"/>
  <c r="CH221" i="2" s="1"/>
  <c r="CI129" i="2"/>
  <c r="CJ129" i="2"/>
  <c r="CJ221" i="2" s="1"/>
  <c r="CK129" i="2"/>
  <c r="CK221" i="2" s="1"/>
  <c r="D130" i="2"/>
  <c r="D222" i="2" s="1"/>
  <c r="E130" i="2"/>
  <c r="E222" i="2" s="1"/>
  <c r="F130" i="2"/>
  <c r="F222" i="2" s="1"/>
  <c r="G130" i="2"/>
  <c r="G222" i="2" s="1"/>
  <c r="H130" i="2"/>
  <c r="H222" i="2" s="1"/>
  <c r="I130" i="2"/>
  <c r="J130" i="2"/>
  <c r="J222" i="2" s="1"/>
  <c r="K130" i="2"/>
  <c r="K222" i="2" s="1"/>
  <c r="L130" i="2"/>
  <c r="L222" i="2" s="1"/>
  <c r="M130" i="2"/>
  <c r="M222" i="2" s="1"/>
  <c r="N130" i="2"/>
  <c r="N222" i="2" s="1"/>
  <c r="O130" i="2"/>
  <c r="O222" i="2" s="1"/>
  <c r="P130" i="2"/>
  <c r="P222" i="2" s="1"/>
  <c r="Q130" i="2"/>
  <c r="Q222" i="2" s="1"/>
  <c r="R130" i="2"/>
  <c r="R222" i="2" s="1"/>
  <c r="S130" i="2"/>
  <c r="S222" i="2" s="1"/>
  <c r="T130" i="2"/>
  <c r="T222" i="2" s="1"/>
  <c r="U130" i="2"/>
  <c r="U222" i="2" s="1"/>
  <c r="V130" i="2"/>
  <c r="V222" i="2" s="1"/>
  <c r="W130" i="2"/>
  <c r="W222" i="2" s="1"/>
  <c r="X130" i="2"/>
  <c r="X222" i="2" s="1"/>
  <c r="Y130" i="2"/>
  <c r="Z130" i="2"/>
  <c r="Z222" i="2" s="1"/>
  <c r="AA130" i="2"/>
  <c r="AA222" i="2" s="1"/>
  <c r="AB130" i="2"/>
  <c r="AB222" i="2" s="1"/>
  <c r="AC130" i="2"/>
  <c r="AC222" i="2" s="1"/>
  <c r="AD130" i="2"/>
  <c r="AD222" i="2" s="1"/>
  <c r="AE130" i="2"/>
  <c r="AE222" i="2" s="1"/>
  <c r="AF130" i="2"/>
  <c r="AF222" i="2" s="1"/>
  <c r="AG130" i="2"/>
  <c r="AG222" i="2" s="1"/>
  <c r="AH130" i="2"/>
  <c r="AH222" i="2" s="1"/>
  <c r="AI130" i="2"/>
  <c r="AI222" i="2" s="1"/>
  <c r="AJ130" i="2"/>
  <c r="AJ222" i="2" s="1"/>
  <c r="AK130" i="2"/>
  <c r="AK222" i="2" s="1"/>
  <c r="AL130" i="2"/>
  <c r="AL222" i="2" s="1"/>
  <c r="AM130" i="2"/>
  <c r="AM222" i="2" s="1"/>
  <c r="AN130" i="2"/>
  <c r="AN222" i="2" s="1"/>
  <c r="AO130" i="2"/>
  <c r="AO222" i="2" s="1"/>
  <c r="AP130" i="2"/>
  <c r="AP222" i="2" s="1"/>
  <c r="AQ130" i="2"/>
  <c r="AQ222" i="2" s="1"/>
  <c r="AR130" i="2"/>
  <c r="AR222" i="2" s="1"/>
  <c r="AS130" i="2"/>
  <c r="AS222" i="2" s="1"/>
  <c r="AT130" i="2"/>
  <c r="AT222" i="2" s="1"/>
  <c r="AU130" i="2"/>
  <c r="AU222" i="2" s="1"/>
  <c r="AV130" i="2"/>
  <c r="AV222" i="2" s="1"/>
  <c r="AW130" i="2"/>
  <c r="AX130" i="2"/>
  <c r="AX222" i="2" s="1"/>
  <c r="AY130" i="2"/>
  <c r="AY222" i="2" s="1"/>
  <c r="AZ130" i="2"/>
  <c r="AZ222" i="2" s="1"/>
  <c r="BA130" i="2"/>
  <c r="BA222" i="2" s="1"/>
  <c r="BB130" i="2"/>
  <c r="BB222" i="2" s="1"/>
  <c r="BC130" i="2"/>
  <c r="BC222" i="2" s="1"/>
  <c r="BD130" i="2"/>
  <c r="BD222" i="2" s="1"/>
  <c r="BE130" i="2"/>
  <c r="BE222" i="2" s="1"/>
  <c r="BF130" i="2"/>
  <c r="BF222" i="2" s="1"/>
  <c r="BG130" i="2"/>
  <c r="BG222" i="2" s="1"/>
  <c r="BH130" i="2"/>
  <c r="BH222" i="2" s="1"/>
  <c r="BI130" i="2"/>
  <c r="BI222" i="2" s="1"/>
  <c r="BJ130" i="2"/>
  <c r="BJ222" i="2" s="1"/>
  <c r="BK130" i="2"/>
  <c r="BK222" i="2" s="1"/>
  <c r="BL130" i="2"/>
  <c r="BL222" i="2" s="1"/>
  <c r="BM130" i="2"/>
  <c r="BM222" i="2" s="1"/>
  <c r="BN130" i="2"/>
  <c r="BN222" i="2" s="1"/>
  <c r="BO130" i="2"/>
  <c r="BO222" i="2" s="1"/>
  <c r="BP130" i="2"/>
  <c r="BP222" i="2" s="1"/>
  <c r="BQ130" i="2"/>
  <c r="BQ222" i="2" s="1"/>
  <c r="BR130" i="2"/>
  <c r="BR222" i="2" s="1"/>
  <c r="BS130" i="2"/>
  <c r="BS222" i="2" s="1"/>
  <c r="BT130" i="2"/>
  <c r="BT222" i="2" s="1"/>
  <c r="BU130" i="2"/>
  <c r="BU222" i="2" s="1"/>
  <c r="BV130" i="2"/>
  <c r="BV222" i="2" s="1"/>
  <c r="BW130" i="2"/>
  <c r="BW222" i="2" s="1"/>
  <c r="BX130" i="2"/>
  <c r="BX222" i="2" s="1"/>
  <c r="BY130" i="2"/>
  <c r="BY222" i="2" s="1"/>
  <c r="BZ130" i="2"/>
  <c r="BZ222" i="2" s="1"/>
  <c r="CA130" i="2"/>
  <c r="CA222" i="2" s="1"/>
  <c r="CB130" i="2"/>
  <c r="CB222" i="2" s="1"/>
  <c r="CC130" i="2"/>
  <c r="CC222" i="2" s="1"/>
  <c r="CD130" i="2"/>
  <c r="CD222" i="2" s="1"/>
  <c r="CE130" i="2"/>
  <c r="CE222" i="2" s="1"/>
  <c r="CF130" i="2"/>
  <c r="CF222" i="2" s="1"/>
  <c r="CG130" i="2"/>
  <c r="CG222" i="2" s="1"/>
  <c r="CH130" i="2"/>
  <c r="CH222" i="2" s="1"/>
  <c r="CI130" i="2"/>
  <c r="CI222" i="2" s="1"/>
  <c r="CJ130" i="2"/>
  <c r="CJ222" i="2" s="1"/>
  <c r="CK130" i="2"/>
  <c r="CK222" i="2" s="1"/>
  <c r="D131" i="2"/>
  <c r="D223" i="2" s="1"/>
  <c r="E131" i="2"/>
  <c r="E223" i="2" s="1"/>
  <c r="F131" i="2"/>
  <c r="F223" i="2" s="1"/>
  <c r="G131" i="2"/>
  <c r="G223" i="2" s="1"/>
  <c r="H131" i="2"/>
  <c r="H223" i="2" s="1"/>
  <c r="I131" i="2"/>
  <c r="I223" i="2" s="1"/>
  <c r="J131" i="2"/>
  <c r="J223" i="2" s="1"/>
  <c r="K131" i="2"/>
  <c r="L131" i="2"/>
  <c r="L223" i="2" s="1"/>
  <c r="M131" i="2"/>
  <c r="M223" i="2" s="1"/>
  <c r="N131" i="2"/>
  <c r="N223" i="2" s="1"/>
  <c r="O131" i="2"/>
  <c r="O223" i="2" s="1"/>
  <c r="P131" i="2"/>
  <c r="P223" i="2" s="1"/>
  <c r="Q131" i="2"/>
  <c r="Q223" i="2" s="1"/>
  <c r="R131" i="2"/>
  <c r="R223" i="2" s="1"/>
  <c r="S131" i="2"/>
  <c r="S223" i="2" s="1"/>
  <c r="T131" i="2"/>
  <c r="T223" i="2" s="1"/>
  <c r="U131" i="2"/>
  <c r="U223" i="2" s="1"/>
  <c r="V131" i="2"/>
  <c r="V223" i="2" s="1"/>
  <c r="W131" i="2"/>
  <c r="W223" i="2" s="1"/>
  <c r="X131" i="2"/>
  <c r="X223" i="2" s="1"/>
  <c r="Y131" i="2"/>
  <c r="Y223" i="2" s="1"/>
  <c r="Z131" i="2"/>
  <c r="Z223" i="2" s="1"/>
  <c r="AA131" i="2"/>
  <c r="AA223" i="2" s="1"/>
  <c r="AB131" i="2"/>
  <c r="AB223" i="2" s="1"/>
  <c r="AC131" i="2"/>
  <c r="AC223" i="2" s="1"/>
  <c r="AD131" i="2"/>
  <c r="AD223" i="2" s="1"/>
  <c r="AE131" i="2"/>
  <c r="AE223" i="2" s="1"/>
  <c r="AF131" i="2"/>
  <c r="AF223" i="2" s="1"/>
  <c r="AG131" i="2"/>
  <c r="AG223" i="2" s="1"/>
  <c r="AH131" i="2"/>
  <c r="AH223" i="2" s="1"/>
  <c r="AI131" i="2"/>
  <c r="AI223" i="2" s="1"/>
  <c r="AJ131" i="2"/>
  <c r="AJ223" i="2" s="1"/>
  <c r="AK131" i="2"/>
  <c r="AK223" i="2" s="1"/>
  <c r="AL131" i="2"/>
  <c r="AL223" i="2" s="1"/>
  <c r="AM131" i="2"/>
  <c r="AM223" i="2" s="1"/>
  <c r="AN131" i="2"/>
  <c r="AN223" i="2" s="1"/>
  <c r="AO131" i="2"/>
  <c r="AO223" i="2" s="1"/>
  <c r="AP131" i="2"/>
  <c r="AP223" i="2" s="1"/>
  <c r="AQ131" i="2"/>
  <c r="AQ223" i="2" s="1"/>
  <c r="AR131" i="2"/>
  <c r="AR223" i="2" s="1"/>
  <c r="AS131" i="2"/>
  <c r="AS223" i="2" s="1"/>
  <c r="AT131" i="2"/>
  <c r="AT223" i="2" s="1"/>
  <c r="AU131" i="2"/>
  <c r="AU223" i="2" s="1"/>
  <c r="AV131" i="2"/>
  <c r="AV223" i="2" s="1"/>
  <c r="AW131" i="2"/>
  <c r="AW223" i="2" s="1"/>
  <c r="AX131" i="2"/>
  <c r="AX223" i="2" s="1"/>
  <c r="AY131" i="2"/>
  <c r="AY223" i="2" s="1"/>
  <c r="AZ131" i="2"/>
  <c r="AZ223" i="2" s="1"/>
  <c r="BA131" i="2"/>
  <c r="BA223" i="2" s="1"/>
  <c r="BB131" i="2"/>
  <c r="BB223" i="2" s="1"/>
  <c r="BC131" i="2"/>
  <c r="BC223" i="2" s="1"/>
  <c r="BD131" i="2"/>
  <c r="BD223" i="2" s="1"/>
  <c r="BE131" i="2"/>
  <c r="BE223" i="2" s="1"/>
  <c r="BF131" i="2"/>
  <c r="BF223" i="2" s="1"/>
  <c r="BG131" i="2"/>
  <c r="BG223" i="2" s="1"/>
  <c r="BH131" i="2"/>
  <c r="BH223" i="2" s="1"/>
  <c r="BI131" i="2"/>
  <c r="BI223" i="2" s="1"/>
  <c r="BJ131" i="2"/>
  <c r="BJ223" i="2" s="1"/>
  <c r="BK131" i="2"/>
  <c r="BK223" i="2" s="1"/>
  <c r="BL131" i="2"/>
  <c r="BL223" i="2" s="1"/>
  <c r="BM131" i="2"/>
  <c r="BM223" i="2" s="1"/>
  <c r="BN131" i="2"/>
  <c r="BN223" i="2" s="1"/>
  <c r="BO131" i="2"/>
  <c r="BO223" i="2" s="1"/>
  <c r="BP131" i="2"/>
  <c r="BP223" i="2" s="1"/>
  <c r="BQ131" i="2"/>
  <c r="BQ223" i="2" s="1"/>
  <c r="BR131" i="2"/>
  <c r="BR223" i="2" s="1"/>
  <c r="BS131" i="2"/>
  <c r="BS223" i="2" s="1"/>
  <c r="BT131" i="2"/>
  <c r="BT223" i="2" s="1"/>
  <c r="BU131" i="2"/>
  <c r="BU223" i="2" s="1"/>
  <c r="BV131" i="2"/>
  <c r="BV223" i="2" s="1"/>
  <c r="BW131" i="2"/>
  <c r="BX131" i="2"/>
  <c r="BX223" i="2" s="1"/>
  <c r="BY131" i="2"/>
  <c r="BY223" i="2" s="1"/>
  <c r="BZ131" i="2"/>
  <c r="BZ223" i="2" s="1"/>
  <c r="CA131" i="2"/>
  <c r="CA223" i="2" s="1"/>
  <c r="CB131" i="2"/>
  <c r="CB223" i="2" s="1"/>
  <c r="CC131" i="2"/>
  <c r="CC223" i="2" s="1"/>
  <c r="CD131" i="2"/>
  <c r="CD223" i="2" s="1"/>
  <c r="CE131" i="2"/>
  <c r="CE223" i="2" s="1"/>
  <c r="CF131" i="2"/>
  <c r="CF223" i="2" s="1"/>
  <c r="CG131" i="2"/>
  <c r="CG223" i="2" s="1"/>
  <c r="CH131" i="2"/>
  <c r="CH223" i="2" s="1"/>
  <c r="CI131" i="2"/>
  <c r="CI223" i="2" s="1"/>
  <c r="CJ131" i="2"/>
  <c r="CJ223" i="2" s="1"/>
  <c r="CK131" i="2"/>
  <c r="CK223" i="2" s="1"/>
  <c r="D132" i="2"/>
  <c r="D224" i="2" s="1"/>
  <c r="E132" i="2"/>
  <c r="E224" i="2" s="1"/>
  <c r="F132" i="2"/>
  <c r="F224" i="2" s="1"/>
  <c r="G132" i="2"/>
  <c r="G224" i="2" s="1"/>
  <c r="H132" i="2"/>
  <c r="H224" i="2" s="1"/>
  <c r="I132" i="2"/>
  <c r="I224" i="2" s="1"/>
  <c r="J132" i="2"/>
  <c r="J224" i="2" s="1"/>
  <c r="K132" i="2"/>
  <c r="K224" i="2" s="1"/>
  <c r="L132" i="2"/>
  <c r="L224" i="2" s="1"/>
  <c r="M132" i="2"/>
  <c r="M224" i="2" s="1"/>
  <c r="N132" i="2"/>
  <c r="N224" i="2" s="1"/>
  <c r="O132" i="2"/>
  <c r="O224" i="2" s="1"/>
  <c r="P132" i="2"/>
  <c r="P224" i="2" s="1"/>
  <c r="Q132" i="2"/>
  <c r="Q224" i="2" s="1"/>
  <c r="R132" i="2"/>
  <c r="R224" i="2" s="1"/>
  <c r="S132" i="2"/>
  <c r="S224" i="2" s="1"/>
  <c r="T132" i="2"/>
  <c r="T224" i="2" s="1"/>
  <c r="U132" i="2"/>
  <c r="U224" i="2" s="1"/>
  <c r="V132" i="2"/>
  <c r="V224" i="2" s="1"/>
  <c r="W132" i="2"/>
  <c r="W224" i="2" s="1"/>
  <c r="X132" i="2"/>
  <c r="X224" i="2" s="1"/>
  <c r="Y132" i="2"/>
  <c r="Y224" i="2" s="1"/>
  <c r="Z132" i="2"/>
  <c r="Z224" i="2" s="1"/>
  <c r="AA132" i="2"/>
  <c r="AA224" i="2" s="1"/>
  <c r="AB132" i="2"/>
  <c r="AB224" i="2" s="1"/>
  <c r="AC132" i="2"/>
  <c r="AC224" i="2" s="1"/>
  <c r="AD132" i="2"/>
  <c r="AD224" i="2" s="1"/>
  <c r="AE132" i="2"/>
  <c r="AE224" i="2" s="1"/>
  <c r="AF132" i="2"/>
  <c r="AF224" i="2" s="1"/>
  <c r="AG132" i="2"/>
  <c r="AG224" i="2" s="1"/>
  <c r="AH132" i="2"/>
  <c r="AH224" i="2" s="1"/>
  <c r="AI132" i="2"/>
  <c r="AI224" i="2" s="1"/>
  <c r="AJ132" i="2"/>
  <c r="AJ224" i="2" s="1"/>
  <c r="AK132" i="2"/>
  <c r="AL132" i="2"/>
  <c r="AL224" i="2" s="1"/>
  <c r="AM132" i="2"/>
  <c r="AM224" i="2" s="1"/>
  <c r="AN132" i="2"/>
  <c r="AN224" i="2" s="1"/>
  <c r="AO132" i="2"/>
  <c r="AO224" i="2" s="1"/>
  <c r="AP132" i="2"/>
  <c r="AP224" i="2" s="1"/>
  <c r="AQ132" i="2"/>
  <c r="AQ224" i="2" s="1"/>
  <c r="AR132" i="2"/>
  <c r="AR224" i="2" s="1"/>
  <c r="AS132" i="2"/>
  <c r="AS224" i="2" s="1"/>
  <c r="AT132" i="2"/>
  <c r="AT224" i="2" s="1"/>
  <c r="AU132" i="2"/>
  <c r="AU224" i="2" s="1"/>
  <c r="AV132" i="2"/>
  <c r="AV224" i="2" s="1"/>
  <c r="AW132" i="2"/>
  <c r="AW224" i="2" s="1"/>
  <c r="AX132" i="2"/>
  <c r="AX224" i="2" s="1"/>
  <c r="AY132" i="2"/>
  <c r="AY224" i="2" s="1"/>
  <c r="AZ132" i="2"/>
  <c r="AZ224" i="2" s="1"/>
  <c r="BA132" i="2"/>
  <c r="BA224" i="2" s="1"/>
  <c r="BB132" i="2"/>
  <c r="BB224" i="2" s="1"/>
  <c r="BC132" i="2"/>
  <c r="BC224" i="2" s="1"/>
  <c r="BD132" i="2"/>
  <c r="BD224" i="2" s="1"/>
  <c r="BE132" i="2"/>
  <c r="BE224" i="2" s="1"/>
  <c r="BF132" i="2"/>
  <c r="BF224" i="2" s="1"/>
  <c r="BG132" i="2"/>
  <c r="BG224" i="2" s="1"/>
  <c r="BH132" i="2"/>
  <c r="BH224" i="2" s="1"/>
  <c r="BI132" i="2"/>
  <c r="BI224" i="2" s="1"/>
  <c r="BJ132" i="2"/>
  <c r="BJ224" i="2" s="1"/>
  <c r="BK132" i="2"/>
  <c r="BK224" i="2" s="1"/>
  <c r="BL132" i="2"/>
  <c r="BL224" i="2" s="1"/>
  <c r="BM132" i="2"/>
  <c r="BM224" i="2" s="1"/>
  <c r="BN132" i="2"/>
  <c r="BN224" i="2" s="1"/>
  <c r="BO132" i="2"/>
  <c r="BO224" i="2" s="1"/>
  <c r="BP132" i="2"/>
  <c r="BP224" i="2" s="1"/>
  <c r="BQ132" i="2"/>
  <c r="BQ224" i="2" s="1"/>
  <c r="BR132" i="2"/>
  <c r="BR224" i="2" s="1"/>
  <c r="BS132" i="2"/>
  <c r="BS224" i="2" s="1"/>
  <c r="BT132" i="2"/>
  <c r="BT224" i="2" s="1"/>
  <c r="BU132" i="2"/>
  <c r="BU224" i="2" s="1"/>
  <c r="BV132" i="2"/>
  <c r="BV224" i="2" s="1"/>
  <c r="BW132" i="2"/>
  <c r="BW224" i="2" s="1"/>
  <c r="BX132" i="2"/>
  <c r="BX224" i="2" s="1"/>
  <c r="BY132" i="2"/>
  <c r="BY224" i="2" s="1"/>
  <c r="BZ132" i="2"/>
  <c r="BZ224" i="2" s="1"/>
  <c r="CA132" i="2"/>
  <c r="CA224" i="2" s="1"/>
  <c r="CB132" i="2"/>
  <c r="CB224" i="2" s="1"/>
  <c r="CC132" i="2"/>
  <c r="CC224" i="2" s="1"/>
  <c r="CD132" i="2"/>
  <c r="CD224" i="2" s="1"/>
  <c r="CE132" i="2"/>
  <c r="CE224" i="2" s="1"/>
  <c r="CF132" i="2"/>
  <c r="CF224" i="2" s="1"/>
  <c r="CG132" i="2"/>
  <c r="CG224" i="2" s="1"/>
  <c r="CH132" i="2"/>
  <c r="CH224" i="2" s="1"/>
  <c r="CI132" i="2"/>
  <c r="CI224" i="2" s="1"/>
  <c r="CJ132" i="2"/>
  <c r="CJ224" i="2" s="1"/>
  <c r="CK132" i="2"/>
  <c r="CK224" i="2" s="1"/>
  <c r="D133" i="2"/>
  <c r="D225" i="2" s="1"/>
  <c r="E133" i="2"/>
  <c r="E225" i="2" s="1"/>
  <c r="F133" i="2"/>
  <c r="F225" i="2" s="1"/>
  <c r="G133" i="2"/>
  <c r="G225" i="2" s="1"/>
  <c r="H133" i="2"/>
  <c r="H225" i="2" s="1"/>
  <c r="I133" i="2"/>
  <c r="I225" i="2" s="1"/>
  <c r="J133" i="2"/>
  <c r="J225" i="2" s="1"/>
  <c r="K133" i="2"/>
  <c r="K225" i="2" s="1"/>
  <c r="L133" i="2"/>
  <c r="L225" i="2" s="1"/>
  <c r="M133" i="2"/>
  <c r="M225" i="2" s="1"/>
  <c r="N133" i="2"/>
  <c r="N225" i="2" s="1"/>
  <c r="O133" i="2"/>
  <c r="O225" i="2" s="1"/>
  <c r="P133" i="2"/>
  <c r="P225" i="2" s="1"/>
  <c r="Q133" i="2"/>
  <c r="Q225" i="2" s="1"/>
  <c r="R133" i="2"/>
  <c r="R225" i="2" s="1"/>
  <c r="S133" i="2"/>
  <c r="S225" i="2" s="1"/>
  <c r="T133" i="2"/>
  <c r="T225" i="2" s="1"/>
  <c r="U133" i="2"/>
  <c r="U225" i="2" s="1"/>
  <c r="V133" i="2"/>
  <c r="V225" i="2" s="1"/>
  <c r="W133" i="2"/>
  <c r="W225" i="2" s="1"/>
  <c r="X133" i="2"/>
  <c r="X225" i="2" s="1"/>
  <c r="Y133" i="2"/>
  <c r="Y225" i="2" s="1"/>
  <c r="Z133" i="2"/>
  <c r="Z225" i="2" s="1"/>
  <c r="AA133" i="2"/>
  <c r="AA225" i="2" s="1"/>
  <c r="AB133" i="2"/>
  <c r="AB225" i="2" s="1"/>
  <c r="AC133" i="2"/>
  <c r="AC225" i="2" s="1"/>
  <c r="AD133" i="2"/>
  <c r="AD225" i="2" s="1"/>
  <c r="AE133" i="2"/>
  <c r="AE225" i="2" s="1"/>
  <c r="AF133" i="2"/>
  <c r="AF225" i="2" s="1"/>
  <c r="AG133" i="2"/>
  <c r="AG225" i="2" s="1"/>
  <c r="AH133" i="2"/>
  <c r="AH225" i="2" s="1"/>
  <c r="AI133" i="2"/>
  <c r="AI225" i="2" s="1"/>
  <c r="AJ133" i="2"/>
  <c r="AJ225" i="2" s="1"/>
  <c r="AK133" i="2"/>
  <c r="AK225" i="2" s="1"/>
  <c r="AL133" i="2"/>
  <c r="AL225" i="2" s="1"/>
  <c r="AM133" i="2"/>
  <c r="AM225" i="2" s="1"/>
  <c r="AN133" i="2"/>
  <c r="AN225" i="2" s="1"/>
  <c r="AO133" i="2"/>
  <c r="AO225" i="2" s="1"/>
  <c r="AP133" i="2"/>
  <c r="AP225" i="2" s="1"/>
  <c r="AQ133" i="2"/>
  <c r="AQ225" i="2" s="1"/>
  <c r="AR133" i="2"/>
  <c r="AR225" i="2" s="1"/>
  <c r="AS133" i="2"/>
  <c r="AS225" i="2" s="1"/>
  <c r="AT133" i="2"/>
  <c r="AT225" i="2" s="1"/>
  <c r="AU133" i="2"/>
  <c r="AU225" i="2" s="1"/>
  <c r="AV133" i="2"/>
  <c r="AV225" i="2" s="1"/>
  <c r="AW133" i="2"/>
  <c r="AW225" i="2" s="1"/>
  <c r="AX133" i="2"/>
  <c r="AX225" i="2" s="1"/>
  <c r="AY133" i="2"/>
  <c r="AY225" i="2" s="1"/>
  <c r="AZ133" i="2"/>
  <c r="AZ225" i="2" s="1"/>
  <c r="BA133" i="2"/>
  <c r="BA225" i="2" s="1"/>
  <c r="BB133" i="2"/>
  <c r="BB225" i="2" s="1"/>
  <c r="BC133" i="2"/>
  <c r="BC225" i="2" s="1"/>
  <c r="BD133" i="2"/>
  <c r="BD225" i="2" s="1"/>
  <c r="BE133" i="2"/>
  <c r="BE225" i="2" s="1"/>
  <c r="BF133" i="2"/>
  <c r="BF225" i="2" s="1"/>
  <c r="BG133" i="2"/>
  <c r="BG225" i="2" s="1"/>
  <c r="BH133" i="2"/>
  <c r="BH225" i="2" s="1"/>
  <c r="BI133" i="2"/>
  <c r="BI225" i="2" s="1"/>
  <c r="BJ133" i="2"/>
  <c r="BJ225" i="2" s="1"/>
  <c r="BK133" i="2"/>
  <c r="BL133" i="2"/>
  <c r="BL225" i="2" s="1"/>
  <c r="BM133" i="2"/>
  <c r="BM225" i="2" s="1"/>
  <c r="BN133" i="2"/>
  <c r="BN225" i="2" s="1"/>
  <c r="BO133" i="2"/>
  <c r="BO225" i="2" s="1"/>
  <c r="BP133" i="2"/>
  <c r="BP225" i="2" s="1"/>
  <c r="BQ133" i="2"/>
  <c r="BQ225" i="2" s="1"/>
  <c r="BR133" i="2"/>
  <c r="BR225" i="2" s="1"/>
  <c r="BS133" i="2"/>
  <c r="BS225" i="2" s="1"/>
  <c r="BT133" i="2"/>
  <c r="BT225" i="2" s="1"/>
  <c r="BU133" i="2"/>
  <c r="BU225" i="2" s="1"/>
  <c r="BV133" i="2"/>
  <c r="BV225" i="2" s="1"/>
  <c r="BW133" i="2"/>
  <c r="BW225" i="2" s="1"/>
  <c r="BX133" i="2"/>
  <c r="BX225" i="2" s="1"/>
  <c r="BY133" i="2"/>
  <c r="BY225" i="2" s="1"/>
  <c r="BZ133" i="2"/>
  <c r="BZ225" i="2" s="1"/>
  <c r="CA133" i="2"/>
  <c r="CA225" i="2" s="1"/>
  <c r="CB133" i="2"/>
  <c r="CB225" i="2" s="1"/>
  <c r="CC133" i="2"/>
  <c r="CC225" i="2" s="1"/>
  <c r="CD133" i="2"/>
  <c r="CD225" i="2" s="1"/>
  <c r="CE133" i="2"/>
  <c r="CE225" i="2" s="1"/>
  <c r="CF133" i="2"/>
  <c r="CF225" i="2" s="1"/>
  <c r="CG133" i="2"/>
  <c r="CG225" i="2" s="1"/>
  <c r="CH133" i="2"/>
  <c r="CH225" i="2" s="1"/>
  <c r="CI133" i="2"/>
  <c r="CI225" i="2" s="1"/>
  <c r="CJ133" i="2"/>
  <c r="CJ225" i="2" s="1"/>
  <c r="CK133" i="2"/>
  <c r="CK225" i="2" s="1"/>
  <c r="D134" i="2"/>
  <c r="D226" i="2" s="1"/>
  <c r="E134" i="2"/>
  <c r="E226" i="2" s="1"/>
  <c r="F134" i="2"/>
  <c r="F226" i="2" s="1"/>
  <c r="G134" i="2"/>
  <c r="G226" i="2" s="1"/>
  <c r="H134" i="2"/>
  <c r="H226" i="2" s="1"/>
  <c r="I134" i="2"/>
  <c r="I226" i="2" s="1"/>
  <c r="J134" i="2"/>
  <c r="J226" i="2" s="1"/>
  <c r="K134" i="2"/>
  <c r="K226" i="2" s="1"/>
  <c r="L134" i="2"/>
  <c r="L226" i="2" s="1"/>
  <c r="M134" i="2"/>
  <c r="M226" i="2" s="1"/>
  <c r="N134" i="2"/>
  <c r="N226" i="2" s="1"/>
  <c r="O134" i="2"/>
  <c r="O226" i="2" s="1"/>
  <c r="P134" i="2"/>
  <c r="P226" i="2" s="1"/>
  <c r="Q134" i="2"/>
  <c r="Q226" i="2" s="1"/>
  <c r="R134" i="2"/>
  <c r="R226" i="2" s="1"/>
  <c r="S134" i="2"/>
  <c r="S226" i="2" s="1"/>
  <c r="T134" i="2"/>
  <c r="T226" i="2" s="1"/>
  <c r="U134" i="2"/>
  <c r="U226" i="2" s="1"/>
  <c r="V134" i="2"/>
  <c r="V226" i="2" s="1"/>
  <c r="W134" i="2"/>
  <c r="W226" i="2" s="1"/>
  <c r="X134" i="2"/>
  <c r="X226" i="2" s="1"/>
  <c r="Y134" i="2"/>
  <c r="Y226" i="2" s="1"/>
  <c r="Z134" i="2"/>
  <c r="Z226" i="2" s="1"/>
  <c r="AA134" i="2"/>
  <c r="AA226" i="2" s="1"/>
  <c r="AB134" i="2"/>
  <c r="AB226" i="2" s="1"/>
  <c r="AC134" i="2"/>
  <c r="AC226" i="2" s="1"/>
  <c r="AD134" i="2"/>
  <c r="AD226" i="2" s="1"/>
  <c r="AE134" i="2"/>
  <c r="AE226" i="2" s="1"/>
  <c r="AF134" i="2"/>
  <c r="AF226" i="2" s="1"/>
  <c r="AG134" i="2"/>
  <c r="AG226" i="2" s="1"/>
  <c r="AH134" i="2"/>
  <c r="AH226" i="2" s="1"/>
  <c r="AI134" i="2"/>
  <c r="AI226" i="2" s="1"/>
  <c r="AJ134" i="2"/>
  <c r="AJ226" i="2" s="1"/>
  <c r="AK134" i="2"/>
  <c r="AK226" i="2" s="1"/>
  <c r="AL134" i="2"/>
  <c r="AL226" i="2" s="1"/>
  <c r="AM134" i="2"/>
  <c r="AM226" i="2" s="1"/>
  <c r="AN134" i="2"/>
  <c r="AN226" i="2" s="1"/>
  <c r="AO134" i="2"/>
  <c r="AO226" i="2" s="1"/>
  <c r="AP134" i="2"/>
  <c r="AP226" i="2" s="1"/>
  <c r="AQ134" i="2"/>
  <c r="AQ226" i="2" s="1"/>
  <c r="AR134" i="2"/>
  <c r="AR226" i="2" s="1"/>
  <c r="AS134" i="2"/>
  <c r="AS226" i="2" s="1"/>
  <c r="AT134" i="2"/>
  <c r="AT226" i="2" s="1"/>
  <c r="AU134" i="2"/>
  <c r="AU226" i="2" s="1"/>
  <c r="AV134" i="2"/>
  <c r="AV226" i="2" s="1"/>
  <c r="AW134" i="2"/>
  <c r="AW226" i="2" s="1"/>
  <c r="AX134" i="2"/>
  <c r="AX226" i="2" s="1"/>
  <c r="AY134" i="2"/>
  <c r="AY226" i="2" s="1"/>
  <c r="AZ134" i="2"/>
  <c r="AZ226" i="2" s="1"/>
  <c r="BA134" i="2"/>
  <c r="BA226" i="2" s="1"/>
  <c r="BB134" i="2"/>
  <c r="BB226" i="2" s="1"/>
  <c r="BC134" i="2"/>
  <c r="BC226" i="2" s="1"/>
  <c r="BD134" i="2"/>
  <c r="BD226" i="2" s="1"/>
  <c r="BE134" i="2"/>
  <c r="BE226" i="2" s="1"/>
  <c r="BF134" i="2"/>
  <c r="BF226" i="2" s="1"/>
  <c r="BG134" i="2"/>
  <c r="BG226" i="2" s="1"/>
  <c r="BH134" i="2"/>
  <c r="BH226" i="2" s="1"/>
  <c r="BI134" i="2"/>
  <c r="BI226" i="2" s="1"/>
  <c r="BJ134" i="2"/>
  <c r="BJ226" i="2" s="1"/>
  <c r="BK134" i="2"/>
  <c r="BK226" i="2" s="1"/>
  <c r="BL134" i="2"/>
  <c r="BL226" i="2" s="1"/>
  <c r="BM134" i="2"/>
  <c r="BM226" i="2" s="1"/>
  <c r="BN134" i="2"/>
  <c r="BN226" i="2" s="1"/>
  <c r="BO134" i="2"/>
  <c r="BO226" i="2" s="1"/>
  <c r="BP134" i="2"/>
  <c r="BP226" i="2" s="1"/>
  <c r="BQ134" i="2"/>
  <c r="BQ226" i="2" s="1"/>
  <c r="BR134" i="2"/>
  <c r="BR226" i="2" s="1"/>
  <c r="BS134" i="2"/>
  <c r="BS226" i="2" s="1"/>
  <c r="BT134" i="2"/>
  <c r="BT226" i="2" s="1"/>
  <c r="BU134" i="2"/>
  <c r="BU226" i="2" s="1"/>
  <c r="BV134" i="2"/>
  <c r="BV226" i="2" s="1"/>
  <c r="BW134" i="2"/>
  <c r="BW226" i="2" s="1"/>
  <c r="BX134" i="2"/>
  <c r="BX226" i="2" s="1"/>
  <c r="BY134" i="2"/>
  <c r="BY226" i="2" s="1"/>
  <c r="BZ134" i="2"/>
  <c r="BZ226" i="2" s="1"/>
  <c r="CA134" i="2"/>
  <c r="CA226" i="2" s="1"/>
  <c r="CB134" i="2"/>
  <c r="CB226" i="2" s="1"/>
  <c r="CC134" i="2"/>
  <c r="CC226" i="2" s="1"/>
  <c r="CD134" i="2"/>
  <c r="CD226" i="2" s="1"/>
  <c r="CE134" i="2"/>
  <c r="CE226" i="2" s="1"/>
  <c r="CF134" i="2"/>
  <c r="CF226" i="2" s="1"/>
  <c r="CG134" i="2"/>
  <c r="CG226" i="2" s="1"/>
  <c r="CH134" i="2"/>
  <c r="CH226" i="2" s="1"/>
  <c r="CI134" i="2"/>
  <c r="CI226" i="2" s="1"/>
  <c r="CJ134" i="2"/>
  <c r="CJ226" i="2" s="1"/>
  <c r="CK134" i="2"/>
  <c r="CK226" i="2" s="1"/>
  <c r="D135" i="2"/>
  <c r="D227" i="2" s="1"/>
  <c r="E135" i="2"/>
  <c r="E227" i="2" s="1"/>
  <c r="F135" i="2"/>
  <c r="F227" i="2" s="1"/>
  <c r="G135" i="2"/>
  <c r="G227" i="2" s="1"/>
  <c r="H135" i="2"/>
  <c r="H227" i="2" s="1"/>
  <c r="I135" i="2"/>
  <c r="I227" i="2" s="1"/>
  <c r="J135" i="2"/>
  <c r="J227" i="2" s="1"/>
  <c r="K135" i="2"/>
  <c r="K227" i="2" s="1"/>
  <c r="L135" i="2"/>
  <c r="L227" i="2" s="1"/>
  <c r="M135" i="2"/>
  <c r="M227" i="2" s="1"/>
  <c r="N135" i="2"/>
  <c r="N227" i="2" s="1"/>
  <c r="O135" i="2"/>
  <c r="O227" i="2" s="1"/>
  <c r="P135" i="2"/>
  <c r="P227" i="2" s="1"/>
  <c r="Q135" i="2"/>
  <c r="Q227" i="2" s="1"/>
  <c r="R135" i="2"/>
  <c r="R227" i="2" s="1"/>
  <c r="S135" i="2"/>
  <c r="S227" i="2" s="1"/>
  <c r="T135" i="2"/>
  <c r="T227" i="2" s="1"/>
  <c r="U135" i="2"/>
  <c r="U227" i="2" s="1"/>
  <c r="V135" i="2"/>
  <c r="V227" i="2" s="1"/>
  <c r="W135" i="2"/>
  <c r="W227" i="2" s="1"/>
  <c r="X135" i="2"/>
  <c r="X227" i="2" s="1"/>
  <c r="Y135" i="2"/>
  <c r="Y227" i="2" s="1"/>
  <c r="Z135" i="2"/>
  <c r="Z227" i="2" s="1"/>
  <c r="AA135" i="2"/>
  <c r="AA227" i="2" s="1"/>
  <c r="AB135" i="2"/>
  <c r="AB227" i="2" s="1"/>
  <c r="AC135" i="2"/>
  <c r="AC227" i="2" s="1"/>
  <c r="AD135" i="2"/>
  <c r="AD227" i="2" s="1"/>
  <c r="AE135" i="2"/>
  <c r="AE227" i="2" s="1"/>
  <c r="AF135" i="2"/>
  <c r="AF227" i="2" s="1"/>
  <c r="AG135" i="2"/>
  <c r="AG227" i="2" s="1"/>
  <c r="AH135" i="2"/>
  <c r="AH227" i="2" s="1"/>
  <c r="AI135" i="2"/>
  <c r="AI227" i="2" s="1"/>
  <c r="AJ135" i="2"/>
  <c r="AJ227" i="2" s="1"/>
  <c r="AK135" i="2"/>
  <c r="AK227" i="2" s="1"/>
  <c r="AL135" i="2"/>
  <c r="AL227" i="2" s="1"/>
  <c r="AM135" i="2"/>
  <c r="AM227" i="2" s="1"/>
  <c r="AN135" i="2"/>
  <c r="AN227" i="2" s="1"/>
  <c r="AO135" i="2"/>
  <c r="AO227" i="2" s="1"/>
  <c r="AP135" i="2"/>
  <c r="AP227" i="2" s="1"/>
  <c r="AQ135" i="2"/>
  <c r="AQ227" i="2" s="1"/>
  <c r="AR135" i="2"/>
  <c r="AR227" i="2" s="1"/>
  <c r="AS135" i="2"/>
  <c r="AS227" i="2" s="1"/>
  <c r="AT135" i="2"/>
  <c r="AT227" i="2" s="1"/>
  <c r="AU135" i="2"/>
  <c r="AU227" i="2" s="1"/>
  <c r="AV135" i="2"/>
  <c r="AV227" i="2" s="1"/>
  <c r="AW135" i="2"/>
  <c r="AW227" i="2" s="1"/>
  <c r="AX135" i="2"/>
  <c r="AX227" i="2" s="1"/>
  <c r="AY135" i="2"/>
  <c r="AY227" i="2" s="1"/>
  <c r="AZ135" i="2"/>
  <c r="AZ227" i="2" s="1"/>
  <c r="BA135" i="2"/>
  <c r="BA227" i="2" s="1"/>
  <c r="BB135" i="2"/>
  <c r="BB227" i="2" s="1"/>
  <c r="BC135" i="2"/>
  <c r="BC227" i="2" s="1"/>
  <c r="BD135" i="2"/>
  <c r="BD227" i="2" s="1"/>
  <c r="BE135" i="2"/>
  <c r="BE227" i="2" s="1"/>
  <c r="BF135" i="2"/>
  <c r="BF227" i="2" s="1"/>
  <c r="BG135" i="2"/>
  <c r="BG227" i="2" s="1"/>
  <c r="BH135" i="2"/>
  <c r="BH227" i="2" s="1"/>
  <c r="BI135" i="2"/>
  <c r="BI227" i="2" s="1"/>
  <c r="BJ135" i="2"/>
  <c r="BJ227" i="2" s="1"/>
  <c r="BK135" i="2"/>
  <c r="BK227" i="2" s="1"/>
  <c r="BL135" i="2"/>
  <c r="BL227" i="2" s="1"/>
  <c r="BM135" i="2"/>
  <c r="BM227" i="2" s="1"/>
  <c r="BN135" i="2"/>
  <c r="BN227" i="2" s="1"/>
  <c r="BO135" i="2"/>
  <c r="BP135" i="2"/>
  <c r="BP227" i="2" s="1"/>
  <c r="BQ135" i="2"/>
  <c r="BQ227" i="2" s="1"/>
  <c r="BR135" i="2"/>
  <c r="BR227" i="2" s="1"/>
  <c r="BS135" i="2"/>
  <c r="BS227" i="2" s="1"/>
  <c r="BT135" i="2"/>
  <c r="BT227" i="2" s="1"/>
  <c r="BU135" i="2"/>
  <c r="BU227" i="2" s="1"/>
  <c r="BV135" i="2"/>
  <c r="BV227" i="2" s="1"/>
  <c r="BW135" i="2"/>
  <c r="BW227" i="2" s="1"/>
  <c r="BX135" i="2"/>
  <c r="BX227" i="2" s="1"/>
  <c r="BY135" i="2"/>
  <c r="BY227" i="2" s="1"/>
  <c r="BZ135" i="2"/>
  <c r="BZ227" i="2" s="1"/>
  <c r="CA135" i="2"/>
  <c r="CA227" i="2" s="1"/>
  <c r="CB135" i="2"/>
  <c r="CB227" i="2" s="1"/>
  <c r="CC135" i="2"/>
  <c r="CC227" i="2" s="1"/>
  <c r="CD135" i="2"/>
  <c r="CD227" i="2" s="1"/>
  <c r="CE135" i="2"/>
  <c r="CE227" i="2" s="1"/>
  <c r="CF135" i="2"/>
  <c r="CF227" i="2" s="1"/>
  <c r="CG135" i="2"/>
  <c r="CG227" i="2" s="1"/>
  <c r="CH135" i="2"/>
  <c r="CH227" i="2" s="1"/>
  <c r="CI135" i="2"/>
  <c r="CI227" i="2" s="1"/>
  <c r="CJ135" i="2"/>
  <c r="CJ227" i="2" s="1"/>
  <c r="CK135" i="2"/>
  <c r="CK227" i="2" s="1"/>
  <c r="D136" i="2"/>
  <c r="D228" i="2" s="1"/>
  <c r="E136" i="2"/>
  <c r="E228" i="2" s="1"/>
  <c r="F136" i="2"/>
  <c r="F228" i="2" s="1"/>
  <c r="G136" i="2"/>
  <c r="G228" i="2" s="1"/>
  <c r="H136" i="2"/>
  <c r="H228" i="2" s="1"/>
  <c r="I136" i="2"/>
  <c r="I228" i="2" s="1"/>
  <c r="J136" i="2"/>
  <c r="J228" i="2" s="1"/>
  <c r="K136" i="2"/>
  <c r="K228" i="2" s="1"/>
  <c r="L136" i="2"/>
  <c r="L228" i="2" s="1"/>
  <c r="M136" i="2"/>
  <c r="M228" i="2" s="1"/>
  <c r="N136" i="2"/>
  <c r="N228" i="2" s="1"/>
  <c r="O136" i="2"/>
  <c r="O228" i="2" s="1"/>
  <c r="P136" i="2"/>
  <c r="P228" i="2" s="1"/>
  <c r="Q136" i="2"/>
  <c r="Q228" i="2" s="1"/>
  <c r="R136" i="2"/>
  <c r="R228" i="2" s="1"/>
  <c r="S136" i="2"/>
  <c r="S228" i="2" s="1"/>
  <c r="T136" i="2"/>
  <c r="T228" i="2" s="1"/>
  <c r="U136" i="2"/>
  <c r="U228" i="2" s="1"/>
  <c r="V136" i="2"/>
  <c r="V228" i="2" s="1"/>
  <c r="W136" i="2"/>
  <c r="W228" i="2" s="1"/>
  <c r="X136" i="2"/>
  <c r="X228" i="2" s="1"/>
  <c r="Y136" i="2"/>
  <c r="Y228" i="2" s="1"/>
  <c r="Z136" i="2"/>
  <c r="Z228" i="2" s="1"/>
  <c r="AA136" i="2"/>
  <c r="AA228" i="2" s="1"/>
  <c r="AB136" i="2"/>
  <c r="AB228" i="2" s="1"/>
  <c r="AC136" i="2"/>
  <c r="AD136" i="2"/>
  <c r="AD228" i="2" s="1"/>
  <c r="AE136" i="2"/>
  <c r="AE228" i="2" s="1"/>
  <c r="AF136" i="2"/>
  <c r="AF228" i="2" s="1"/>
  <c r="AG136" i="2"/>
  <c r="AG228" i="2" s="1"/>
  <c r="AH136" i="2"/>
  <c r="AH228" i="2" s="1"/>
  <c r="AI136" i="2"/>
  <c r="AI228" i="2" s="1"/>
  <c r="AJ136" i="2"/>
  <c r="AJ228" i="2" s="1"/>
  <c r="AK136" i="2"/>
  <c r="AK228" i="2" s="1"/>
  <c r="AL136" i="2"/>
  <c r="AL228" i="2" s="1"/>
  <c r="AM136" i="2"/>
  <c r="AM228" i="2" s="1"/>
  <c r="AN136" i="2"/>
  <c r="AN228" i="2" s="1"/>
  <c r="AO136" i="2"/>
  <c r="AO228" i="2" s="1"/>
  <c r="AP136" i="2"/>
  <c r="AP228" i="2" s="1"/>
  <c r="AQ136" i="2"/>
  <c r="AQ228" i="2" s="1"/>
  <c r="AR136" i="2"/>
  <c r="AR228" i="2" s="1"/>
  <c r="AS136" i="2"/>
  <c r="AS228" i="2" s="1"/>
  <c r="AT136" i="2"/>
  <c r="AT228" i="2" s="1"/>
  <c r="AU136" i="2"/>
  <c r="AU228" i="2" s="1"/>
  <c r="AV136" i="2"/>
  <c r="AV228" i="2" s="1"/>
  <c r="AW136" i="2"/>
  <c r="AW228" i="2" s="1"/>
  <c r="AX136" i="2"/>
  <c r="AX228" i="2" s="1"/>
  <c r="AY136" i="2"/>
  <c r="AY228" i="2" s="1"/>
  <c r="AZ136" i="2"/>
  <c r="AZ228" i="2" s="1"/>
  <c r="BA136" i="2"/>
  <c r="BB136" i="2"/>
  <c r="BB228" i="2" s="1"/>
  <c r="BC136" i="2"/>
  <c r="BC228" i="2" s="1"/>
  <c r="BD136" i="2"/>
  <c r="BD228" i="2" s="1"/>
  <c r="BE136" i="2"/>
  <c r="BE228" i="2" s="1"/>
  <c r="BF136" i="2"/>
  <c r="BF228" i="2" s="1"/>
  <c r="BG136" i="2"/>
  <c r="BG228" i="2" s="1"/>
  <c r="BH136" i="2"/>
  <c r="BH228" i="2" s="1"/>
  <c r="BI136" i="2"/>
  <c r="BI228" i="2" s="1"/>
  <c r="BJ136" i="2"/>
  <c r="BJ228" i="2" s="1"/>
  <c r="BK136" i="2"/>
  <c r="BK228" i="2" s="1"/>
  <c r="BL136" i="2"/>
  <c r="BL228" i="2" s="1"/>
  <c r="BM136" i="2"/>
  <c r="BM228" i="2" s="1"/>
  <c r="BN136" i="2"/>
  <c r="BN228" i="2" s="1"/>
  <c r="BO136" i="2"/>
  <c r="BO228" i="2" s="1"/>
  <c r="BP136" i="2"/>
  <c r="BP228" i="2" s="1"/>
  <c r="BQ136" i="2"/>
  <c r="BQ228" i="2" s="1"/>
  <c r="BR136" i="2"/>
  <c r="BR228" i="2" s="1"/>
  <c r="BS136" i="2"/>
  <c r="BS228" i="2" s="1"/>
  <c r="BT136" i="2"/>
  <c r="BT228" i="2" s="1"/>
  <c r="BU136" i="2"/>
  <c r="BU228" i="2" s="1"/>
  <c r="BV136" i="2"/>
  <c r="BV228" i="2" s="1"/>
  <c r="BW136" i="2"/>
  <c r="BW228" i="2" s="1"/>
  <c r="BX136" i="2"/>
  <c r="BX228" i="2" s="1"/>
  <c r="BY136" i="2"/>
  <c r="BY228" i="2" s="1"/>
  <c r="BZ136" i="2"/>
  <c r="BZ228" i="2" s="1"/>
  <c r="CA136" i="2"/>
  <c r="CA228" i="2" s="1"/>
  <c r="CB136" i="2"/>
  <c r="CB228" i="2" s="1"/>
  <c r="CC136" i="2"/>
  <c r="CC228" i="2" s="1"/>
  <c r="CD136" i="2"/>
  <c r="CD228" i="2" s="1"/>
  <c r="CE136" i="2"/>
  <c r="CE228" i="2" s="1"/>
  <c r="CF136" i="2"/>
  <c r="CF228" i="2" s="1"/>
  <c r="CG136" i="2"/>
  <c r="CG228" i="2" s="1"/>
  <c r="CH136" i="2"/>
  <c r="CH228" i="2" s="1"/>
  <c r="CI136" i="2"/>
  <c r="CI228" i="2" s="1"/>
  <c r="CJ136" i="2"/>
  <c r="CJ228" i="2" s="1"/>
  <c r="CK136" i="2"/>
  <c r="CK228" i="2" s="1"/>
  <c r="D137" i="2"/>
  <c r="D229" i="2" s="1"/>
  <c r="E137" i="2"/>
  <c r="E229" i="2" s="1"/>
  <c r="F137" i="2"/>
  <c r="F229" i="2" s="1"/>
  <c r="G137" i="2"/>
  <c r="G229" i="2" s="1"/>
  <c r="H137" i="2"/>
  <c r="H229" i="2" s="1"/>
  <c r="I137" i="2"/>
  <c r="I229" i="2" s="1"/>
  <c r="J137" i="2"/>
  <c r="J229" i="2" s="1"/>
  <c r="K137" i="2"/>
  <c r="K229" i="2" s="1"/>
  <c r="L137" i="2"/>
  <c r="L229" i="2" s="1"/>
  <c r="M137" i="2"/>
  <c r="M229" i="2" s="1"/>
  <c r="N137" i="2"/>
  <c r="N229" i="2" s="1"/>
  <c r="O137" i="2"/>
  <c r="O229" i="2" s="1"/>
  <c r="P137" i="2"/>
  <c r="P229" i="2" s="1"/>
  <c r="Q137" i="2"/>
  <c r="Q229" i="2" s="1"/>
  <c r="R137" i="2"/>
  <c r="R229" i="2" s="1"/>
  <c r="S137" i="2"/>
  <c r="S229" i="2" s="1"/>
  <c r="T137" i="2"/>
  <c r="T229" i="2" s="1"/>
  <c r="U137" i="2"/>
  <c r="U229" i="2" s="1"/>
  <c r="V137" i="2"/>
  <c r="V229" i="2" s="1"/>
  <c r="W137" i="2"/>
  <c r="W229" i="2" s="1"/>
  <c r="X137" i="2"/>
  <c r="X229" i="2" s="1"/>
  <c r="Y137" i="2"/>
  <c r="Y229" i="2" s="1"/>
  <c r="Z137" i="2"/>
  <c r="Z229" i="2" s="1"/>
  <c r="AA137" i="2"/>
  <c r="AA229" i="2" s="1"/>
  <c r="AB137" i="2"/>
  <c r="AB229" i="2" s="1"/>
  <c r="AC137" i="2"/>
  <c r="AC229" i="2" s="1"/>
  <c r="AD137" i="2"/>
  <c r="AD229" i="2" s="1"/>
  <c r="AE137" i="2"/>
  <c r="AE229" i="2" s="1"/>
  <c r="AF137" i="2"/>
  <c r="AF229" i="2" s="1"/>
  <c r="AG137" i="2"/>
  <c r="AG229" i="2" s="1"/>
  <c r="AH137" i="2"/>
  <c r="AH229" i="2" s="1"/>
  <c r="AI137" i="2"/>
  <c r="AI229" i="2" s="1"/>
  <c r="AJ137" i="2"/>
  <c r="AJ229" i="2" s="1"/>
  <c r="AK137" i="2"/>
  <c r="AK229" i="2" s="1"/>
  <c r="AL137" i="2"/>
  <c r="AL229" i="2" s="1"/>
  <c r="AM137" i="2"/>
  <c r="AM229" i="2" s="1"/>
  <c r="AN137" i="2"/>
  <c r="AN229" i="2" s="1"/>
  <c r="AO137" i="2"/>
  <c r="AO229" i="2" s="1"/>
  <c r="AP137" i="2"/>
  <c r="AP229" i="2" s="1"/>
  <c r="AQ137" i="2"/>
  <c r="AQ229" i="2" s="1"/>
  <c r="AR137" i="2"/>
  <c r="AR229" i="2" s="1"/>
  <c r="AS137" i="2"/>
  <c r="AS229" i="2" s="1"/>
  <c r="AT137" i="2"/>
  <c r="AT229" i="2" s="1"/>
  <c r="AU137" i="2"/>
  <c r="AU229" i="2" s="1"/>
  <c r="AV137" i="2"/>
  <c r="AV229" i="2" s="1"/>
  <c r="AW137" i="2"/>
  <c r="AW229" i="2" s="1"/>
  <c r="AX137" i="2"/>
  <c r="AX229" i="2" s="1"/>
  <c r="AY137" i="2"/>
  <c r="AY229" i="2" s="1"/>
  <c r="AZ137" i="2"/>
  <c r="AZ229" i="2" s="1"/>
  <c r="BA137" i="2"/>
  <c r="BA229" i="2" s="1"/>
  <c r="BB137" i="2"/>
  <c r="BB229" i="2" s="1"/>
  <c r="BC137" i="2"/>
  <c r="BD137" i="2"/>
  <c r="BD229" i="2" s="1"/>
  <c r="BE137" i="2"/>
  <c r="BE229" i="2" s="1"/>
  <c r="BF137" i="2"/>
  <c r="BF229" i="2" s="1"/>
  <c r="BG137" i="2"/>
  <c r="BG229" i="2" s="1"/>
  <c r="BH137" i="2"/>
  <c r="BH229" i="2" s="1"/>
  <c r="BI137" i="2"/>
  <c r="BI229" i="2" s="1"/>
  <c r="BJ137" i="2"/>
  <c r="BJ229" i="2" s="1"/>
  <c r="BK137" i="2"/>
  <c r="BK229" i="2" s="1"/>
  <c r="BL137" i="2"/>
  <c r="BL229" i="2" s="1"/>
  <c r="BM137" i="2"/>
  <c r="BM229" i="2" s="1"/>
  <c r="BN137" i="2"/>
  <c r="BN229" i="2" s="1"/>
  <c r="BO137" i="2"/>
  <c r="BO229" i="2" s="1"/>
  <c r="BP137" i="2"/>
  <c r="BP229" i="2" s="1"/>
  <c r="BQ137" i="2"/>
  <c r="BQ229" i="2" s="1"/>
  <c r="BR137" i="2"/>
  <c r="BR229" i="2" s="1"/>
  <c r="BS137" i="2"/>
  <c r="BS229" i="2" s="1"/>
  <c r="BT137" i="2"/>
  <c r="BT229" i="2" s="1"/>
  <c r="BU137" i="2"/>
  <c r="BU229" i="2" s="1"/>
  <c r="BV137" i="2"/>
  <c r="BV229" i="2" s="1"/>
  <c r="BW137" i="2"/>
  <c r="BW229" i="2" s="1"/>
  <c r="BX137" i="2"/>
  <c r="BX229" i="2" s="1"/>
  <c r="BY137" i="2"/>
  <c r="BY229" i="2" s="1"/>
  <c r="BZ137" i="2"/>
  <c r="BZ229" i="2" s="1"/>
  <c r="CA137" i="2"/>
  <c r="CB137" i="2"/>
  <c r="CB229" i="2" s="1"/>
  <c r="CC137" i="2"/>
  <c r="CC229" i="2" s="1"/>
  <c r="CD137" i="2"/>
  <c r="CD229" i="2" s="1"/>
  <c r="CE137" i="2"/>
  <c r="CE229" i="2" s="1"/>
  <c r="CF137" i="2"/>
  <c r="CF229" i="2" s="1"/>
  <c r="CG137" i="2"/>
  <c r="CG229" i="2" s="1"/>
  <c r="CH137" i="2"/>
  <c r="CH229" i="2" s="1"/>
  <c r="CI137" i="2"/>
  <c r="CI229" i="2" s="1"/>
  <c r="CJ137" i="2"/>
  <c r="CJ229" i="2" s="1"/>
  <c r="CK137" i="2"/>
  <c r="CK229" i="2" s="1"/>
  <c r="D138" i="2"/>
  <c r="D230" i="2" s="1"/>
  <c r="E138" i="2"/>
  <c r="E230" i="2" s="1"/>
  <c r="F138" i="2"/>
  <c r="F230" i="2" s="1"/>
  <c r="G138" i="2"/>
  <c r="G230" i="2" s="1"/>
  <c r="H138" i="2"/>
  <c r="H230" i="2" s="1"/>
  <c r="I138" i="2"/>
  <c r="I230" i="2" s="1"/>
  <c r="J138" i="2"/>
  <c r="J230" i="2" s="1"/>
  <c r="K138" i="2"/>
  <c r="K230" i="2" s="1"/>
  <c r="L138" i="2"/>
  <c r="L230" i="2" s="1"/>
  <c r="M138" i="2"/>
  <c r="M230" i="2" s="1"/>
  <c r="N138" i="2"/>
  <c r="N230" i="2" s="1"/>
  <c r="O138" i="2"/>
  <c r="O230" i="2" s="1"/>
  <c r="P138" i="2"/>
  <c r="P230" i="2" s="1"/>
  <c r="Q138" i="2"/>
  <c r="Q230" i="2" s="1"/>
  <c r="R138" i="2"/>
  <c r="R230" i="2" s="1"/>
  <c r="S138" i="2"/>
  <c r="S230" i="2" s="1"/>
  <c r="T138" i="2"/>
  <c r="T230" i="2" s="1"/>
  <c r="U138" i="2"/>
  <c r="U230" i="2" s="1"/>
  <c r="V138" i="2"/>
  <c r="V230" i="2" s="1"/>
  <c r="W138" i="2"/>
  <c r="W230" i="2" s="1"/>
  <c r="X138" i="2"/>
  <c r="X230" i="2" s="1"/>
  <c r="Y138" i="2"/>
  <c r="Y230" i="2" s="1"/>
  <c r="Z138" i="2"/>
  <c r="Z230" i="2" s="1"/>
  <c r="AA138" i="2"/>
  <c r="AA230" i="2" s="1"/>
  <c r="AB138" i="2"/>
  <c r="AB230" i="2" s="1"/>
  <c r="AC138" i="2"/>
  <c r="AC230" i="2" s="1"/>
  <c r="AD138" i="2"/>
  <c r="AD230" i="2" s="1"/>
  <c r="AE138" i="2"/>
  <c r="AE230" i="2" s="1"/>
  <c r="AF138" i="2"/>
  <c r="AF230" i="2" s="1"/>
  <c r="AG138" i="2"/>
  <c r="AG230" i="2" s="1"/>
  <c r="AH138" i="2"/>
  <c r="AH230" i="2" s="1"/>
  <c r="AI138" i="2"/>
  <c r="AI230" i="2" s="1"/>
  <c r="AJ138" i="2"/>
  <c r="AJ230" i="2" s="1"/>
  <c r="AK138" i="2"/>
  <c r="AK230" i="2" s="1"/>
  <c r="AL138" i="2"/>
  <c r="AL230" i="2" s="1"/>
  <c r="AM138" i="2"/>
  <c r="AM230" i="2" s="1"/>
  <c r="AN138" i="2"/>
  <c r="AN230" i="2" s="1"/>
  <c r="AO138" i="2"/>
  <c r="AP138" i="2"/>
  <c r="AP230" i="2" s="1"/>
  <c r="AQ138" i="2"/>
  <c r="AQ230" i="2" s="1"/>
  <c r="AR138" i="2"/>
  <c r="AR230" i="2" s="1"/>
  <c r="AS138" i="2"/>
  <c r="AS230" i="2" s="1"/>
  <c r="AT138" i="2"/>
  <c r="AT230" i="2" s="1"/>
  <c r="AU138" i="2"/>
  <c r="AU230" i="2" s="1"/>
  <c r="AV138" i="2"/>
  <c r="AV230" i="2" s="1"/>
  <c r="AW138" i="2"/>
  <c r="AW230" i="2" s="1"/>
  <c r="AX138" i="2"/>
  <c r="AX230" i="2" s="1"/>
  <c r="AY138" i="2"/>
  <c r="AY230" i="2" s="1"/>
  <c r="AZ138" i="2"/>
  <c r="AZ230" i="2" s="1"/>
  <c r="BA138" i="2"/>
  <c r="BA230" i="2" s="1"/>
  <c r="BB138" i="2"/>
  <c r="BB230" i="2" s="1"/>
  <c r="BC138" i="2"/>
  <c r="BC230" i="2" s="1"/>
  <c r="BD138" i="2"/>
  <c r="BD230" i="2" s="1"/>
  <c r="BE138" i="2"/>
  <c r="BE230" i="2" s="1"/>
  <c r="BF138" i="2"/>
  <c r="BF230" i="2" s="1"/>
  <c r="BG138" i="2"/>
  <c r="BG230" i="2" s="1"/>
  <c r="BH138" i="2"/>
  <c r="BH230" i="2" s="1"/>
  <c r="BI138" i="2"/>
  <c r="BI230" i="2" s="1"/>
  <c r="BJ138" i="2"/>
  <c r="BJ230" i="2" s="1"/>
  <c r="BK138" i="2"/>
  <c r="BK230" i="2" s="1"/>
  <c r="BL138" i="2"/>
  <c r="BL230" i="2" s="1"/>
  <c r="BM138" i="2"/>
  <c r="BN138" i="2"/>
  <c r="BN230" i="2" s="1"/>
  <c r="BO138" i="2"/>
  <c r="BO230" i="2" s="1"/>
  <c r="BP138" i="2"/>
  <c r="BP230" i="2" s="1"/>
  <c r="BQ138" i="2"/>
  <c r="BQ230" i="2" s="1"/>
  <c r="BR138" i="2"/>
  <c r="BR230" i="2" s="1"/>
  <c r="BS138" i="2"/>
  <c r="BS230" i="2" s="1"/>
  <c r="BT138" i="2"/>
  <c r="BT230" i="2" s="1"/>
  <c r="BU138" i="2"/>
  <c r="BU230" i="2" s="1"/>
  <c r="BV138" i="2"/>
  <c r="BV230" i="2" s="1"/>
  <c r="BW138" i="2"/>
  <c r="BW230" i="2" s="1"/>
  <c r="BX138" i="2"/>
  <c r="BX230" i="2" s="1"/>
  <c r="BY138" i="2"/>
  <c r="BY230" i="2" s="1"/>
  <c r="BZ138" i="2"/>
  <c r="BZ230" i="2" s="1"/>
  <c r="CA138" i="2"/>
  <c r="CA230" i="2" s="1"/>
  <c r="CB138" i="2"/>
  <c r="CB230" i="2" s="1"/>
  <c r="CC138" i="2"/>
  <c r="CC230" i="2" s="1"/>
  <c r="CD138" i="2"/>
  <c r="CD230" i="2" s="1"/>
  <c r="CE138" i="2"/>
  <c r="CE230" i="2" s="1"/>
  <c r="CF138" i="2"/>
  <c r="CF230" i="2" s="1"/>
  <c r="CG138" i="2"/>
  <c r="CG230" i="2" s="1"/>
  <c r="CH138" i="2"/>
  <c r="CH230" i="2" s="1"/>
  <c r="CI138" i="2"/>
  <c r="CI230" i="2" s="1"/>
  <c r="CJ138" i="2"/>
  <c r="CJ230" i="2" s="1"/>
  <c r="CK138" i="2"/>
  <c r="CK230" i="2" s="1"/>
  <c r="D139" i="2"/>
  <c r="D231" i="2" s="1"/>
  <c r="E139" i="2"/>
  <c r="E231" i="2" s="1"/>
  <c r="F139" i="2"/>
  <c r="F231" i="2" s="1"/>
  <c r="G139" i="2"/>
  <c r="G231" i="2" s="1"/>
  <c r="H139" i="2"/>
  <c r="H231" i="2" s="1"/>
  <c r="I139" i="2"/>
  <c r="I231" i="2" s="1"/>
  <c r="J139" i="2"/>
  <c r="J231" i="2" s="1"/>
  <c r="K139" i="2"/>
  <c r="K231" i="2" s="1"/>
  <c r="L139" i="2"/>
  <c r="L231" i="2" s="1"/>
  <c r="M139" i="2"/>
  <c r="M231" i="2" s="1"/>
  <c r="N139" i="2"/>
  <c r="N231" i="2" s="1"/>
  <c r="O139" i="2"/>
  <c r="O231" i="2" s="1"/>
  <c r="P139" i="2"/>
  <c r="P231" i="2" s="1"/>
  <c r="Q139" i="2"/>
  <c r="Q231" i="2" s="1"/>
  <c r="R139" i="2"/>
  <c r="R231" i="2" s="1"/>
  <c r="S139" i="2"/>
  <c r="S231" i="2" s="1"/>
  <c r="T139" i="2"/>
  <c r="T231" i="2" s="1"/>
  <c r="U139" i="2"/>
  <c r="U231" i="2" s="1"/>
  <c r="V139" i="2"/>
  <c r="V231" i="2" s="1"/>
  <c r="W139" i="2"/>
  <c r="W231" i="2" s="1"/>
  <c r="X139" i="2"/>
  <c r="X231" i="2" s="1"/>
  <c r="Y139" i="2"/>
  <c r="Y231" i="2" s="1"/>
  <c r="Z139" i="2"/>
  <c r="Z231" i="2" s="1"/>
  <c r="AA139" i="2"/>
  <c r="AB139" i="2"/>
  <c r="AB231" i="2" s="1"/>
  <c r="AC139" i="2"/>
  <c r="AC231" i="2" s="1"/>
  <c r="AD139" i="2"/>
  <c r="AD231" i="2" s="1"/>
  <c r="AE139" i="2"/>
  <c r="AE231" i="2" s="1"/>
  <c r="AF139" i="2"/>
  <c r="AF231" i="2" s="1"/>
  <c r="AG139" i="2"/>
  <c r="AG231" i="2" s="1"/>
  <c r="AH139" i="2"/>
  <c r="AH231" i="2" s="1"/>
  <c r="AI139" i="2"/>
  <c r="AI231" i="2" s="1"/>
  <c r="AJ139" i="2"/>
  <c r="AJ231" i="2" s="1"/>
  <c r="AK139" i="2"/>
  <c r="AK231" i="2" s="1"/>
  <c r="AL139" i="2"/>
  <c r="AL231" i="2" s="1"/>
  <c r="AM139" i="2"/>
  <c r="AM231" i="2" s="1"/>
  <c r="AN139" i="2"/>
  <c r="AN231" i="2" s="1"/>
  <c r="AO139" i="2"/>
  <c r="AO231" i="2" s="1"/>
  <c r="AP139" i="2"/>
  <c r="AP231" i="2" s="1"/>
  <c r="AQ139" i="2"/>
  <c r="AQ231" i="2" s="1"/>
  <c r="AR139" i="2"/>
  <c r="AR231" i="2" s="1"/>
  <c r="AS139" i="2"/>
  <c r="AS231" i="2" s="1"/>
  <c r="AT139" i="2"/>
  <c r="AT231" i="2" s="1"/>
  <c r="AU139" i="2"/>
  <c r="AU231" i="2" s="1"/>
  <c r="AV139" i="2"/>
  <c r="AV231" i="2" s="1"/>
  <c r="AW139" i="2"/>
  <c r="AW231" i="2" s="1"/>
  <c r="AX139" i="2"/>
  <c r="AX231" i="2" s="1"/>
  <c r="AY139" i="2"/>
  <c r="AY231" i="2" s="1"/>
  <c r="AZ139" i="2"/>
  <c r="AZ231" i="2" s="1"/>
  <c r="BA139" i="2"/>
  <c r="BA231" i="2" s="1"/>
  <c r="BB139" i="2"/>
  <c r="BB231" i="2" s="1"/>
  <c r="BC139" i="2"/>
  <c r="BC231" i="2" s="1"/>
  <c r="BD139" i="2"/>
  <c r="BD231" i="2" s="1"/>
  <c r="BE139" i="2"/>
  <c r="BE231" i="2" s="1"/>
  <c r="BF139" i="2"/>
  <c r="BF231" i="2" s="1"/>
  <c r="BG139" i="2"/>
  <c r="BG231" i="2" s="1"/>
  <c r="BH139" i="2"/>
  <c r="BH231" i="2" s="1"/>
  <c r="BI139" i="2"/>
  <c r="BI231" i="2" s="1"/>
  <c r="BJ139" i="2"/>
  <c r="BJ231" i="2" s="1"/>
  <c r="BK139" i="2"/>
  <c r="BK231" i="2" s="1"/>
  <c r="BL139" i="2"/>
  <c r="BL231" i="2" s="1"/>
  <c r="BM139" i="2"/>
  <c r="BM231" i="2" s="1"/>
  <c r="BN139" i="2"/>
  <c r="BN231" i="2" s="1"/>
  <c r="BO139" i="2"/>
  <c r="BO231" i="2" s="1"/>
  <c r="BP139" i="2"/>
  <c r="BP231" i="2" s="1"/>
  <c r="BQ139" i="2"/>
  <c r="BQ231" i="2" s="1"/>
  <c r="BR139" i="2"/>
  <c r="BR231" i="2" s="1"/>
  <c r="BS139" i="2"/>
  <c r="BS231" i="2" s="1"/>
  <c r="BT139" i="2"/>
  <c r="BT231" i="2" s="1"/>
  <c r="BU139" i="2"/>
  <c r="BU231" i="2" s="1"/>
  <c r="BV139" i="2"/>
  <c r="BV231" i="2" s="1"/>
  <c r="BW139" i="2"/>
  <c r="BW231" i="2" s="1"/>
  <c r="BX139" i="2"/>
  <c r="BX231" i="2" s="1"/>
  <c r="BY139" i="2"/>
  <c r="BY231" i="2" s="1"/>
  <c r="BZ139" i="2"/>
  <c r="BZ231" i="2" s="1"/>
  <c r="CA139" i="2"/>
  <c r="CA231" i="2" s="1"/>
  <c r="CB139" i="2"/>
  <c r="CB231" i="2" s="1"/>
  <c r="CC139" i="2"/>
  <c r="CC231" i="2" s="1"/>
  <c r="CD139" i="2"/>
  <c r="CD231" i="2" s="1"/>
  <c r="CE139" i="2"/>
  <c r="CE231" i="2" s="1"/>
  <c r="CF139" i="2"/>
  <c r="CF231" i="2" s="1"/>
  <c r="CG139" i="2"/>
  <c r="CG231" i="2" s="1"/>
  <c r="CH139" i="2"/>
  <c r="CH231" i="2" s="1"/>
  <c r="CI139" i="2"/>
  <c r="CI231" i="2" s="1"/>
  <c r="CJ139" i="2"/>
  <c r="CJ231" i="2" s="1"/>
  <c r="CK139" i="2"/>
  <c r="CK231" i="2" s="1"/>
  <c r="D140" i="2"/>
  <c r="D232" i="2" s="1"/>
  <c r="E140" i="2"/>
  <c r="E232" i="2" s="1"/>
  <c r="F140" i="2"/>
  <c r="F232" i="2" s="1"/>
  <c r="G140" i="2"/>
  <c r="G232" i="2" s="1"/>
  <c r="H140" i="2"/>
  <c r="H232" i="2" s="1"/>
  <c r="I140" i="2"/>
  <c r="I232" i="2" s="1"/>
  <c r="J140" i="2"/>
  <c r="J232" i="2" s="1"/>
  <c r="K140" i="2"/>
  <c r="K232" i="2" s="1"/>
  <c r="L140" i="2"/>
  <c r="L232" i="2" s="1"/>
  <c r="M140" i="2"/>
  <c r="M232" i="2" s="1"/>
  <c r="N140" i="2"/>
  <c r="N232" i="2" s="1"/>
  <c r="O140" i="2"/>
  <c r="O232" i="2" s="1"/>
  <c r="P140" i="2"/>
  <c r="P232" i="2" s="1"/>
  <c r="Q140" i="2"/>
  <c r="Q232" i="2" s="1"/>
  <c r="R140" i="2"/>
  <c r="R232" i="2" s="1"/>
  <c r="S140" i="2"/>
  <c r="S232" i="2" s="1"/>
  <c r="T140" i="2"/>
  <c r="T232" i="2" s="1"/>
  <c r="U140" i="2"/>
  <c r="U232" i="2" s="1"/>
  <c r="V140" i="2"/>
  <c r="V232" i="2" s="1"/>
  <c r="W140" i="2"/>
  <c r="W232" i="2" s="1"/>
  <c r="X140" i="2"/>
  <c r="X232" i="2" s="1"/>
  <c r="Y140" i="2"/>
  <c r="Y232" i="2" s="1"/>
  <c r="Z140" i="2"/>
  <c r="Z232" i="2" s="1"/>
  <c r="AA140" i="2"/>
  <c r="AA232" i="2" s="1"/>
  <c r="AB140" i="2"/>
  <c r="AB232" i="2" s="1"/>
  <c r="AC140" i="2"/>
  <c r="AC232" i="2" s="1"/>
  <c r="AD140" i="2"/>
  <c r="AD232" i="2" s="1"/>
  <c r="AE140" i="2"/>
  <c r="AE232" i="2" s="1"/>
  <c r="AF140" i="2"/>
  <c r="AF232" i="2" s="1"/>
  <c r="AG140" i="2"/>
  <c r="AG232" i="2" s="1"/>
  <c r="AH140" i="2"/>
  <c r="AH232" i="2" s="1"/>
  <c r="AI140" i="2"/>
  <c r="AI232" i="2" s="1"/>
  <c r="AJ140" i="2"/>
  <c r="AJ232" i="2" s="1"/>
  <c r="AK140" i="2"/>
  <c r="AK232" i="2" s="1"/>
  <c r="AL140" i="2"/>
  <c r="AL232" i="2" s="1"/>
  <c r="AM140" i="2"/>
  <c r="AM232" i="2" s="1"/>
  <c r="AN140" i="2"/>
  <c r="AN232" i="2" s="1"/>
  <c r="AO140" i="2"/>
  <c r="AO232" i="2" s="1"/>
  <c r="AP140" i="2"/>
  <c r="AP232" i="2" s="1"/>
  <c r="AQ140" i="2"/>
  <c r="AQ232" i="2" s="1"/>
  <c r="AR140" i="2"/>
  <c r="AR232" i="2" s="1"/>
  <c r="AS140" i="2"/>
  <c r="AS232" i="2" s="1"/>
  <c r="AT140" i="2"/>
  <c r="AT232" i="2" s="1"/>
  <c r="AU140" i="2"/>
  <c r="AU232" i="2" s="1"/>
  <c r="AV140" i="2"/>
  <c r="AV232" i="2" s="1"/>
  <c r="AW140" i="2"/>
  <c r="AW232" i="2" s="1"/>
  <c r="AX140" i="2"/>
  <c r="AX232" i="2" s="1"/>
  <c r="AY140" i="2"/>
  <c r="AY232" i="2" s="1"/>
  <c r="AZ140" i="2"/>
  <c r="AZ232" i="2" s="1"/>
  <c r="BA140" i="2"/>
  <c r="BA232" i="2" s="1"/>
  <c r="BB140" i="2"/>
  <c r="BB232" i="2" s="1"/>
  <c r="BC140" i="2"/>
  <c r="BC232" i="2" s="1"/>
  <c r="BD140" i="2"/>
  <c r="BD232" i="2" s="1"/>
  <c r="BE140" i="2"/>
  <c r="BE232" i="2" s="1"/>
  <c r="BF140" i="2"/>
  <c r="BF232" i="2" s="1"/>
  <c r="BG140" i="2"/>
  <c r="BG232" i="2" s="1"/>
  <c r="BH140" i="2"/>
  <c r="BH232" i="2" s="1"/>
  <c r="BI140" i="2"/>
  <c r="BI232" i="2" s="1"/>
  <c r="BJ140" i="2"/>
  <c r="BJ232" i="2" s="1"/>
  <c r="BK140" i="2"/>
  <c r="BK232" i="2" s="1"/>
  <c r="BL140" i="2"/>
  <c r="BL232" i="2" s="1"/>
  <c r="BM140" i="2"/>
  <c r="BM232" i="2" s="1"/>
  <c r="BN140" i="2"/>
  <c r="BN232" i="2" s="1"/>
  <c r="BO140" i="2"/>
  <c r="BO232" i="2" s="1"/>
  <c r="BP140" i="2"/>
  <c r="BP232" i="2" s="1"/>
  <c r="BQ140" i="2"/>
  <c r="BQ232" i="2" s="1"/>
  <c r="BR140" i="2"/>
  <c r="BR232" i="2" s="1"/>
  <c r="BS140" i="2"/>
  <c r="BS232" i="2" s="1"/>
  <c r="BT140" i="2"/>
  <c r="BT232" i="2" s="1"/>
  <c r="BU140" i="2"/>
  <c r="BU232" i="2" s="1"/>
  <c r="BV140" i="2"/>
  <c r="BV232" i="2" s="1"/>
  <c r="BW140" i="2"/>
  <c r="BW232" i="2" s="1"/>
  <c r="BX140" i="2"/>
  <c r="BX232" i="2" s="1"/>
  <c r="BY140" i="2"/>
  <c r="BY232" i="2" s="1"/>
  <c r="BZ140" i="2"/>
  <c r="BZ232" i="2" s="1"/>
  <c r="CA140" i="2"/>
  <c r="CA232" i="2" s="1"/>
  <c r="CB140" i="2"/>
  <c r="CB232" i="2" s="1"/>
  <c r="CC140" i="2"/>
  <c r="CC232" i="2" s="1"/>
  <c r="CD140" i="2"/>
  <c r="CD232" i="2" s="1"/>
  <c r="CE140" i="2"/>
  <c r="CE232" i="2" s="1"/>
  <c r="CF140" i="2"/>
  <c r="CF232" i="2" s="1"/>
  <c r="CG140" i="2"/>
  <c r="CG232" i="2" s="1"/>
  <c r="CH140" i="2"/>
  <c r="CH232" i="2" s="1"/>
  <c r="CI140" i="2"/>
  <c r="CI232" i="2" s="1"/>
  <c r="CJ140" i="2"/>
  <c r="CJ232" i="2" s="1"/>
  <c r="CK140" i="2"/>
  <c r="CK232" i="2" s="1"/>
  <c r="D141" i="2"/>
  <c r="D233" i="2" s="1"/>
  <c r="E141" i="2"/>
  <c r="E233" i="2" s="1"/>
  <c r="F141" i="2"/>
  <c r="F233" i="2" s="1"/>
  <c r="G141" i="2"/>
  <c r="G233" i="2" s="1"/>
  <c r="H141" i="2"/>
  <c r="H233" i="2" s="1"/>
  <c r="I141" i="2"/>
  <c r="I233" i="2" s="1"/>
  <c r="J141" i="2"/>
  <c r="J233" i="2" s="1"/>
  <c r="K141" i="2"/>
  <c r="K233" i="2" s="1"/>
  <c r="L141" i="2"/>
  <c r="L233" i="2" s="1"/>
  <c r="M141" i="2"/>
  <c r="M233" i="2" s="1"/>
  <c r="N141" i="2"/>
  <c r="N233" i="2" s="1"/>
  <c r="O141" i="2"/>
  <c r="P141" i="2"/>
  <c r="P233" i="2" s="1"/>
  <c r="Q141" i="2"/>
  <c r="Q233" i="2" s="1"/>
  <c r="R141" i="2"/>
  <c r="R233" i="2" s="1"/>
  <c r="S141" i="2"/>
  <c r="S233" i="2" s="1"/>
  <c r="T141" i="2"/>
  <c r="T233" i="2" s="1"/>
  <c r="U141" i="2"/>
  <c r="U233" i="2" s="1"/>
  <c r="V141" i="2"/>
  <c r="V233" i="2" s="1"/>
  <c r="W141" i="2"/>
  <c r="W233" i="2" s="1"/>
  <c r="X141" i="2"/>
  <c r="X233" i="2" s="1"/>
  <c r="Y141" i="2"/>
  <c r="Y233" i="2" s="1"/>
  <c r="Z141" i="2"/>
  <c r="Z233" i="2" s="1"/>
  <c r="AA141" i="2"/>
  <c r="AA233" i="2" s="1"/>
  <c r="AB141" i="2"/>
  <c r="AB233" i="2" s="1"/>
  <c r="AC141" i="2"/>
  <c r="AC233" i="2" s="1"/>
  <c r="AD141" i="2"/>
  <c r="AD233" i="2" s="1"/>
  <c r="AE141" i="2"/>
  <c r="AE233" i="2" s="1"/>
  <c r="AF141" i="2"/>
  <c r="AF233" i="2" s="1"/>
  <c r="AG141" i="2"/>
  <c r="AG233" i="2" s="1"/>
  <c r="AH141" i="2"/>
  <c r="AH233" i="2" s="1"/>
  <c r="AI141" i="2"/>
  <c r="AI233" i="2" s="1"/>
  <c r="AJ141" i="2"/>
  <c r="AJ233" i="2" s="1"/>
  <c r="AK141" i="2"/>
  <c r="AK233" i="2" s="1"/>
  <c r="AL141" i="2"/>
  <c r="AL233" i="2" s="1"/>
  <c r="AM141" i="2"/>
  <c r="AM233" i="2" s="1"/>
  <c r="AN141" i="2"/>
  <c r="AN233" i="2" s="1"/>
  <c r="AO141" i="2"/>
  <c r="AO233" i="2" s="1"/>
  <c r="AP141" i="2"/>
  <c r="AP233" i="2" s="1"/>
  <c r="AQ141" i="2"/>
  <c r="AQ233" i="2" s="1"/>
  <c r="AR141" i="2"/>
  <c r="AR233" i="2" s="1"/>
  <c r="AS141" i="2"/>
  <c r="AS233" i="2" s="1"/>
  <c r="AT141" i="2"/>
  <c r="AT233" i="2" s="1"/>
  <c r="AU141" i="2"/>
  <c r="AU233" i="2" s="1"/>
  <c r="AV141" i="2"/>
  <c r="AV233" i="2" s="1"/>
  <c r="AW141" i="2"/>
  <c r="AW233" i="2" s="1"/>
  <c r="AX141" i="2"/>
  <c r="AX233" i="2" s="1"/>
  <c r="AY141" i="2"/>
  <c r="AY233" i="2" s="1"/>
  <c r="AZ141" i="2"/>
  <c r="AZ233" i="2" s="1"/>
  <c r="BA141" i="2"/>
  <c r="BA233" i="2" s="1"/>
  <c r="BB141" i="2"/>
  <c r="BB233" i="2" s="1"/>
  <c r="BC141" i="2"/>
  <c r="BC233" i="2" s="1"/>
  <c r="BD141" i="2"/>
  <c r="BD233" i="2" s="1"/>
  <c r="BE141" i="2"/>
  <c r="BE233" i="2" s="1"/>
  <c r="BF141" i="2"/>
  <c r="BF233" i="2" s="1"/>
  <c r="BG141" i="2"/>
  <c r="BG233" i="2" s="1"/>
  <c r="BH141" i="2"/>
  <c r="BH233" i="2" s="1"/>
  <c r="BI141" i="2"/>
  <c r="BI233" i="2" s="1"/>
  <c r="BJ141" i="2"/>
  <c r="BJ233" i="2" s="1"/>
  <c r="BK141" i="2"/>
  <c r="BK233" i="2" s="1"/>
  <c r="BL141" i="2"/>
  <c r="BL233" i="2" s="1"/>
  <c r="BM141" i="2"/>
  <c r="BM233" i="2" s="1"/>
  <c r="BN141" i="2"/>
  <c r="BN233" i="2" s="1"/>
  <c r="BO141" i="2"/>
  <c r="BO233" i="2" s="1"/>
  <c r="BP141" i="2"/>
  <c r="BP233" i="2" s="1"/>
  <c r="BQ141" i="2"/>
  <c r="BQ233" i="2" s="1"/>
  <c r="BR141" i="2"/>
  <c r="BR233" i="2" s="1"/>
  <c r="BS141" i="2"/>
  <c r="BS233" i="2" s="1"/>
  <c r="BT141" i="2"/>
  <c r="BT233" i="2" s="1"/>
  <c r="BU141" i="2"/>
  <c r="BU233" i="2" s="1"/>
  <c r="BV141" i="2"/>
  <c r="BV233" i="2" s="1"/>
  <c r="BW141" i="2"/>
  <c r="BW233" i="2" s="1"/>
  <c r="BX141" i="2"/>
  <c r="BX233" i="2" s="1"/>
  <c r="BY141" i="2"/>
  <c r="BY233" i="2" s="1"/>
  <c r="BZ141" i="2"/>
  <c r="BZ233" i="2" s="1"/>
  <c r="CA141" i="2"/>
  <c r="CA233" i="2" s="1"/>
  <c r="CB141" i="2"/>
  <c r="CB233" i="2" s="1"/>
  <c r="CC141" i="2"/>
  <c r="CC233" i="2" s="1"/>
  <c r="CD141" i="2"/>
  <c r="CD233" i="2" s="1"/>
  <c r="CE141" i="2"/>
  <c r="CE233" i="2" s="1"/>
  <c r="CF141" i="2"/>
  <c r="CF233" i="2" s="1"/>
  <c r="CG141" i="2"/>
  <c r="CG233" i="2" s="1"/>
  <c r="CH141" i="2"/>
  <c r="CH233" i="2" s="1"/>
  <c r="CI141" i="2"/>
  <c r="CI233" i="2" s="1"/>
  <c r="CJ141" i="2"/>
  <c r="CJ233" i="2" s="1"/>
  <c r="CK141" i="2"/>
  <c r="CK233" i="2" s="1"/>
  <c r="D142" i="2"/>
  <c r="D234" i="2" s="1"/>
  <c r="E142" i="2"/>
  <c r="E234" i="2" s="1"/>
  <c r="F142" i="2"/>
  <c r="F234" i="2" s="1"/>
  <c r="G142" i="2"/>
  <c r="G234" i="2" s="1"/>
  <c r="H142" i="2"/>
  <c r="H234" i="2" s="1"/>
  <c r="I142" i="2"/>
  <c r="I234" i="2" s="1"/>
  <c r="J142" i="2"/>
  <c r="J234" i="2" s="1"/>
  <c r="K142" i="2"/>
  <c r="K234" i="2" s="1"/>
  <c r="L142" i="2"/>
  <c r="L234" i="2" s="1"/>
  <c r="M142" i="2"/>
  <c r="M234" i="2" s="1"/>
  <c r="N142" i="2"/>
  <c r="N234" i="2" s="1"/>
  <c r="O142" i="2"/>
  <c r="O234" i="2" s="1"/>
  <c r="P142" i="2"/>
  <c r="P234" i="2" s="1"/>
  <c r="Q142" i="2"/>
  <c r="Q234" i="2" s="1"/>
  <c r="R142" i="2"/>
  <c r="R234" i="2" s="1"/>
  <c r="S142" i="2"/>
  <c r="S234" i="2" s="1"/>
  <c r="T142" i="2"/>
  <c r="T234" i="2" s="1"/>
  <c r="U142" i="2"/>
  <c r="U234" i="2" s="1"/>
  <c r="V142" i="2"/>
  <c r="V234" i="2" s="1"/>
  <c r="W142" i="2"/>
  <c r="W234" i="2" s="1"/>
  <c r="X142" i="2"/>
  <c r="X234" i="2" s="1"/>
  <c r="Y142" i="2"/>
  <c r="Y234" i="2" s="1"/>
  <c r="Z142" i="2"/>
  <c r="Z234" i="2" s="1"/>
  <c r="AA142" i="2"/>
  <c r="AA234" i="2" s="1"/>
  <c r="AB142" i="2"/>
  <c r="AB234" i="2" s="1"/>
  <c r="AC142" i="2"/>
  <c r="AC234" i="2" s="1"/>
  <c r="AD142" i="2"/>
  <c r="AD234" i="2" s="1"/>
  <c r="AE142" i="2"/>
  <c r="AE234" i="2" s="1"/>
  <c r="AF142" i="2"/>
  <c r="AF234" i="2" s="1"/>
  <c r="AG142" i="2"/>
  <c r="AG234" i="2" s="1"/>
  <c r="AH142" i="2"/>
  <c r="AH234" i="2" s="1"/>
  <c r="AI142" i="2"/>
  <c r="AI234" i="2" s="1"/>
  <c r="AJ142" i="2"/>
  <c r="AJ234" i="2" s="1"/>
  <c r="AK142" i="2"/>
  <c r="AK234" i="2" s="1"/>
  <c r="AL142" i="2"/>
  <c r="AL234" i="2" s="1"/>
  <c r="AM142" i="2"/>
  <c r="AM234" i="2" s="1"/>
  <c r="AN142" i="2"/>
  <c r="AN234" i="2" s="1"/>
  <c r="AO142" i="2"/>
  <c r="AO234" i="2" s="1"/>
  <c r="AP142" i="2"/>
  <c r="AP234" i="2" s="1"/>
  <c r="AQ142" i="2"/>
  <c r="AQ234" i="2" s="1"/>
  <c r="AR142" i="2"/>
  <c r="AR234" i="2" s="1"/>
  <c r="AS142" i="2"/>
  <c r="AS234" i="2" s="1"/>
  <c r="AT142" i="2"/>
  <c r="AT234" i="2" s="1"/>
  <c r="AU142" i="2"/>
  <c r="AU234" i="2" s="1"/>
  <c r="AV142" i="2"/>
  <c r="AV234" i="2" s="1"/>
  <c r="AW142" i="2"/>
  <c r="AW234" i="2" s="1"/>
  <c r="AX142" i="2"/>
  <c r="AX234" i="2" s="1"/>
  <c r="AY142" i="2"/>
  <c r="AY234" i="2" s="1"/>
  <c r="AZ142" i="2"/>
  <c r="AZ234" i="2" s="1"/>
  <c r="BA142" i="2"/>
  <c r="BA234" i="2" s="1"/>
  <c r="BB142" i="2"/>
  <c r="BB234" i="2" s="1"/>
  <c r="BC142" i="2"/>
  <c r="BC234" i="2" s="1"/>
  <c r="BD142" i="2"/>
  <c r="BD234" i="2" s="1"/>
  <c r="BE142" i="2"/>
  <c r="BE234" i="2" s="1"/>
  <c r="BF142" i="2"/>
  <c r="BF234" i="2" s="1"/>
  <c r="BG142" i="2"/>
  <c r="BG234" i="2" s="1"/>
  <c r="BH142" i="2"/>
  <c r="BH234" i="2" s="1"/>
  <c r="BI142" i="2"/>
  <c r="BI234" i="2" s="1"/>
  <c r="BJ142" i="2"/>
  <c r="BJ234" i="2" s="1"/>
  <c r="BK142" i="2"/>
  <c r="BK234" i="2" s="1"/>
  <c r="BL142" i="2"/>
  <c r="BL234" i="2" s="1"/>
  <c r="BM142" i="2"/>
  <c r="BM234" i="2" s="1"/>
  <c r="BN142" i="2"/>
  <c r="BN234" i="2" s="1"/>
  <c r="BO142" i="2"/>
  <c r="BO234" i="2" s="1"/>
  <c r="BP142" i="2"/>
  <c r="BP234" i="2" s="1"/>
  <c r="BQ142" i="2"/>
  <c r="BQ234" i="2" s="1"/>
  <c r="BR142" i="2"/>
  <c r="BR234" i="2" s="1"/>
  <c r="BS142" i="2"/>
  <c r="BS234" i="2" s="1"/>
  <c r="BT142" i="2"/>
  <c r="BT234" i="2" s="1"/>
  <c r="BU142" i="2"/>
  <c r="BU234" i="2" s="1"/>
  <c r="BV142" i="2"/>
  <c r="BV234" i="2" s="1"/>
  <c r="BW142" i="2"/>
  <c r="BW234" i="2" s="1"/>
  <c r="BX142" i="2"/>
  <c r="BX234" i="2" s="1"/>
  <c r="BY142" i="2"/>
  <c r="BY234" i="2" s="1"/>
  <c r="BZ142" i="2"/>
  <c r="BZ234" i="2" s="1"/>
  <c r="CA142" i="2"/>
  <c r="CA234" i="2" s="1"/>
  <c r="CB142" i="2"/>
  <c r="CB234" i="2" s="1"/>
  <c r="CC142" i="2"/>
  <c r="CC234" i="2" s="1"/>
  <c r="CD142" i="2"/>
  <c r="CD234" i="2" s="1"/>
  <c r="CE142" i="2"/>
  <c r="CE234" i="2" s="1"/>
  <c r="CF142" i="2"/>
  <c r="CF234" i="2" s="1"/>
  <c r="CG142" i="2"/>
  <c r="CG234" i="2" s="1"/>
  <c r="CH142" i="2"/>
  <c r="CH234" i="2" s="1"/>
  <c r="CI142" i="2"/>
  <c r="CI234" i="2" s="1"/>
  <c r="CJ142" i="2"/>
  <c r="CJ234" i="2" s="1"/>
  <c r="CK142" i="2"/>
  <c r="CK234" i="2" s="1"/>
  <c r="D143" i="2"/>
  <c r="D235" i="2" s="1"/>
  <c r="E143" i="2"/>
  <c r="E235" i="2" s="1"/>
  <c r="F143" i="2"/>
  <c r="F235" i="2" s="1"/>
  <c r="G143" i="2"/>
  <c r="G235" i="2" s="1"/>
  <c r="H143" i="2"/>
  <c r="H235" i="2" s="1"/>
  <c r="I143" i="2"/>
  <c r="I235" i="2" s="1"/>
  <c r="J143" i="2"/>
  <c r="J235" i="2" s="1"/>
  <c r="K143" i="2"/>
  <c r="K235" i="2" s="1"/>
  <c r="L143" i="2"/>
  <c r="L235" i="2" s="1"/>
  <c r="M143" i="2"/>
  <c r="M235" i="2" s="1"/>
  <c r="N143" i="2"/>
  <c r="N235" i="2" s="1"/>
  <c r="O143" i="2"/>
  <c r="O235" i="2" s="1"/>
  <c r="P143" i="2"/>
  <c r="P235" i="2" s="1"/>
  <c r="Q143" i="2"/>
  <c r="Q235" i="2" s="1"/>
  <c r="R143" i="2"/>
  <c r="R235" i="2" s="1"/>
  <c r="S143" i="2"/>
  <c r="S235" i="2" s="1"/>
  <c r="T143" i="2"/>
  <c r="T235" i="2" s="1"/>
  <c r="U143" i="2"/>
  <c r="U235" i="2" s="1"/>
  <c r="V143" i="2"/>
  <c r="V235" i="2" s="1"/>
  <c r="W143" i="2"/>
  <c r="W235" i="2" s="1"/>
  <c r="X143" i="2"/>
  <c r="X235" i="2" s="1"/>
  <c r="Y143" i="2"/>
  <c r="Y235" i="2" s="1"/>
  <c r="Z143" i="2"/>
  <c r="Z235" i="2" s="1"/>
  <c r="AA143" i="2"/>
  <c r="AA235" i="2" s="1"/>
  <c r="AB143" i="2"/>
  <c r="AB235" i="2" s="1"/>
  <c r="AC143" i="2"/>
  <c r="AC235" i="2" s="1"/>
  <c r="AD143" i="2"/>
  <c r="AD235" i="2" s="1"/>
  <c r="AE143" i="2"/>
  <c r="AE235" i="2" s="1"/>
  <c r="AF143" i="2"/>
  <c r="AF235" i="2" s="1"/>
  <c r="AG143" i="2"/>
  <c r="AG235" i="2" s="1"/>
  <c r="AH143" i="2"/>
  <c r="AH235" i="2" s="1"/>
  <c r="AI143" i="2"/>
  <c r="AI235" i="2" s="1"/>
  <c r="AJ143" i="2"/>
  <c r="AJ235" i="2" s="1"/>
  <c r="AK143" i="2"/>
  <c r="AK235" i="2" s="1"/>
  <c r="AL143" i="2"/>
  <c r="AL235" i="2" s="1"/>
  <c r="AM143" i="2"/>
  <c r="AM235" i="2" s="1"/>
  <c r="AN143" i="2"/>
  <c r="AN235" i="2" s="1"/>
  <c r="AO143" i="2"/>
  <c r="AO235" i="2" s="1"/>
  <c r="AP143" i="2"/>
  <c r="AP235" i="2" s="1"/>
  <c r="AQ143" i="2"/>
  <c r="AQ235" i="2" s="1"/>
  <c r="AR143" i="2"/>
  <c r="AR235" i="2" s="1"/>
  <c r="AS143" i="2"/>
  <c r="AS235" i="2" s="1"/>
  <c r="AT143" i="2"/>
  <c r="AT235" i="2" s="1"/>
  <c r="AU143" i="2"/>
  <c r="AU235" i="2" s="1"/>
  <c r="AV143" i="2"/>
  <c r="AV235" i="2" s="1"/>
  <c r="AW143" i="2"/>
  <c r="AW235" i="2" s="1"/>
  <c r="AX143" i="2"/>
  <c r="AX235" i="2" s="1"/>
  <c r="AY143" i="2"/>
  <c r="AY235" i="2" s="1"/>
  <c r="AZ143" i="2"/>
  <c r="AZ235" i="2" s="1"/>
  <c r="BA143" i="2"/>
  <c r="BA235" i="2" s="1"/>
  <c r="BB143" i="2"/>
  <c r="BB235" i="2" s="1"/>
  <c r="BC143" i="2"/>
  <c r="BC235" i="2" s="1"/>
  <c r="BD143" i="2"/>
  <c r="BD235" i="2" s="1"/>
  <c r="BE143" i="2"/>
  <c r="BE235" i="2" s="1"/>
  <c r="BF143" i="2"/>
  <c r="BF235" i="2" s="1"/>
  <c r="BG143" i="2"/>
  <c r="BG235" i="2" s="1"/>
  <c r="BH143" i="2"/>
  <c r="BH235" i="2" s="1"/>
  <c r="BI143" i="2"/>
  <c r="BI235" i="2" s="1"/>
  <c r="BJ143" i="2"/>
  <c r="BJ235" i="2" s="1"/>
  <c r="BK143" i="2"/>
  <c r="BK235" i="2" s="1"/>
  <c r="BL143" i="2"/>
  <c r="BL235" i="2" s="1"/>
  <c r="BM143" i="2"/>
  <c r="BM235" i="2" s="1"/>
  <c r="BN143" i="2"/>
  <c r="BN235" i="2" s="1"/>
  <c r="BO143" i="2"/>
  <c r="BO235" i="2" s="1"/>
  <c r="BP143" i="2"/>
  <c r="BP235" i="2" s="1"/>
  <c r="BQ143" i="2"/>
  <c r="BQ235" i="2" s="1"/>
  <c r="BR143" i="2"/>
  <c r="BR235" i="2" s="1"/>
  <c r="BS143" i="2"/>
  <c r="BS235" i="2" s="1"/>
  <c r="BT143" i="2"/>
  <c r="BT235" i="2" s="1"/>
  <c r="BU143" i="2"/>
  <c r="BU235" i="2" s="1"/>
  <c r="BV143" i="2"/>
  <c r="BV235" i="2" s="1"/>
  <c r="BW143" i="2"/>
  <c r="BW235" i="2" s="1"/>
  <c r="BX143" i="2"/>
  <c r="BX235" i="2" s="1"/>
  <c r="BY143" i="2"/>
  <c r="BY235" i="2" s="1"/>
  <c r="BZ143" i="2"/>
  <c r="BZ235" i="2" s="1"/>
  <c r="CA143" i="2"/>
  <c r="CA235" i="2" s="1"/>
  <c r="CB143" i="2"/>
  <c r="CB235" i="2" s="1"/>
  <c r="CC143" i="2"/>
  <c r="CC235" i="2" s="1"/>
  <c r="CD143" i="2"/>
  <c r="CD235" i="2" s="1"/>
  <c r="CE143" i="2"/>
  <c r="CE235" i="2" s="1"/>
  <c r="CF143" i="2"/>
  <c r="CF235" i="2" s="1"/>
  <c r="CG143" i="2"/>
  <c r="CG235" i="2" s="1"/>
  <c r="CH143" i="2"/>
  <c r="CH235" i="2" s="1"/>
  <c r="CI143" i="2"/>
  <c r="CI235" i="2" s="1"/>
  <c r="CJ143" i="2"/>
  <c r="CJ235" i="2" s="1"/>
  <c r="CK143" i="2"/>
  <c r="CK235" i="2" s="1"/>
  <c r="D144" i="2"/>
  <c r="D236" i="2" s="1"/>
  <c r="E144" i="2"/>
  <c r="E236" i="2" s="1"/>
  <c r="F144" i="2"/>
  <c r="F236" i="2" s="1"/>
  <c r="G144" i="2"/>
  <c r="G236" i="2" s="1"/>
  <c r="H144" i="2"/>
  <c r="H236" i="2" s="1"/>
  <c r="I144" i="2"/>
  <c r="I236" i="2" s="1"/>
  <c r="J144" i="2"/>
  <c r="J236" i="2" s="1"/>
  <c r="K144" i="2"/>
  <c r="K236" i="2" s="1"/>
  <c r="L144" i="2"/>
  <c r="L236" i="2" s="1"/>
  <c r="M144" i="2"/>
  <c r="M236" i="2" s="1"/>
  <c r="N144" i="2"/>
  <c r="N236" i="2" s="1"/>
  <c r="O144" i="2"/>
  <c r="O236" i="2" s="1"/>
  <c r="P144" i="2"/>
  <c r="P236" i="2" s="1"/>
  <c r="Q144" i="2"/>
  <c r="Q236" i="2" s="1"/>
  <c r="R144" i="2"/>
  <c r="R236" i="2" s="1"/>
  <c r="S144" i="2"/>
  <c r="S236" i="2" s="1"/>
  <c r="T144" i="2"/>
  <c r="T236" i="2" s="1"/>
  <c r="U144" i="2"/>
  <c r="U236" i="2" s="1"/>
  <c r="V144" i="2"/>
  <c r="V236" i="2" s="1"/>
  <c r="W144" i="2"/>
  <c r="W236" i="2" s="1"/>
  <c r="X144" i="2"/>
  <c r="X236" i="2" s="1"/>
  <c r="Y144" i="2"/>
  <c r="Y236" i="2" s="1"/>
  <c r="Z144" i="2"/>
  <c r="Z236" i="2" s="1"/>
  <c r="AA144" i="2"/>
  <c r="AA236" i="2" s="1"/>
  <c r="AB144" i="2"/>
  <c r="AB236" i="2" s="1"/>
  <c r="AC144" i="2"/>
  <c r="AC236" i="2" s="1"/>
  <c r="AD144" i="2"/>
  <c r="AD236" i="2" s="1"/>
  <c r="AE144" i="2"/>
  <c r="AE236" i="2" s="1"/>
  <c r="AF144" i="2"/>
  <c r="AF236" i="2" s="1"/>
  <c r="AG144" i="2"/>
  <c r="AG236" i="2" s="1"/>
  <c r="AH144" i="2"/>
  <c r="AH236" i="2" s="1"/>
  <c r="AI144" i="2"/>
  <c r="AI236" i="2" s="1"/>
  <c r="AJ144" i="2"/>
  <c r="AJ236" i="2" s="1"/>
  <c r="AK144" i="2"/>
  <c r="AK236" i="2" s="1"/>
  <c r="AL144" i="2"/>
  <c r="AL236" i="2" s="1"/>
  <c r="AM144" i="2"/>
  <c r="AM236" i="2" s="1"/>
  <c r="AN144" i="2"/>
  <c r="AN236" i="2" s="1"/>
  <c r="AO144" i="2"/>
  <c r="AO236" i="2" s="1"/>
  <c r="AP144" i="2"/>
  <c r="AP236" i="2" s="1"/>
  <c r="AQ144" i="2"/>
  <c r="AQ236" i="2" s="1"/>
  <c r="AR144" i="2"/>
  <c r="AR236" i="2" s="1"/>
  <c r="AS144" i="2"/>
  <c r="AS236" i="2" s="1"/>
  <c r="AT144" i="2"/>
  <c r="AT236" i="2" s="1"/>
  <c r="AU144" i="2"/>
  <c r="AU236" i="2" s="1"/>
  <c r="AV144" i="2"/>
  <c r="AV236" i="2" s="1"/>
  <c r="AW144" i="2"/>
  <c r="AW236" i="2" s="1"/>
  <c r="AX144" i="2"/>
  <c r="AX236" i="2" s="1"/>
  <c r="AY144" i="2"/>
  <c r="AY236" i="2" s="1"/>
  <c r="AZ144" i="2"/>
  <c r="AZ236" i="2" s="1"/>
  <c r="BA144" i="2"/>
  <c r="BA236" i="2" s="1"/>
  <c r="BB144" i="2"/>
  <c r="BB236" i="2" s="1"/>
  <c r="BC144" i="2"/>
  <c r="BC236" i="2" s="1"/>
  <c r="BD144" i="2"/>
  <c r="BD236" i="2" s="1"/>
  <c r="BE144" i="2"/>
  <c r="BE236" i="2" s="1"/>
  <c r="BF144" i="2"/>
  <c r="BF236" i="2" s="1"/>
  <c r="BG144" i="2"/>
  <c r="BG236" i="2" s="1"/>
  <c r="BH144" i="2"/>
  <c r="BH236" i="2" s="1"/>
  <c r="BI144" i="2"/>
  <c r="BI236" i="2" s="1"/>
  <c r="BJ144" i="2"/>
  <c r="BJ236" i="2" s="1"/>
  <c r="BK144" i="2"/>
  <c r="BK236" i="2" s="1"/>
  <c r="BL144" i="2"/>
  <c r="BL236" i="2" s="1"/>
  <c r="BM144" i="2"/>
  <c r="BM236" i="2" s="1"/>
  <c r="BN144" i="2"/>
  <c r="BN236" i="2" s="1"/>
  <c r="BO144" i="2"/>
  <c r="BO236" i="2" s="1"/>
  <c r="BP144" i="2"/>
  <c r="BP236" i="2" s="1"/>
  <c r="BQ144" i="2"/>
  <c r="BQ236" i="2" s="1"/>
  <c r="BR144" i="2"/>
  <c r="BR236" i="2" s="1"/>
  <c r="BS144" i="2"/>
  <c r="BS236" i="2" s="1"/>
  <c r="BT144" i="2"/>
  <c r="BT236" i="2" s="1"/>
  <c r="BU144" i="2"/>
  <c r="BU236" i="2" s="1"/>
  <c r="BV144" i="2"/>
  <c r="BV236" i="2" s="1"/>
  <c r="BW144" i="2"/>
  <c r="BW236" i="2" s="1"/>
  <c r="BX144" i="2"/>
  <c r="BX236" i="2" s="1"/>
  <c r="BY144" i="2"/>
  <c r="BY236" i="2" s="1"/>
  <c r="BZ144" i="2"/>
  <c r="BZ236" i="2" s="1"/>
  <c r="CA144" i="2"/>
  <c r="CA236" i="2" s="1"/>
  <c r="CB144" i="2"/>
  <c r="CB236" i="2" s="1"/>
  <c r="CC144" i="2"/>
  <c r="CC236" i="2" s="1"/>
  <c r="CD144" i="2"/>
  <c r="CD236" i="2" s="1"/>
  <c r="CE144" i="2"/>
  <c r="CE236" i="2" s="1"/>
  <c r="CF144" i="2"/>
  <c r="CF236" i="2" s="1"/>
  <c r="CG144" i="2"/>
  <c r="CG236" i="2" s="1"/>
  <c r="CH144" i="2"/>
  <c r="CH236" i="2" s="1"/>
  <c r="CI144" i="2"/>
  <c r="CI236" i="2" s="1"/>
  <c r="CJ144" i="2"/>
  <c r="CJ236" i="2" s="1"/>
  <c r="CK144" i="2"/>
  <c r="CK236" i="2" s="1"/>
  <c r="D145" i="2"/>
  <c r="D237" i="2" s="1"/>
  <c r="E145" i="2"/>
  <c r="E237" i="2" s="1"/>
  <c r="F145" i="2"/>
  <c r="F237" i="2" s="1"/>
  <c r="G145" i="2"/>
  <c r="G237" i="2" s="1"/>
  <c r="H145" i="2"/>
  <c r="H237" i="2" s="1"/>
  <c r="I145" i="2"/>
  <c r="I237" i="2" s="1"/>
  <c r="J145" i="2"/>
  <c r="J237" i="2" s="1"/>
  <c r="K145" i="2"/>
  <c r="K237" i="2" s="1"/>
  <c r="L145" i="2"/>
  <c r="L237" i="2" s="1"/>
  <c r="M145" i="2"/>
  <c r="M237" i="2" s="1"/>
  <c r="N145" i="2"/>
  <c r="N237" i="2" s="1"/>
  <c r="O145" i="2"/>
  <c r="O237" i="2" s="1"/>
  <c r="P145" i="2"/>
  <c r="P237" i="2" s="1"/>
  <c r="Q145" i="2"/>
  <c r="Q237" i="2" s="1"/>
  <c r="R145" i="2"/>
  <c r="R237" i="2" s="1"/>
  <c r="S145" i="2"/>
  <c r="S237" i="2" s="1"/>
  <c r="T145" i="2"/>
  <c r="T237" i="2" s="1"/>
  <c r="U145" i="2"/>
  <c r="U237" i="2" s="1"/>
  <c r="V145" i="2"/>
  <c r="V237" i="2" s="1"/>
  <c r="W145" i="2"/>
  <c r="W237" i="2" s="1"/>
  <c r="X145" i="2"/>
  <c r="X237" i="2" s="1"/>
  <c r="Y145" i="2"/>
  <c r="Y237" i="2" s="1"/>
  <c r="Z145" i="2"/>
  <c r="Z237" i="2" s="1"/>
  <c r="AA145" i="2"/>
  <c r="AA237" i="2" s="1"/>
  <c r="AB145" i="2"/>
  <c r="AB237" i="2" s="1"/>
  <c r="AC145" i="2"/>
  <c r="AC237" i="2" s="1"/>
  <c r="AD145" i="2"/>
  <c r="AD237" i="2" s="1"/>
  <c r="AE145" i="2"/>
  <c r="AE237" i="2" s="1"/>
  <c r="AF145" i="2"/>
  <c r="AF237" i="2" s="1"/>
  <c r="AG145" i="2"/>
  <c r="AG237" i="2" s="1"/>
  <c r="AH145" i="2"/>
  <c r="AH237" i="2" s="1"/>
  <c r="AI145" i="2"/>
  <c r="AI237" i="2" s="1"/>
  <c r="AJ145" i="2"/>
  <c r="AJ237" i="2" s="1"/>
  <c r="AK145" i="2"/>
  <c r="AK237" i="2" s="1"/>
  <c r="AL145" i="2"/>
  <c r="AL237" i="2" s="1"/>
  <c r="AM145" i="2"/>
  <c r="AM237" i="2" s="1"/>
  <c r="AN145" i="2"/>
  <c r="AN237" i="2" s="1"/>
  <c r="AO145" i="2"/>
  <c r="AO237" i="2" s="1"/>
  <c r="AP145" i="2"/>
  <c r="AP237" i="2" s="1"/>
  <c r="AQ145" i="2"/>
  <c r="AQ237" i="2" s="1"/>
  <c r="AR145" i="2"/>
  <c r="AR237" i="2" s="1"/>
  <c r="AS145" i="2"/>
  <c r="AS237" i="2" s="1"/>
  <c r="AT145" i="2"/>
  <c r="AT237" i="2" s="1"/>
  <c r="AU145" i="2"/>
  <c r="AU237" i="2" s="1"/>
  <c r="AV145" i="2"/>
  <c r="AV237" i="2" s="1"/>
  <c r="AW145" i="2"/>
  <c r="AW237" i="2" s="1"/>
  <c r="AX145" i="2"/>
  <c r="AX237" i="2" s="1"/>
  <c r="AY145" i="2"/>
  <c r="AY237" i="2" s="1"/>
  <c r="AZ145" i="2"/>
  <c r="AZ237" i="2" s="1"/>
  <c r="BA145" i="2"/>
  <c r="BA237" i="2" s="1"/>
  <c r="BB145" i="2"/>
  <c r="BB237" i="2" s="1"/>
  <c r="BC145" i="2"/>
  <c r="BC237" i="2" s="1"/>
  <c r="BD145" i="2"/>
  <c r="BD237" i="2" s="1"/>
  <c r="BE145" i="2"/>
  <c r="BE237" i="2" s="1"/>
  <c r="BF145" i="2"/>
  <c r="BF237" i="2" s="1"/>
  <c r="BG145" i="2"/>
  <c r="BG237" i="2" s="1"/>
  <c r="BH145" i="2"/>
  <c r="BH237" i="2" s="1"/>
  <c r="BI145" i="2"/>
  <c r="BI237" i="2" s="1"/>
  <c r="BJ145" i="2"/>
  <c r="BJ237" i="2" s="1"/>
  <c r="BK145" i="2"/>
  <c r="BK237" i="2" s="1"/>
  <c r="BL145" i="2"/>
  <c r="BL237" i="2" s="1"/>
  <c r="BM145" i="2"/>
  <c r="BM237" i="2" s="1"/>
  <c r="BN145" i="2"/>
  <c r="BN237" i="2" s="1"/>
  <c r="BO145" i="2"/>
  <c r="BO237" i="2" s="1"/>
  <c r="BP145" i="2"/>
  <c r="BP237" i="2" s="1"/>
  <c r="BQ145" i="2"/>
  <c r="BQ237" i="2" s="1"/>
  <c r="BR145" i="2"/>
  <c r="BR237" i="2" s="1"/>
  <c r="BS145" i="2"/>
  <c r="BS237" i="2" s="1"/>
  <c r="BT145" i="2"/>
  <c r="BT237" i="2" s="1"/>
  <c r="BU145" i="2"/>
  <c r="BU237" i="2" s="1"/>
  <c r="BV145" i="2"/>
  <c r="BV237" i="2" s="1"/>
  <c r="BW145" i="2"/>
  <c r="BW237" i="2" s="1"/>
  <c r="BX145" i="2"/>
  <c r="BX237" i="2" s="1"/>
  <c r="BY145" i="2"/>
  <c r="BY237" i="2" s="1"/>
  <c r="BZ145" i="2"/>
  <c r="BZ237" i="2" s="1"/>
  <c r="CA145" i="2"/>
  <c r="CA237" i="2" s="1"/>
  <c r="CB145" i="2"/>
  <c r="CB237" i="2" s="1"/>
  <c r="CC145" i="2"/>
  <c r="CC237" i="2" s="1"/>
  <c r="CD145" i="2"/>
  <c r="CD237" i="2" s="1"/>
  <c r="CE145" i="2"/>
  <c r="CE237" i="2" s="1"/>
  <c r="CF145" i="2"/>
  <c r="CF237" i="2" s="1"/>
  <c r="CG145" i="2"/>
  <c r="CG237" i="2" s="1"/>
  <c r="CH145" i="2"/>
  <c r="CH237" i="2" s="1"/>
  <c r="CI145" i="2"/>
  <c r="CI237" i="2" s="1"/>
  <c r="CJ145" i="2"/>
  <c r="CJ237" i="2" s="1"/>
  <c r="CK145" i="2"/>
  <c r="CK237" i="2" s="1"/>
  <c r="D146" i="2"/>
  <c r="D238" i="2" s="1"/>
  <c r="E146" i="2"/>
  <c r="E238" i="2" s="1"/>
  <c r="F146" i="2"/>
  <c r="F238" i="2" s="1"/>
  <c r="G146" i="2"/>
  <c r="G238" i="2" s="1"/>
  <c r="H146" i="2"/>
  <c r="H238" i="2" s="1"/>
  <c r="I146" i="2"/>
  <c r="I238" i="2" s="1"/>
  <c r="J146" i="2"/>
  <c r="J238" i="2" s="1"/>
  <c r="K146" i="2"/>
  <c r="K238" i="2" s="1"/>
  <c r="L146" i="2"/>
  <c r="L238" i="2" s="1"/>
  <c r="M146" i="2"/>
  <c r="M238" i="2" s="1"/>
  <c r="N146" i="2"/>
  <c r="N238" i="2" s="1"/>
  <c r="O146" i="2"/>
  <c r="O238" i="2" s="1"/>
  <c r="P146" i="2"/>
  <c r="P238" i="2" s="1"/>
  <c r="Q146" i="2"/>
  <c r="Q238" i="2" s="1"/>
  <c r="R146" i="2"/>
  <c r="R238" i="2" s="1"/>
  <c r="S146" i="2"/>
  <c r="S238" i="2" s="1"/>
  <c r="T146" i="2"/>
  <c r="T238" i="2" s="1"/>
  <c r="U146" i="2"/>
  <c r="U238" i="2" s="1"/>
  <c r="V146" i="2"/>
  <c r="V238" i="2" s="1"/>
  <c r="W146" i="2"/>
  <c r="W238" i="2" s="1"/>
  <c r="X146" i="2"/>
  <c r="X238" i="2" s="1"/>
  <c r="Y146" i="2"/>
  <c r="Y238" i="2" s="1"/>
  <c r="Z146" i="2"/>
  <c r="Z238" i="2" s="1"/>
  <c r="AA146" i="2"/>
  <c r="AA238" i="2" s="1"/>
  <c r="AB146" i="2"/>
  <c r="AB238" i="2" s="1"/>
  <c r="AC146" i="2"/>
  <c r="AC238" i="2" s="1"/>
  <c r="AD146" i="2"/>
  <c r="AD238" i="2" s="1"/>
  <c r="AE146" i="2"/>
  <c r="AE238" i="2" s="1"/>
  <c r="AF146" i="2"/>
  <c r="AF238" i="2" s="1"/>
  <c r="AG146" i="2"/>
  <c r="AG238" i="2" s="1"/>
  <c r="AH146" i="2"/>
  <c r="AH238" i="2" s="1"/>
  <c r="AI146" i="2"/>
  <c r="AI238" i="2" s="1"/>
  <c r="AJ146" i="2"/>
  <c r="AJ238" i="2" s="1"/>
  <c r="AK146" i="2"/>
  <c r="AK238" i="2" s="1"/>
  <c r="AL146" i="2"/>
  <c r="AL238" i="2" s="1"/>
  <c r="AM146" i="2"/>
  <c r="AM238" i="2" s="1"/>
  <c r="AN146" i="2"/>
  <c r="AN238" i="2" s="1"/>
  <c r="AO146" i="2"/>
  <c r="AO238" i="2" s="1"/>
  <c r="AP146" i="2"/>
  <c r="AP238" i="2" s="1"/>
  <c r="AQ146" i="2"/>
  <c r="AQ238" i="2" s="1"/>
  <c r="AR146" i="2"/>
  <c r="AR238" i="2" s="1"/>
  <c r="AS146" i="2"/>
  <c r="AS238" i="2" s="1"/>
  <c r="AT146" i="2"/>
  <c r="AT238" i="2" s="1"/>
  <c r="AU146" i="2"/>
  <c r="AU238" i="2" s="1"/>
  <c r="AV146" i="2"/>
  <c r="AV238" i="2" s="1"/>
  <c r="AW146" i="2"/>
  <c r="AW238" i="2" s="1"/>
  <c r="AX146" i="2"/>
  <c r="AX238" i="2" s="1"/>
  <c r="AY146" i="2"/>
  <c r="AY238" i="2" s="1"/>
  <c r="AZ146" i="2"/>
  <c r="AZ238" i="2" s="1"/>
  <c r="BA146" i="2"/>
  <c r="BA238" i="2" s="1"/>
  <c r="BB146" i="2"/>
  <c r="BB238" i="2" s="1"/>
  <c r="BC146" i="2"/>
  <c r="BC238" i="2" s="1"/>
  <c r="BD146" i="2"/>
  <c r="BD238" i="2" s="1"/>
  <c r="BE146" i="2"/>
  <c r="BE238" i="2" s="1"/>
  <c r="BF146" i="2"/>
  <c r="BF238" i="2" s="1"/>
  <c r="BG146" i="2"/>
  <c r="BG238" i="2" s="1"/>
  <c r="BH146" i="2"/>
  <c r="BH238" i="2" s="1"/>
  <c r="BI146" i="2"/>
  <c r="BI238" i="2" s="1"/>
  <c r="BJ146" i="2"/>
  <c r="BJ238" i="2" s="1"/>
  <c r="BK146" i="2"/>
  <c r="BK238" i="2" s="1"/>
  <c r="BL146" i="2"/>
  <c r="BL238" i="2" s="1"/>
  <c r="BM146" i="2"/>
  <c r="BM238" i="2" s="1"/>
  <c r="BN146" i="2"/>
  <c r="BN238" i="2" s="1"/>
  <c r="BO146" i="2"/>
  <c r="BO238" i="2" s="1"/>
  <c r="BP146" i="2"/>
  <c r="BP238" i="2" s="1"/>
  <c r="BQ146" i="2"/>
  <c r="BQ238" i="2" s="1"/>
  <c r="BR146" i="2"/>
  <c r="BR238" i="2" s="1"/>
  <c r="BS146" i="2"/>
  <c r="BS238" i="2" s="1"/>
  <c r="BT146" i="2"/>
  <c r="BT238" i="2" s="1"/>
  <c r="BU146" i="2"/>
  <c r="BU238" i="2" s="1"/>
  <c r="BV146" i="2"/>
  <c r="BV238" i="2" s="1"/>
  <c r="BW146" i="2"/>
  <c r="BW238" i="2" s="1"/>
  <c r="BX146" i="2"/>
  <c r="BX238" i="2" s="1"/>
  <c r="BY146" i="2"/>
  <c r="BY238" i="2" s="1"/>
  <c r="BZ146" i="2"/>
  <c r="BZ238" i="2" s="1"/>
  <c r="CA146" i="2"/>
  <c r="CA238" i="2" s="1"/>
  <c r="CB146" i="2"/>
  <c r="CB238" i="2" s="1"/>
  <c r="CC146" i="2"/>
  <c r="CC238" i="2" s="1"/>
  <c r="CD146" i="2"/>
  <c r="CD238" i="2" s="1"/>
  <c r="CE146" i="2"/>
  <c r="CE238" i="2" s="1"/>
  <c r="CF146" i="2"/>
  <c r="CF238" i="2" s="1"/>
  <c r="CG146" i="2"/>
  <c r="CG238" i="2" s="1"/>
  <c r="CH146" i="2"/>
  <c r="CH238" i="2" s="1"/>
  <c r="CI146" i="2"/>
  <c r="CI238" i="2" s="1"/>
  <c r="CJ146" i="2"/>
  <c r="CJ238" i="2" s="1"/>
  <c r="CK146" i="2"/>
  <c r="CK238" i="2" s="1"/>
  <c r="D147" i="2"/>
  <c r="D239" i="2" s="1"/>
  <c r="E147" i="2"/>
  <c r="E239" i="2" s="1"/>
  <c r="F147" i="2"/>
  <c r="F239" i="2" s="1"/>
  <c r="G147" i="2"/>
  <c r="G239" i="2" s="1"/>
  <c r="H147" i="2"/>
  <c r="H239" i="2" s="1"/>
  <c r="I147" i="2"/>
  <c r="I239" i="2" s="1"/>
  <c r="J147" i="2"/>
  <c r="J239" i="2" s="1"/>
  <c r="K147" i="2"/>
  <c r="K239" i="2" s="1"/>
  <c r="L147" i="2"/>
  <c r="L239" i="2" s="1"/>
  <c r="M147" i="2"/>
  <c r="M239" i="2" s="1"/>
  <c r="N147" i="2"/>
  <c r="N239" i="2" s="1"/>
  <c r="O147" i="2"/>
  <c r="O239" i="2" s="1"/>
  <c r="P147" i="2"/>
  <c r="P239" i="2" s="1"/>
  <c r="Q147" i="2"/>
  <c r="Q239" i="2" s="1"/>
  <c r="R147" i="2"/>
  <c r="R239" i="2" s="1"/>
  <c r="S147" i="2"/>
  <c r="S239" i="2" s="1"/>
  <c r="T147" i="2"/>
  <c r="T239" i="2" s="1"/>
  <c r="U147" i="2"/>
  <c r="U239" i="2" s="1"/>
  <c r="V147" i="2"/>
  <c r="V239" i="2" s="1"/>
  <c r="W147" i="2"/>
  <c r="W239" i="2" s="1"/>
  <c r="X147" i="2"/>
  <c r="X239" i="2" s="1"/>
  <c r="Y147" i="2"/>
  <c r="Y239" i="2" s="1"/>
  <c r="Z147" i="2"/>
  <c r="Z239" i="2" s="1"/>
  <c r="AA147" i="2"/>
  <c r="AA239" i="2" s="1"/>
  <c r="AB147" i="2"/>
  <c r="AB239" i="2" s="1"/>
  <c r="AC147" i="2"/>
  <c r="AC239" i="2" s="1"/>
  <c r="AD147" i="2"/>
  <c r="AD239" i="2" s="1"/>
  <c r="AE147" i="2"/>
  <c r="AE239" i="2" s="1"/>
  <c r="AF147" i="2"/>
  <c r="AF239" i="2" s="1"/>
  <c r="AG147" i="2"/>
  <c r="AG239" i="2" s="1"/>
  <c r="AH147" i="2"/>
  <c r="AH239" i="2" s="1"/>
  <c r="AI147" i="2"/>
  <c r="AI239" i="2" s="1"/>
  <c r="AJ147" i="2"/>
  <c r="AJ239" i="2" s="1"/>
  <c r="AK147" i="2"/>
  <c r="AK239" i="2" s="1"/>
  <c r="AL147" i="2"/>
  <c r="AL239" i="2" s="1"/>
  <c r="AM147" i="2"/>
  <c r="AM239" i="2" s="1"/>
  <c r="AN147" i="2"/>
  <c r="AN239" i="2" s="1"/>
  <c r="AO147" i="2"/>
  <c r="AO239" i="2" s="1"/>
  <c r="AP147" i="2"/>
  <c r="AP239" i="2" s="1"/>
  <c r="AQ147" i="2"/>
  <c r="AQ239" i="2" s="1"/>
  <c r="AR147" i="2"/>
  <c r="AR239" i="2" s="1"/>
  <c r="AS147" i="2"/>
  <c r="AS239" i="2" s="1"/>
  <c r="AT147" i="2"/>
  <c r="AT239" i="2" s="1"/>
  <c r="AU147" i="2"/>
  <c r="AU239" i="2" s="1"/>
  <c r="AV147" i="2"/>
  <c r="AV239" i="2" s="1"/>
  <c r="AW147" i="2"/>
  <c r="AW239" i="2" s="1"/>
  <c r="AX147" i="2"/>
  <c r="AX239" i="2" s="1"/>
  <c r="AY147" i="2"/>
  <c r="AY239" i="2" s="1"/>
  <c r="AZ147" i="2"/>
  <c r="AZ239" i="2" s="1"/>
  <c r="BA147" i="2"/>
  <c r="BA239" i="2" s="1"/>
  <c r="BB147" i="2"/>
  <c r="BB239" i="2" s="1"/>
  <c r="BC147" i="2"/>
  <c r="BC239" i="2" s="1"/>
  <c r="BD147" i="2"/>
  <c r="BD239" i="2" s="1"/>
  <c r="BE147" i="2"/>
  <c r="BE239" i="2" s="1"/>
  <c r="BF147" i="2"/>
  <c r="BF239" i="2" s="1"/>
  <c r="BG147" i="2"/>
  <c r="BG239" i="2" s="1"/>
  <c r="BH147" i="2"/>
  <c r="BH239" i="2" s="1"/>
  <c r="BI147" i="2"/>
  <c r="BI239" i="2" s="1"/>
  <c r="BJ147" i="2"/>
  <c r="BJ239" i="2" s="1"/>
  <c r="BK147" i="2"/>
  <c r="BK239" i="2" s="1"/>
  <c r="BL147" i="2"/>
  <c r="BL239" i="2" s="1"/>
  <c r="BM147" i="2"/>
  <c r="BM239" i="2" s="1"/>
  <c r="BN147" i="2"/>
  <c r="BN239" i="2" s="1"/>
  <c r="BO147" i="2"/>
  <c r="BO239" i="2" s="1"/>
  <c r="BP147" i="2"/>
  <c r="BP239" i="2" s="1"/>
  <c r="BQ147" i="2"/>
  <c r="BQ239" i="2" s="1"/>
  <c r="BR147" i="2"/>
  <c r="BR239" i="2" s="1"/>
  <c r="BS147" i="2"/>
  <c r="BS239" i="2" s="1"/>
  <c r="BT147" i="2"/>
  <c r="BT239" i="2" s="1"/>
  <c r="BU147" i="2"/>
  <c r="BU239" i="2" s="1"/>
  <c r="BV147" i="2"/>
  <c r="BV239" i="2" s="1"/>
  <c r="BW147" i="2"/>
  <c r="BW239" i="2" s="1"/>
  <c r="BX147" i="2"/>
  <c r="BX239" i="2" s="1"/>
  <c r="BY147" i="2"/>
  <c r="BY239" i="2" s="1"/>
  <c r="BZ147" i="2"/>
  <c r="BZ239" i="2" s="1"/>
  <c r="CA147" i="2"/>
  <c r="CA239" i="2" s="1"/>
  <c r="CB147" i="2"/>
  <c r="CB239" i="2" s="1"/>
  <c r="CC147" i="2"/>
  <c r="CC239" i="2" s="1"/>
  <c r="CD147" i="2"/>
  <c r="CD239" i="2" s="1"/>
  <c r="CE147" i="2"/>
  <c r="CE239" i="2" s="1"/>
  <c r="CF147" i="2"/>
  <c r="CF239" i="2" s="1"/>
  <c r="CG147" i="2"/>
  <c r="CG239" i="2" s="1"/>
  <c r="CH147" i="2"/>
  <c r="CH239" i="2" s="1"/>
  <c r="CI147" i="2"/>
  <c r="CI239" i="2" s="1"/>
  <c r="CJ147" i="2"/>
  <c r="CJ239" i="2" s="1"/>
  <c r="CK147" i="2"/>
  <c r="CK239" i="2" s="1"/>
  <c r="D148" i="2"/>
  <c r="D240" i="2" s="1"/>
  <c r="E148" i="2"/>
  <c r="E240" i="2" s="1"/>
  <c r="F148" i="2"/>
  <c r="F240" i="2" s="1"/>
  <c r="G148" i="2"/>
  <c r="G240" i="2" s="1"/>
  <c r="H148" i="2"/>
  <c r="H240" i="2" s="1"/>
  <c r="I148" i="2"/>
  <c r="I240" i="2" s="1"/>
  <c r="J148" i="2"/>
  <c r="J240" i="2" s="1"/>
  <c r="K148" i="2"/>
  <c r="K240" i="2" s="1"/>
  <c r="L148" i="2"/>
  <c r="L240" i="2" s="1"/>
  <c r="M148" i="2"/>
  <c r="M240" i="2" s="1"/>
  <c r="N148" i="2"/>
  <c r="N240" i="2" s="1"/>
  <c r="O148" i="2"/>
  <c r="O240" i="2" s="1"/>
  <c r="P148" i="2"/>
  <c r="P240" i="2" s="1"/>
  <c r="Q148" i="2"/>
  <c r="Q240" i="2" s="1"/>
  <c r="R148" i="2"/>
  <c r="R240" i="2" s="1"/>
  <c r="S148" i="2"/>
  <c r="S240" i="2" s="1"/>
  <c r="T148" i="2"/>
  <c r="T240" i="2" s="1"/>
  <c r="U148" i="2"/>
  <c r="U240" i="2" s="1"/>
  <c r="V148" i="2"/>
  <c r="V240" i="2" s="1"/>
  <c r="W148" i="2"/>
  <c r="W240" i="2" s="1"/>
  <c r="X148" i="2"/>
  <c r="X240" i="2" s="1"/>
  <c r="Y148" i="2"/>
  <c r="Y240" i="2" s="1"/>
  <c r="Z148" i="2"/>
  <c r="Z240" i="2" s="1"/>
  <c r="AA148" i="2"/>
  <c r="AA240" i="2" s="1"/>
  <c r="AB148" i="2"/>
  <c r="AB240" i="2" s="1"/>
  <c r="AC148" i="2"/>
  <c r="AC240" i="2" s="1"/>
  <c r="AD148" i="2"/>
  <c r="AD240" i="2" s="1"/>
  <c r="AE148" i="2"/>
  <c r="AE240" i="2" s="1"/>
  <c r="AF148" i="2"/>
  <c r="AF240" i="2" s="1"/>
  <c r="AG148" i="2"/>
  <c r="AG240" i="2" s="1"/>
  <c r="AH148" i="2"/>
  <c r="AH240" i="2" s="1"/>
  <c r="AI148" i="2"/>
  <c r="AI240" i="2" s="1"/>
  <c r="AJ148" i="2"/>
  <c r="AJ240" i="2" s="1"/>
  <c r="AK148" i="2"/>
  <c r="AK240" i="2" s="1"/>
  <c r="AL148" i="2"/>
  <c r="AL240" i="2" s="1"/>
  <c r="AM148" i="2"/>
  <c r="AM240" i="2" s="1"/>
  <c r="AN148" i="2"/>
  <c r="AN240" i="2" s="1"/>
  <c r="AO148" i="2"/>
  <c r="AO240" i="2" s="1"/>
  <c r="AP148" i="2"/>
  <c r="AP240" i="2" s="1"/>
  <c r="AQ148" i="2"/>
  <c r="AQ240" i="2" s="1"/>
  <c r="AR148" i="2"/>
  <c r="AR240" i="2" s="1"/>
  <c r="AS148" i="2"/>
  <c r="AS240" i="2" s="1"/>
  <c r="AT148" i="2"/>
  <c r="AT240" i="2" s="1"/>
  <c r="AU148" i="2"/>
  <c r="AU240" i="2" s="1"/>
  <c r="AV148" i="2"/>
  <c r="AV240" i="2" s="1"/>
  <c r="AW148" i="2"/>
  <c r="AW240" i="2" s="1"/>
  <c r="AX148" i="2"/>
  <c r="AX240" i="2" s="1"/>
  <c r="AY148" i="2"/>
  <c r="AY240" i="2" s="1"/>
  <c r="AZ148" i="2"/>
  <c r="AZ240" i="2" s="1"/>
  <c r="BA148" i="2"/>
  <c r="BA240" i="2" s="1"/>
  <c r="BB148" i="2"/>
  <c r="BB240" i="2" s="1"/>
  <c r="BC148" i="2"/>
  <c r="BC240" i="2" s="1"/>
  <c r="BD148" i="2"/>
  <c r="BD240" i="2" s="1"/>
  <c r="BE148" i="2"/>
  <c r="BE240" i="2" s="1"/>
  <c r="BF148" i="2"/>
  <c r="BF240" i="2" s="1"/>
  <c r="BG148" i="2"/>
  <c r="BG240" i="2" s="1"/>
  <c r="BH148" i="2"/>
  <c r="BH240" i="2" s="1"/>
  <c r="BI148" i="2"/>
  <c r="BI240" i="2" s="1"/>
  <c r="BJ148" i="2"/>
  <c r="BJ240" i="2" s="1"/>
  <c r="BK148" i="2"/>
  <c r="BK240" i="2" s="1"/>
  <c r="BL148" i="2"/>
  <c r="BL240" i="2" s="1"/>
  <c r="BM148" i="2"/>
  <c r="BM240" i="2" s="1"/>
  <c r="BN148" i="2"/>
  <c r="BN240" i="2" s="1"/>
  <c r="BO148" i="2"/>
  <c r="BO240" i="2" s="1"/>
  <c r="BP148" i="2"/>
  <c r="BP240" i="2" s="1"/>
  <c r="BQ148" i="2"/>
  <c r="BQ240" i="2" s="1"/>
  <c r="BR148" i="2"/>
  <c r="BR240" i="2" s="1"/>
  <c r="BS148" i="2"/>
  <c r="BS240" i="2" s="1"/>
  <c r="BT148" i="2"/>
  <c r="BT240" i="2" s="1"/>
  <c r="BU148" i="2"/>
  <c r="BU240" i="2" s="1"/>
  <c r="BV148" i="2"/>
  <c r="BV240" i="2" s="1"/>
  <c r="BW148" i="2"/>
  <c r="BW240" i="2" s="1"/>
  <c r="BX148" i="2"/>
  <c r="BX240" i="2" s="1"/>
  <c r="BY148" i="2"/>
  <c r="BY240" i="2" s="1"/>
  <c r="BZ148" i="2"/>
  <c r="BZ240" i="2" s="1"/>
  <c r="CA148" i="2"/>
  <c r="CA240" i="2" s="1"/>
  <c r="CB148" i="2"/>
  <c r="CB240" i="2" s="1"/>
  <c r="CC148" i="2"/>
  <c r="CC240" i="2" s="1"/>
  <c r="CD148" i="2"/>
  <c r="CD240" i="2" s="1"/>
  <c r="CE148" i="2"/>
  <c r="CE240" i="2" s="1"/>
  <c r="CF148" i="2"/>
  <c r="CF240" i="2" s="1"/>
  <c r="CG148" i="2"/>
  <c r="CG240" i="2" s="1"/>
  <c r="CH148" i="2"/>
  <c r="CH240" i="2" s="1"/>
  <c r="CI148" i="2"/>
  <c r="CI240" i="2" s="1"/>
  <c r="CJ148" i="2"/>
  <c r="CJ240" i="2" s="1"/>
  <c r="CK148" i="2"/>
  <c r="CK240" i="2" s="1"/>
  <c r="D149" i="2"/>
  <c r="D241" i="2" s="1"/>
  <c r="E149" i="2"/>
  <c r="E241" i="2" s="1"/>
  <c r="F149" i="2"/>
  <c r="F241" i="2" s="1"/>
  <c r="G149" i="2"/>
  <c r="G241" i="2" s="1"/>
  <c r="H149" i="2"/>
  <c r="H241" i="2" s="1"/>
  <c r="I149" i="2"/>
  <c r="I241" i="2" s="1"/>
  <c r="J149" i="2"/>
  <c r="J241" i="2" s="1"/>
  <c r="K149" i="2"/>
  <c r="K241" i="2" s="1"/>
  <c r="L149" i="2"/>
  <c r="L241" i="2" s="1"/>
  <c r="M149" i="2"/>
  <c r="M241" i="2" s="1"/>
  <c r="N149" i="2"/>
  <c r="N241" i="2" s="1"/>
  <c r="O149" i="2"/>
  <c r="O241" i="2" s="1"/>
  <c r="P149" i="2"/>
  <c r="P241" i="2" s="1"/>
  <c r="Q149" i="2"/>
  <c r="Q241" i="2" s="1"/>
  <c r="R149" i="2"/>
  <c r="R241" i="2" s="1"/>
  <c r="S149" i="2"/>
  <c r="S241" i="2" s="1"/>
  <c r="T149" i="2"/>
  <c r="T241" i="2" s="1"/>
  <c r="U149" i="2"/>
  <c r="U241" i="2" s="1"/>
  <c r="V149" i="2"/>
  <c r="V241" i="2" s="1"/>
  <c r="W149" i="2"/>
  <c r="W241" i="2" s="1"/>
  <c r="X149" i="2"/>
  <c r="X241" i="2" s="1"/>
  <c r="Y149" i="2"/>
  <c r="Y241" i="2" s="1"/>
  <c r="Z149" i="2"/>
  <c r="Z241" i="2" s="1"/>
  <c r="AA149" i="2"/>
  <c r="AA241" i="2" s="1"/>
  <c r="AB149" i="2"/>
  <c r="AB241" i="2" s="1"/>
  <c r="AC149" i="2"/>
  <c r="AC241" i="2" s="1"/>
  <c r="AD149" i="2"/>
  <c r="AD241" i="2" s="1"/>
  <c r="AE149" i="2"/>
  <c r="AE241" i="2" s="1"/>
  <c r="AF149" i="2"/>
  <c r="AF241" i="2" s="1"/>
  <c r="AG149" i="2"/>
  <c r="AG241" i="2" s="1"/>
  <c r="AH149" i="2"/>
  <c r="AH241" i="2" s="1"/>
  <c r="AI149" i="2"/>
  <c r="AI241" i="2" s="1"/>
  <c r="AJ149" i="2"/>
  <c r="AJ241" i="2" s="1"/>
  <c r="AK149" i="2"/>
  <c r="AK241" i="2" s="1"/>
  <c r="AL149" i="2"/>
  <c r="AL241" i="2" s="1"/>
  <c r="AM149" i="2"/>
  <c r="AM241" i="2" s="1"/>
  <c r="AN149" i="2"/>
  <c r="AN241" i="2" s="1"/>
  <c r="AO149" i="2"/>
  <c r="AO241" i="2" s="1"/>
  <c r="AP149" i="2"/>
  <c r="AP241" i="2" s="1"/>
  <c r="AQ149" i="2"/>
  <c r="AQ241" i="2" s="1"/>
  <c r="AR149" i="2"/>
  <c r="AR241" i="2" s="1"/>
  <c r="AS149" i="2"/>
  <c r="AS241" i="2" s="1"/>
  <c r="AT149" i="2"/>
  <c r="AT241" i="2" s="1"/>
  <c r="AU149" i="2"/>
  <c r="AU241" i="2" s="1"/>
  <c r="AV149" i="2"/>
  <c r="AV241" i="2" s="1"/>
  <c r="AW149" i="2"/>
  <c r="AW241" i="2" s="1"/>
  <c r="AX149" i="2"/>
  <c r="AX241" i="2" s="1"/>
  <c r="AY149" i="2"/>
  <c r="AY241" i="2" s="1"/>
  <c r="AZ149" i="2"/>
  <c r="AZ241" i="2" s="1"/>
  <c r="BA149" i="2"/>
  <c r="BA241" i="2" s="1"/>
  <c r="BB149" i="2"/>
  <c r="BB241" i="2" s="1"/>
  <c r="BC149" i="2"/>
  <c r="BC241" i="2" s="1"/>
  <c r="BD149" i="2"/>
  <c r="BD241" i="2" s="1"/>
  <c r="BE149" i="2"/>
  <c r="BE241" i="2" s="1"/>
  <c r="BF149" i="2"/>
  <c r="BF241" i="2" s="1"/>
  <c r="BG149" i="2"/>
  <c r="BG241" i="2" s="1"/>
  <c r="BH149" i="2"/>
  <c r="BH241" i="2" s="1"/>
  <c r="BI149" i="2"/>
  <c r="BI241" i="2" s="1"/>
  <c r="BJ149" i="2"/>
  <c r="BJ241" i="2" s="1"/>
  <c r="BK149" i="2"/>
  <c r="BK241" i="2" s="1"/>
  <c r="BL149" i="2"/>
  <c r="BL241" i="2" s="1"/>
  <c r="BM149" i="2"/>
  <c r="BM241" i="2" s="1"/>
  <c r="BN149" i="2"/>
  <c r="BN241" i="2" s="1"/>
  <c r="BO149" i="2"/>
  <c r="BO241" i="2" s="1"/>
  <c r="BP149" i="2"/>
  <c r="BP241" i="2" s="1"/>
  <c r="BQ149" i="2"/>
  <c r="BQ241" i="2" s="1"/>
  <c r="BR149" i="2"/>
  <c r="BR241" i="2" s="1"/>
  <c r="BS149" i="2"/>
  <c r="BS241" i="2" s="1"/>
  <c r="BT149" i="2"/>
  <c r="BT241" i="2" s="1"/>
  <c r="BU149" i="2"/>
  <c r="BU241" i="2" s="1"/>
  <c r="BV149" i="2"/>
  <c r="BV241" i="2" s="1"/>
  <c r="BW149" i="2"/>
  <c r="BW241" i="2" s="1"/>
  <c r="BX149" i="2"/>
  <c r="BX241" i="2" s="1"/>
  <c r="BY149" i="2"/>
  <c r="BY241" i="2" s="1"/>
  <c r="BZ149" i="2"/>
  <c r="BZ241" i="2" s="1"/>
  <c r="CA149" i="2"/>
  <c r="CA241" i="2" s="1"/>
  <c r="CB149" i="2"/>
  <c r="CB241" i="2" s="1"/>
  <c r="CC149" i="2"/>
  <c r="CC241" i="2" s="1"/>
  <c r="CD149" i="2"/>
  <c r="CD241" i="2" s="1"/>
  <c r="CE149" i="2"/>
  <c r="CE241" i="2" s="1"/>
  <c r="CF149" i="2"/>
  <c r="CF241" i="2" s="1"/>
  <c r="CG149" i="2"/>
  <c r="CG241" i="2" s="1"/>
  <c r="CH149" i="2"/>
  <c r="CH241" i="2" s="1"/>
  <c r="CI149" i="2"/>
  <c r="CI241" i="2" s="1"/>
  <c r="CJ149" i="2"/>
  <c r="CJ241" i="2" s="1"/>
  <c r="CK149" i="2"/>
  <c r="CK241" i="2" s="1"/>
  <c r="D150" i="2"/>
  <c r="D242" i="2" s="1"/>
  <c r="E150" i="2"/>
  <c r="E242" i="2" s="1"/>
  <c r="F150" i="2"/>
  <c r="F242" i="2" s="1"/>
  <c r="G150" i="2"/>
  <c r="G242" i="2" s="1"/>
  <c r="H150" i="2"/>
  <c r="H242" i="2" s="1"/>
  <c r="I150" i="2"/>
  <c r="I242" i="2" s="1"/>
  <c r="J150" i="2"/>
  <c r="J242" i="2" s="1"/>
  <c r="K150" i="2"/>
  <c r="K242" i="2" s="1"/>
  <c r="L150" i="2"/>
  <c r="L242" i="2" s="1"/>
  <c r="M150" i="2"/>
  <c r="M242" i="2" s="1"/>
  <c r="N150" i="2"/>
  <c r="N242" i="2" s="1"/>
  <c r="O150" i="2"/>
  <c r="O242" i="2" s="1"/>
  <c r="P150" i="2"/>
  <c r="P242" i="2" s="1"/>
  <c r="Q150" i="2"/>
  <c r="Q242" i="2" s="1"/>
  <c r="R150" i="2"/>
  <c r="R242" i="2" s="1"/>
  <c r="S150" i="2"/>
  <c r="S242" i="2" s="1"/>
  <c r="T150" i="2"/>
  <c r="T242" i="2" s="1"/>
  <c r="U150" i="2"/>
  <c r="U242" i="2" s="1"/>
  <c r="V150" i="2"/>
  <c r="V242" i="2" s="1"/>
  <c r="W150" i="2"/>
  <c r="W242" i="2" s="1"/>
  <c r="X150" i="2"/>
  <c r="X242" i="2" s="1"/>
  <c r="Y150" i="2"/>
  <c r="Y242" i="2" s="1"/>
  <c r="Z150" i="2"/>
  <c r="Z242" i="2" s="1"/>
  <c r="AA150" i="2"/>
  <c r="AA242" i="2" s="1"/>
  <c r="AB150" i="2"/>
  <c r="AB242" i="2" s="1"/>
  <c r="AC150" i="2"/>
  <c r="AC242" i="2" s="1"/>
  <c r="AD150" i="2"/>
  <c r="AD242" i="2" s="1"/>
  <c r="AE150" i="2"/>
  <c r="AE242" i="2" s="1"/>
  <c r="AF150" i="2"/>
  <c r="AF242" i="2" s="1"/>
  <c r="AG150" i="2"/>
  <c r="AG242" i="2" s="1"/>
  <c r="AH150" i="2"/>
  <c r="AH242" i="2" s="1"/>
  <c r="AI150" i="2"/>
  <c r="AI242" i="2" s="1"/>
  <c r="AJ150" i="2"/>
  <c r="AJ242" i="2" s="1"/>
  <c r="AK150" i="2"/>
  <c r="AK242" i="2" s="1"/>
  <c r="AL150" i="2"/>
  <c r="AL242" i="2" s="1"/>
  <c r="AM150" i="2"/>
  <c r="AM242" i="2" s="1"/>
  <c r="AN150" i="2"/>
  <c r="AN242" i="2" s="1"/>
  <c r="AO150" i="2"/>
  <c r="AO242" i="2" s="1"/>
  <c r="AP150" i="2"/>
  <c r="AP242" i="2" s="1"/>
  <c r="AQ150" i="2"/>
  <c r="AQ242" i="2" s="1"/>
  <c r="AR150" i="2"/>
  <c r="AR242" i="2" s="1"/>
  <c r="AS150" i="2"/>
  <c r="AS242" i="2" s="1"/>
  <c r="AT150" i="2"/>
  <c r="AT242" i="2" s="1"/>
  <c r="AU150" i="2"/>
  <c r="AU242" i="2" s="1"/>
  <c r="AV150" i="2"/>
  <c r="AV242" i="2" s="1"/>
  <c r="AW150" i="2"/>
  <c r="AW242" i="2" s="1"/>
  <c r="AX150" i="2"/>
  <c r="AX242" i="2" s="1"/>
  <c r="AY150" i="2"/>
  <c r="AY242" i="2" s="1"/>
  <c r="AZ150" i="2"/>
  <c r="AZ242" i="2" s="1"/>
  <c r="BA150" i="2"/>
  <c r="BA242" i="2" s="1"/>
  <c r="BB150" i="2"/>
  <c r="BB242" i="2" s="1"/>
  <c r="BC150" i="2"/>
  <c r="BC242" i="2" s="1"/>
  <c r="BD150" i="2"/>
  <c r="BD242" i="2" s="1"/>
  <c r="BE150" i="2"/>
  <c r="BE242" i="2" s="1"/>
  <c r="BF150" i="2"/>
  <c r="BF242" i="2" s="1"/>
  <c r="BG150" i="2"/>
  <c r="BG242" i="2" s="1"/>
  <c r="BH150" i="2"/>
  <c r="BH242" i="2" s="1"/>
  <c r="BI150" i="2"/>
  <c r="BI242" i="2" s="1"/>
  <c r="BJ150" i="2"/>
  <c r="BJ242" i="2" s="1"/>
  <c r="BK150" i="2"/>
  <c r="BK242" i="2" s="1"/>
  <c r="BL150" i="2"/>
  <c r="BL242" i="2" s="1"/>
  <c r="BM150" i="2"/>
  <c r="BM242" i="2" s="1"/>
  <c r="BN150" i="2"/>
  <c r="BN242" i="2" s="1"/>
  <c r="BO150" i="2"/>
  <c r="BO242" i="2" s="1"/>
  <c r="BP150" i="2"/>
  <c r="BP242" i="2" s="1"/>
  <c r="BQ150" i="2"/>
  <c r="BQ242" i="2" s="1"/>
  <c r="BR150" i="2"/>
  <c r="BR242" i="2" s="1"/>
  <c r="BS150" i="2"/>
  <c r="BS242" i="2" s="1"/>
  <c r="BT150" i="2"/>
  <c r="BT242" i="2" s="1"/>
  <c r="BU150" i="2"/>
  <c r="BU242" i="2" s="1"/>
  <c r="BV150" i="2"/>
  <c r="BV242" i="2" s="1"/>
  <c r="BW150" i="2"/>
  <c r="BW242" i="2" s="1"/>
  <c r="BX150" i="2"/>
  <c r="BX242" i="2" s="1"/>
  <c r="BY150" i="2"/>
  <c r="BY242" i="2" s="1"/>
  <c r="BZ150" i="2"/>
  <c r="BZ242" i="2" s="1"/>
  <c r="CA150" i="2"/>
  <c r="CA242" i="2" s="1"/>
  <c r="CB150" i="2"/>
  <c r="CB242" i="2" s="1"/>
  <c r="CC150" i="2"/>
  <c r="CC242" i="2" s="1"/>
  <c r="CD150" i="2"/>
  <c r="CD242" i="2" s="1"/>
  <c r="CE150" i="2"/>
  <c r="CE242" i="2" s="1"/>
  <c r="CF150" i="2"/>
  <c r="CF242" i="2" s="1"/>
  <c r="CG150" i="2"/>
  <c r="CG242" i="2" s="1"/>
  <c r="CH150" i="2"/>
  <c r="CH242" i="2" s="1"/>
  <c r="CI150" i="2"/>
  <c r="CI242" i="2" s="1"/>
  <c r="CJ150" i="2"/>
  <c r="CJ242" i="2" s="1"/>
  <c r="CK150" i="2"/>
  <c r="CK242" i="2" s="1"/>
  <c r="D151" i="2"/>
  <c r="D243" i="2" s="1"/>
  <c r="E151" i="2"/>
  <c r="E243" i="2" s="1"/>
  <c r="F151" i="2"/>
  <c r="F243" i="2" s="1"/>
  <c r="G151" i="2"/>
  <c r="G243" i="2" s="1"/>
  <c r="H151" i="2"/>
  <c r="H243" i="2" s="1"/>
  <c r="I151" i="2"/>
  <c r="I243" i="2" s="1"/>
  <c r="J151" i="2"/>
  <c r="J243" i="2" s="1"/>
  <c r="K151" i="2"/>
  <c r="K243" i="2" s="1"/>
  <c r="L151" i="2"/>
  <c r="L243" i="2" s="1"/>
  <c r="M151" i="2"/>
  <c r="M243" i="2" s="1"/>
  <c r="N151" i="2"/>
  <c r="N243" i="2" s="1"/>
  <c r="O151" i="2"/>
  <c r="O243" i="2" s="1"/>
  <c r="P151" i="2"/>
  <c r="P243" i="2" s="1"/>
  <c r="Q151" i="2"/>
  <c r="Q243" i="2" s="1"/>
  <c r="R151" i="2"/>
  <c r="R243" i="2" s="1"/>
  <c r="S151" i="2"/>
  <c r="S243" i="2" s="1"/>
  <c r="T151" i="2"/>
  <c r="T243" i="2" s="1"/>
  <c r="U151" i="2"/>
  <c r="U243" i="2" s="1"/>
  <c r="V151" i="2"/>
  <c r="V243" i="2" s="1"/>
  <c r="W151" i="2"/>
  <c r="W243" i="2" s="1"/>
  <c r="X151" i="2"/>
  <c r="X243" i="2" s="1"/>
  <c r="Y151" i="2"/>
  <c r="Y243" i="2" s="1"/>
  <c r="Z151" i="2"/>
  <c r="Z243" i="2" s="1"/>
  <c r="AA151" i="2"/>
  <c r="AA243" i="2" s="1"/>
  <c r="AB151" i="2"/>
  <c r="AB243" i="2" s="1"/>
  <c r="AC151" i="2"/>
  <c r="AC243" i="2" s="1"/>
  <c r="AD151" i="2"/>
  <c r="AD243" i="2" s="1"/>
  <c r="AE151" i="2"/>
  <c r="AE243" i="2" s="1"/>
  <c r="AF151" i="2"/>
  <c r="AF243" i="2" s="1"/>
  <c r="AG151" i="2"/>
  <c r="AG243" i="2" s="1"/>
  <c r="AH151" i="2"/>
  <c r="AH243" i="2" s="1"/>
  <c r="AI151" i="2"/>
  <c r="AI243" i="2" s="1"/>
  <c r="AJ151" i="2"/>
  <c r="AJ243" i="2" s="1"/>
  <c r="AK151" i="2"/>
  <c r="AK243" i="2" s="1"/>
  <c r="AL151" i="2"/>
  <c r="AL243" i="2" s="1"/>
  <c r="AM151" i="2"/>
  <c r="AM243" i="2" s="1"/>
  <c r="AN151" i="2"/>
  <c r="AN243" i="2" s="1"/>
  <c r="AO151" i="2"/>
  <c r="AO243" i="2" s="1"/>
  <c r="AP151" i="2"/>
  <c r="AP243" i="2" s="1"/>
  <c r="AQ151" i="2"/>
  <c r="AQ243" i="2" s="1"/>
  <c r="AR151" i="2"/>
  <c r="AR243" i="2" s="1"/>
  <c r="AS151" i="2"/>
  <c r="AS243" i="2" s="1"/>
  <c r="AT151" i="2"/>
  <c r="AT243" i="2" s="1"/>
  <c r="AU151" i="2"/>
  <c r="AU243" i="2" s="1"/>
  <c r="AV151" i="2"/>
  <c r="AV243" i="2" s="1"/>
  <c r="AW151" i="2"/>
  <c r="AW243" i="2" s="1"/>
  <c r="AX151" i="2"/>
  <c r="AX243" i="2" s="1"/>
  <c r="AY151" i="2"/>
  <c r="AY243" i="2" s="1"/>
  <c r="AZ151" i="2"/>
  <c r="AZ243" i="2" s="1"/>
  <c r="BA151" i="2"/>
  <c r="BA243" i="2" s="1"/>
  <c r="BB151" i="2"/>
  <c r="BB243" i="2" s="1"/>
  <c r="BC151" i="2"/>
  <c r="BC243" i="2" s="1"/>
  <c r="BD151" i="2"/>
  <c r="BD243" i="2" s="1"/>
  <c r="BE151" i="2"/>
  <c r="BE243" i="2" s="1"/>
  <c r="BF151" i="2"/>
  <c r="BF243" i="2" s="1"/>
  <c r="BG151" i="2"/>
  <c r="BG243" i="2" s="1"/>
  <c r="BH151" i="2"/>
  <c r="BH243" i="2" s="1"/>
  <c r="BI151" i="2"/>
  <c r="BI243" i="2" s="1"/>
  <c r="BJ151" i="2"/>
  <c r="BJ243" i="2" s="1"/>
  <c r="BK151" i="2"/>
  <c r="BK243" i="2" s="1"/>
  <c r="BL151" i="2"/>
  <c r="BL243" i="2" s="1"/>
  <c r="BM151" i="2"/>
  <c r="BM243" i="2" s="1"/>
  <c r="BN151" i="2"/>
  <c r="BN243" i="2" s="1"/>
  <c r="BO151" i="2"/>
  <c r="BO243" i="2" s="1"/>
  <c r="BP151" i="2"/>
  <c r="BP243" i="2" s="1"/>
  <c r="BQ151" i="2"/>
  <c r="BQ243" i="2" s="1"/>
  <c r="BR151" i="2"/>
  <c r="BR243" i="2" s="1"/>
  <c r="BS151" i="2"/>
  <c r="BS243" i="2" s="1"/>
  <c r="BT151" i="2"/>
  <c r="BT243" i="2" s="1"/>
  <c r="BU151" i="2"/>
  <c r="BU243" i="2" s="1"/>
  <c r="BV151" i="2"/>
  <c r="BV243" i="2" s="1"/>
  <c r="BW151" i="2"/>
  <c r="BW243" i="2" s="1"/>
  <c r="BX151" i="2"/>
  <c r="BX243" i="2" s="1"/>
  <c r="BY151" i="2"/>
  <c r="BY243" i="2" s="1"/>
  <c r="BZ151" i="2"/>
  <c r="BZ243" i="2" s="1"/>
  <c r="CA151" i="2"/>
  <c r="CA243" i="2" s="1"/>
  <c r="CB151" i="2"/>
  <c r="CB243" i="2" s="1"/>
  <c r="CC151" i="2"/>
  <c r="CC243" i="2" s="1"/>
  <c r="CD151" i="2"/>
  <c r="CD243" i="2" s="1"/>
  <c r="CE151" i="2"/>
  <c r="CE243" i="2" s="1"/>
  <c r="CF151" i="2"/>
  <c r="CF243" i="2" s="1"/>
  <c r="CG151" i="2"/>
  <c r="CG243" i="2" s="1"/>
  <c r="CH151" i="2"/>
  <c r="CH243" i="2" s="1"/>
  <c r="CI151" i="2"/>
  <c r="CI243" i="2" s="1"/>
  <c r="CJ151" i="2"/>
  <c r="CJ243" i="2" s="1"/>
  <c r="CK151" i="2"/>
  <c r="CK243" i="2" s="1"/>
  <c r="D152" i="2"/>
  <c r="D244" i="2" s="1"/>
  <c r="E152" i="2"/>
  <c r="E244" i="2" s="1"/>
  <c r="F152" i="2"/>
  <c r="F244" i="2" s="1"/>
  <c r="G152" i="2"/>
  <c r="G244" i="2" s="1"/>
  <c r="H152" i="2"/>
  <c r="H244" i="2" s="1"/>
  <c r="I152" i="2"/>
  <c r="I244" i="2" s="1"/>
  <c r="J152" i="2"/>
  <c r="J244" i="2" s="1"/>
  <c r="K152" i="2"/>
  <c r="K244" i="2" s="1"/>
  <c r="L152" i="2"/>
  <c r="L244" i="2" s="1"/>
  <c r="M152" i="2"/>
  <c r="M244" i="2" s="1"/>
  <c r="N152" i="2"/>
  <c r="N244" i="2" s="1"/>
  <c r="O152" i="2"/>
  <c r="O244" i="2" s="1"/>
  <c r="P152" i="2"/>
  <c r="P244" i="2" s="1"/>
  <c r="Q152" i="2"/>
  <c r="Q244" i="2" s="1"/>
  <c r="R152" i="2"/>
  <c r="R244" i="2" s="1"/>
  <c r="S152" i="2"/>
  <c r="S244" i="2" s="1"/>
  <c r="T152" i="2"/>
  <c r="T244" i="2" s="1"/>
  <c r="U152" i="2"/>
  <c r="U244" i="2" s="1"/>
  <c r="V152" i="2"/>
  <c r="V244" i="2" s="1"/>
  <c r="W152" i="2"/>
  <c r="W244" i="2" s="1"/>
  <c r="X152" i="2"/>
  <c r="X244" i="2" s="1"/>
  <c r="Y152" i="2"/>
  <c r="Y244" i="2" s="1"/>
  <c r="Z152" i="2"/>
  <c r="Z244" i="2" s="1"/>
  <c r="AA152" i="2"/>
  <c r="AA244" i="2" s="1"/>
  <c r="AB152" i="2"/>
  <c r="AB244" i="2" s="1"/>
  <c r="AC152" i="2"/>
  <c r="AC244" i="2" s="1"/>
  <c r="AD152" i="2"/>
  <c r="AD244" i="2" s="1"/>
  <c r="AE152" i="2"/>
  <c r="AE244" i="2" s="1"/>
  <c r="AF152" i="2"/>
  <c r="AF244" i="2" s="1"/>
  <c r="AG152" i="2"/>
  <c r="AG244" i="2" s="1"/>
  <c r="AH152" i="2"/>
  <c r="AH244" i="2" s="1"/>
  <c r="AI152" i="2"/>
  <c r="AI244" i="2" s="1"/>
  <c r="AJ152" i="2"/>
  <c r="AJ244" i="2" s="1"/>
  <c r="AK152" i="2"/>
  <c r="AK244" i="2" s="1"/>
  <c r="AL152" i="2"/>
  <c r="AL244" i="2" s="1"/>
  <c r="AM152" i="2"/>
  <c r="AM244" i="2" s="1"/>
  <c r="AN152" i="2"/>
  <c r="AN244" i="2" s="1"/>
  <c r="AO152" i="2"/>
  <c r="AO244" i="2" s="1"/>
  <c r="AP152" i="2"/>
  <c r="AP244" i="2" s="1"/>
  <c r="AQ152" i="2"/>
  <c r="AQ244" i="2" s="1"/>
  <c r="AR152" i="2"/>
  <c r="AR244" i="2" s="1"/>
  <c r="AS152" i="2"/>
  <c r="AS244" i="2" s="1"/>
  <c r="AT152" i="2"/>
  <c r="AT244" i="2" s="1"/>
  <c r="AU152" i="2"/>
  <c r="AU244" i="2" s="1"/>
  <c r="AV152" i="2"/>
  <c r="AV244" i="2" s="1"/>
  <c r="AW152" i="2"/>
  <c r="AW244" i="2" s="1"/>
  <c r="AX152" i="2"/>
  <c r="AX244" i="2" s="1"/>
  <c r="AY152" i="2"/>
  <c r="AY244" i="2" s="1"/>
  <c r="AZ152" i="2"/>
  <c r="AZ244" i="2" s="1"/>
  <c r="BA152" i="2"/>
  <c r="BA244" i="2" s="1"/>
  <c r="BB152" i="2"/>
  <c r="BB244" i="2" s="1"/>
  <c r="BC152" i="2"/>
  <c r="BC244" i="2" s="1"/>
  <c r="BD152" i="2"/>
  <c r="BD244" i="2" s="1"/>
  <c r="BE152" i="2"/>
  <c r="BE244" i="2" s="1"/>
  <c r="BF152" i="2"/>
  <c r="BF244" i="2" s="1"/>
  <c r="BG152" i="2"/>
  <c r="BG244" i="2" s="1"/>
  <c r="BH152" i="2"/>
  <c r="BH244" i="2" s="1"/>
  <c r="BI152" i="2"/>
  <c r="BI244" i="2" s="1"/>
  <c r="BJ152" i="2"/>
  <c r="BJ244" i="2" s="1"/>
  <c r="BK152" i="2"/>
  <c r="BK244" i="2" s="1"/>
  <c r="BL152" i="2"/>
  <c r="BL244" i="2" s="1"/>
  <c r="BM152" i="2"/>
  <c r="BM244" i="2" s="1"/>
  <c r="BN152" i="2"/>
  <c r="BN244" i="2" s="1"/>
  <c r="BO152" i="2"/>
  <c r="BO244" i="2" s="1"/>
  <c r="BP152" i="2"/>
  <c r="BP244" i="2" s="1"/>
  <c r="BQ152" i="2"/>
  <c r="BQ244" i="2" s="1"/>
  <c r="BR152" i="2"/>
  <c r="BR244" i="2" s="1"/>
  <c r="BS152" i="2"/>
  <c r="BS244" i="2" s="1"/>
  <c r="BT152" i="2"/>
  <c r="BT244" i="2" s="1"/>
  <c r="BU152" i="2"/>
  <c r="BU244" i="2" s="1"/>
  <c r="BV152" i="2"/>
  <c r="BV244" i="2" s="1"/>
  <c r="BW152" i="2"/>
  <c r="BW244" i="2" s="1"/>
  <c r="BX152" i="2"/>
  <c r="BX244" i="2" s="1"/>
  <c r="BY152" i="2"/>
  <c r="BY244" i="2" s="1"/>
  <c r="BZ152" i="2"/>
  <c r="BZ244" i="2" s="1"/>
  <c r="CA152" i="2"/>
  <c r="CA244" i="2" s="1"/>
  <c r="CB152" i="2"/>
  <c r="CB244" i="2" s="1"/>
  <c r="CC152" i="2"/>
  <c r="CC244" i="2" s="1"/>
  <c r="CD152" i="2"/>
  <c r="CD244" i="2" s="1"/>
  <c r="CE152" i="2"/>
  <c r="CE244" i="2" s="1"/>
  <c r="CF152" i="2"/>
  <c r="CF244" i="2" s="1"/>
  <c r="CG152" i="2"/>
  <c r="CG244" i="2" s="1"/>
  <c r="CH152" i="2"/>
  <c r="CH244" i="2" s="1"/>
  <c r="CI152" i="2"/>
  <c r="CI244" i="2" s="1"/>
  <c r="CJ152" i="2"/>
  <c r="CJ244" i="2" s="1"/>
  <c r="CK152" i="2"/>
  <c r="CK244" i="2" s="1"/>
  <c r="D153" i="2"/>
  <c r="D245" i="2" s="1"/>
  <c r="E153" i="2"/>
  <c r="E245" i="2" s="1"/>
  <c r="F153" i="2"/>
  <c r="F245" i="2" s="1"/>
  <c r="G153" i="2"/>
  <c r="G245" i="2" s="1"/>
  <c r="H153" i="2"/>
  <c r="H245" i="2" s="1"/>
  <c r="I153" i="2"/>
  <c r="I245" i="2" s="1"/>
  <c r="J153" i="2"/>
  <c r="J245" i="2" s="1"/>
  <c r="K153" i="2"/>
  <c r="K245" i="2" s="1"/>
  <c r="L153" i="2"/>
  <c r="L245" i="2" s="1"/>
  <c r="M153" i="2"/>
  <c r="M245" i="2" s="1"/>
  <c r="N153" i="2"/>
  <c r="N245" i="2" s="1"/>
  <c r="O153" i="2"/>
  <c r="O245" i="2" s="1"/>
  <c r="P153" i="2"/>
  <c r="P245" i="2" s="1"/>
  <c r="Q153" i="2"/>
  <c r="Q245" i="2" s="1"/>
  <c r="R153" i="2"/>
  <c r="R245" i="2" s="1"/>
  <c r="S153" i="2"/>
  <c r="S245" i="2" s="1"/>
  <c r="T153" i="2"/>
  <c r="T245" i="2" s="1"/>
  <c r="U153" i="2"/>
  <c r="U245" i="2" s="1"/>
  <c r="V153" i="2"/>
  <c r="V245" i="2" s="1"/>
  <c r="W153" i="2"/>
  <c r="W245" i="2" s="1"/>
  <c r="X153" i="2"/>
  <c r="X245" i="2" s="1"/>
  <c r="Y153" i="2"/>
  <c r="Y245" i="2" s="1"/>
  <c r="Z153" i="2"/>
  <c r="Z245" i="2" s="1"/>
  <c r="AA153" i="2"/>
  <c r="AA245" i="2" s="1"/>
  <c r="AB153" i="2"/>
  <c r="AB245" i="2" s="1"/>
  <c r="AC153" i="2"/>
  <c r="AC245" i="2" s="1"/>
  <c r="AD153" i="2"/>
  <c r="AD245" i="2" s="1"/>
  <c r="AE153" i="2"/>
  <c r="AE245" i="2" s="1"/>
  <c r="AF153" i="2"/>
  <c r="AF245" i="2" s="1"/>
  <c r="AG153" i="2"/>
  <c r="AG245" i="2" s="1"/>
  <c r="AH153" i="2"/>
  <c r="AH245" i="2" s="1"/>
  <c r="AI153" i="2"/>
  <c r="AI245" i="2" s="1"/>
  <c r="AJ153" i="2"/>
  <c r="AJ245" i="2" s="1"/>
  <c r="AK153" i="2"/>
  <c r="AK245" i="2" s="1"/>
  <c r="AL153" i="2"/>
  <c r="AL245" i="2" s="1"/>
  <c r="AM153" i="2"/>
  <c r="AM245" i="2" s="1"/>
  <c r="AN153" i="2"/>
  <c r="AN245" i="2" s="1"/>
  <c r="AO153" i="2"/>
  <c r="AO245" i="2" s="1"/>
  <c r="AP153" i="2"/>
  <c r="AP245" i="2" s="1"/>
  <c r="AQ153" i="2"/>
  <c r="AQ245" i="2" s="1"/>
  <c r="AR153" i="2"/>
  <c r="AR245" i="2" s="1"/>
  <c r="AS153" i="2"/>
  <c r="AS245" i="2" s="1"/>
  <c r="AT153" i="2"/>
  <c r="AT245" i="2" s="1"/>
  <c r="AU153" i="2"/>
  <c r="AU245" i="2" s="1"/>
  <c r="AV153" i="2"/>
  <c r="AV245" i="2" s="1"/>
  <c r="AW153" i="2"/>
  <c r="AW245" i="2" s="1"/>
  <c r="AX153" i="2"/>
  <c r="AX245" i="2" s="1"/>
  <c r="AY153" i="2"/>
  <c r="AY245" i="2" s="1"/>
  <c r="AZ153" i="2"/>
  <c r="AZ245" i="2" s="1"/>
  <c r="BA153" i="2"/>
  <c r="BA245" i="2" s="1"/>
  <c r="BB153" i="2"/>
  <c r="BB245" i="2" s="1"/>
  <c r="BC153" i="2"/>
  <c r="BC245" i="2" s="1"/>
  <c r="BD153" i="2"/>
  <c r="BD245" i="2" s="1"/>
  <c r="BE153" i="2"/>
  <c r="BE245" i="2" s="1"/>
  <c r="BF153" i="2"/>
  <c r="BF245" i="2" s="1"/>
  <c r="BG153" i="2"/>
  <c r="BG245" i="2" s="1"/>
  <c r="BH153" i="2"/>
  <c r="BH245" i="2" s="1"/>
  <c r="BI153" i="2"/>
  <c r="BI245" i="2" s="1"/>
  <c r="BJ153" i="2"/>
  <c r="BJ245" i="2" s="1"/>
  <c r="BK153" i="2"/>
  <c r="BK245" i="2" s="1"/>
  <c r="BL153" i="2"/>
  <c r="BL245" i="2" s="1"/>
  <c r="BM153" i="2"/>
  <c r="BM245" i="2" s="1"/>
  <c r="BN153" i="2"/>
  <c r="BN245" i="2" s="1"/>
  <c r="BO153" i="2"/>
  <c r="BO245" i="2" s="1"/>
  <c r="BP153" i="2"/>
  <c r="BP245" i="2" s="1"/>
  <c r="BQ153" i="2"/>
  <c r="BQ245" i="2" s="1"/>
  <c r="BR153" i="2"/>
  <c r="BR245" i="2" s="1"/>
  <c r="BS153" i="2"/>
  <c r="BS245" i="2" s="1"/>
  <c r="BT153" i="2"/>
  <c r="BT245" i="2" s="1"/>
  <c r="BU153" i="2"/>
  <c r="BU245" i="2" s="1"/>
  <c r="BV153" i="2"/>
  <c r="BV245" i="2" s="1"/>
  <c r="BW153" i="2"/>
  <c r="BW245" i="2" s="1"/>
  <c r="BX153" i="2"/>
  <c r="BX245" i="2" s="1"/>
  <c r="BY153" i="2"/>
  <c r="BY245" i="2" s="1"/>
  <c r="BZ153" i="2"/>
  <c r="BZ245" i="2" s="1"/>
  <c r="CA153" i="2"/>
  <c r="CA245" i="2" s="1"/>
  <c r="CB153" i="2"/>
  <c r="CB245" i="2" s="1"/>
  <c r="CC153" i="2"/>
  <c r="CC245" i="2" s="1"/>
  <c r="CD153" i="2"/>
  <c r="CD245" i="2" s="1"/>
  <c r="CE153" i="2"/>
  <c r="CE245" i="2" s="1"/>
  <c r="CF153" i="2"/>
  <c r="CF245" i="2" s="1"/>
  <c r="CG153" i="2"/>
  <c r="CG245" i="2" s="1"/>
  <c r="CH153" i="2"/>
  <c r="CH245" i="2" s="1"/>
  <c r="CI153" i="2"/>
  <c r="CI245" i="2" s="1"/>
  <c r="CJ153" i="2"/>
  <c r="CJ245" i="2" s="1"/>
  <c r="CK153" i="2"/>
  <c r="CK245" i="2" s="1"/>
  <c r="D154" i="2"/>
  <c r="D246" i="2" s="1"/>
  <c r="E154" i="2"/>
  <c r="E246" i="2" s="1"/>
  <c r="F154" i="2"/>
  <c r="F246" i="2" s="1"/>
  <c r="G154" i="2"/>
  <c r="G246" i="2" s="1"/>
  <c r="H154" i="2"/>
  <c r="H246" i="2" s="1"/>
  <c r="I154" i="2"/>
  <c r="I246" i="2" s="1"/>
  <c r="J154" i="2"/>
  <c r="J246" i="2" s="1"/>
  <c r="K154" i="2"/>
  <c r="K246" i="2" s="1"/>
  <c r="L154" i="2"/>
  <c r="L246" i="2" s="1"/>
  <c r="M154" i="2"/>
  <c r="M246" i="2" s="1"/>
  <c r="N154" i="2"/>
  <c r="N246" i="2" s="1"/>
  <c r="O154" i="2"/>
  <c r="O246" i="2" s="1"/>
  <c r="P154" i="2"/>
  <c r="P246" i="2" s="1"/>
  <c r="Q154" i="2"/>
  <c r="Q246" i="2" s="1"/>
  <c r="R154" i="2"/>
  <c r="R246" i="2" s="1"/>
  <c r="S154" i="2"/>
  <c r="S246" i="2" s="1"/>
  <c r="T154" i="2"/>
  <c r="T246" i="2" s="1"/>
  <c r="U154" i="2"/>
  <c r="U246" i="2" s="1"/>
  <c r="V154" i="2"/>
  <c r="V246" i="2" s="1"/>
  <c r="W154" i="2"/>
  <c r="W246" i="2" s="1"/>
  <c r="X154" i="2"/>
  <c r="X246" i="2" s="1"/>
  <c r="Y154" i="2"/>
  <c r="Y246" i="2" s="1"/>
  <c r="Z154" i="2"/>
  <c r="Z246" i="2" s="1"/>
  <c r="AA154" i="2"/>
  <c r="AA246" i="2" s="1"/>
  <c r="AB154" i="2"/>
  <c r="AB246" i="2" s="1"/>
  <c r="AC154" i="2"/>
  <c r="AC246" i="2" s="1"/>
  <c r="AD154" i="2"/>
  <c r="AD246" i="2" s="1"/>
  <c r="AE154" i="2"/>
  <c r="AE246" i="2" s="1"/>
  <c r="AF154" i="2"/>
  <c r="AF246" i="2" s="1"/>
  <c r="AG154" i="2"/>
  <c r="AG246" i="2" s="1"/>
  <c r="AH154" i="2"/>
  <c r="AH246" i="2" s="1"/>
  <c r="AI154" i="2"/>
  <c r="AI246" i="2" s="1"/>
  <c r="AJ154" i="2"/>
  <c r="AJ246" i="2" s="1"/>
  <c r="AK154" i="2"/>
  <c r="AK246" i="2" s="1"/>
  <c r="AL154" i="2"/>
  <c r="AL246" i="2" s="1"/>
  <c r="AM154" i="2"/>
  <c r="AM246" i="2" s="1"/>
  <c r="AN154" i="2"/>
  <c r="AN246" i="2" s="1"/>
  <c r="AO154" i="2"/>
  <c r="AO246" i="2" s="1"/>
  <c r="AP154" i="2"/>
  <c r="AP246" i="2" s="1"/>
  <c r="AQ154" i="2"/>
  <c r="AQ246" i="2" s="1"/>
  <c r="AR154" i="2"/>
  <c r="AR246" i="2" s="1"/>
  <c r="AS154" i="2"/>
  <c r="AS246" i="2" s="1"/>
  <c r="AT154" i="2"/>
  <c r="AT246" i="2" s="1"/>
  <c r="AU154" i="2"/>
  <c r="AU246" i="2" s="1"/>
  <c r="AV154" i="2"/>
  <c r="AV246" i="2" s="1"/>
  <c r="AW154" i="2"/>
  <c r="AW246" i="2" s="1"/>
  <c r="AX154" i="2"/>
  <c r="AX246" i="2" s="1"/>
  <c r="AY154" i="2"/>
  <c r="AY246" i="2" s="1"/>
  <c r="AZ154" i="2"/>
  <c r="AZ246" i="2" s="1"/>
  <c r="BA154" i="2"/>
  <c r="BA246" i="2" s="1"/>
  <c r="BB154" i="2"/>
  <c r="BB246" i="2" s="1"/>
  <c r="BC154" i="2"/>
  <c r="BC246" i="2" s="1"/>
  <c r="BD154" i="2"/>
  <c r="BD246" i="2" s="1"/>
  <c r="BE154" i="2"/>
  <c r="BE246" i="2" s="1"/>
  <c r="BF154" i="2"/>
  <c r="BF246" i="2" s="1"/>
  <c r="BG154" i="2"/>
  <c r="BG246" i="2" s="1"/>
  <c r="BH154" i="2"/>
  <c r="BH246" i="2" s="1"/>
  <c r="BI154" i="2"/>
  <c r="BI246" i="2" s="1"/>
  <c r="BJ154" i="2"/>
  <c r="BJ246" i="2" s="1"/>
  <c r="BK154" i="2"/>
  <c r="BK246" i="2" s="1"/>
  <c r="BL154" i="2"/>
  <c r="BL246" i="2" s="1"/>
  <c r="BM154" i="2"/>
  <c r="BM246" i="2" s="1"/>
  <c r="BN154" i="2"/>
  <c r="BN246" i="2" s="1"/>
  <c r="BO154" i="2"/>
  <c r="BO246" i="2" s="1"/>
  <c r="BP154" i="2"/>
  <c r="BP246" i="2" s="1"/>
  <c r="BQ154" i="2"/>
  <c r="BQ246" i="2" s="1"/>
  <c r="BR154" i="2"/>
  <c r="BR246" i="2" s="1"/>
  <c r="BS154" i="2"/>
  <c r="BS246" i="2" s="1"/>
  <c r="BT154" i="2"/>
  <c r="BT246" i="2" s="1"/>
  <c r="BU154" i="2"/>
  <c r="BU246" i="2" s="1"/>
  <c r="BV154" i="2"/>
  <c r="BV246" i="2" s="1"/>
  <c r="BW154" i="2"/>
  <c r="BW246" i="2" s="1"/>
  <c r="BX154" i="2"/>
  <c r="BX246" i="2" s="1"/>
  <c r="BY154" i="2"/>
  <c r="BY246" i="2" s="1"/>
  <c r="BZ154" i="2"/>
  <c r="BZ246" i="2" s="1"/>
  <c r="CA154" i="2"/>
  <c r="CA246" i="2" s="1"/>
  <c r="CB154" i="2"/>
  <c r="CB246" i="2" s="1"/>
  <c r="CC154" i="2"/>
  <c r="CC246" i="2" s="1"/>
  <c r="CD154" i="2"/>
  <c r="CD246" i="2" s="1"/>
  <c r="CE154" i="2"/>
  <c r="CE246" i="2" s="1"/>
  <c r="CF154" i="2"/>
  <c r="CF246" i="2" s="1"/>
  <c r="CG154" i="2"/>
  <c r="CG246" i="2" s="1"/>
  <c r="CH154" i="2"/>
  <c r="CH246" i="2" s="1"/>
  <c r="CI154" i="2"/>
  <c r="CI246" i="2" s="1"/>
  <c r="CJ154" i="2"/>
  <c r="CJ246" i="2" s="1"/>
  <c r="CK154" i="2"/>
  <c r="CK246" i="2" s="1"/>
  <c r="D155" i="2"/>
  <c r="D247" i="2" s="1"/>
  <c r="E155" i="2"/>
  <c r="E247" i="2" s="1"/>
  <c r="F155" i="2"/>
  <c r="F247" i="2" s="1"/>
  <c r="G155" i="2"/>
  <c r="G247" i="2" s="1"/>
  <c r="H155" i="2"/>
  <c r="H247" i="2" s="1"/>
  <c r="I155" i="2"/>
  <c r="I247" i="2" s="1"/>
  <c r="J155" i="2"/>
  <c r="J247" i="2" s="1"/>
  <c r="K155" i="2"/>
  <c r="K247" i="2" s="1"/>
  <c r="L155" i="2"/>
  <c r="L247" i="2" s="1"/>
  <c r="M155" i="2"/>
  <c r="M247" i="2" s="1"/>
  <c r="N155" i="2"/>
  <c r="N247" i="2" s="1"/>
  <c r="O155" i="2"/>
  <c r="O247" i="2" s="1"/>
  <c r="P155" i="2"/>
  <c r="P247" i="2" s="1"/>
  <c r="Q155" i="2"/>
  <c r="Q247" i="2" s="1"/>
  <c r="R155" i="2"/>
  <c r="R247" i="2" s="1"/>
  <c r="S155" i="2"/>
  <c r="S247" i="2" s="1"/>
  <c r="T155" i="2"/>
  <c r="T247" i="2" s="1"/>
  <c r="U155" i="2"/>
  <c r="U247" i="2" s="1"/>
  <c r="V155" i="2"/>
  <c r="V247" i="2" s="1"/>
  <c r="W155" i="2"/>
  <c r="W247" i="2" s="1"/>
  <c r="X155" i="2"/>
  <c r="X247" i="2" s="1"/>
  <c r="Y155" i="2"/>
  <c r="Y247" i="2" s="1"/>
  <c r="Z155" i="2"/>
  <c r="Z247" i="2" s="1"/>
  <c r="AA155" i="2"/>
  <c r="AA247" i="2" s="1"/>
  <c r="AB155" i="2"/>
  <c r="AB247" i="2" s="1"/>
  <c r="AC155" i="2"/>
  <c r="AC247" i="2" s="1"/>
  <c r="AD155" i="2"/>
  <c r="AD247" i="2" s="1"/>
  <c r="AE155" i="2"/>
  <c r="AE247" i="2" s="1"/>
  <c r="AF155" i="2"/>
  <c r="AF247" i="2" s="1"/>
  <c r="AG155" i="2"/>
  <c r="AG247" i="2" s="1"/>
  <c r="AH155" i="2"/>
  <c r="AH247" i="2" s="1"/>
  <c r="AI155" i="2"/>
  <c r="AI247" i="2" s="1"/>
  <c r="AJ155" i="2"/>
  <c r="AJ247" i="2" s="1"/>
  <c r="AK155" i="2"/>
  <c r="AK247" i="2" s="1"/>
  <c r="AL155" i="2"/>
  <c r="AL247" i="2" s="1"/>
  <c r="AM155" i="2"/>
  <c r="AM247" i="2" s="1"/>
  <c r="AN155" i="2"/>
  <c r="AN247" i="2" s="1"/>
  <c r="AO155" i="2"/>
  <c r="AO247" i="2" s="1"/>
  <c r="AP155" i="2"/>
  <c r="AP247" i="2" s="1"/>
  <c r="AQ155" i="2"/>
  <c r="AQ247" i="2" s="1"/>
  <c r="AR155" i="2"/>
  <c r="AR247" i="2" s="1"/>
  <c r="AS155" i="2"/>
  <c r="AS247" i="2" s="1"/>
  <c r="AT155" i="2"/>
  <c r="AT247" i="2" s="1"/>
  <c r="AU155" i="2"/>
  <c r="AU247" i="2" s="1"/>
  <c r="AV155" i="2"/>
  <c r="AV247" i="2" s="1"/>
  <c r="AW155" i="2"/>
  <c r="AW247" i="2" s="1"/>
  <c r="AX155" i="2"/>
  <c r="AX247" i="2" s="1"/>
  <c r="AY155" i="2"/>
  <c r="AY247" i="2" s="1"/>
  <c r="AZ155" i="2"/>
  <c r="AZ247" i="2" s="1"/>
  <c r="BA155" i="2"/>
  <c r="BA247" i="2" s="1"/>
  <c r="BB155" i="2"/>
  <c r="BB247" i="2" s="1"/>
  <c r="BC155" i="2"/>
  <c r="BC247" i="2" s="1"/>
  <c r="BD155" i="2"/>
  <c r="BD247" i="2" s="1"/>
  <c r="BE155" i="2"/>
  <c r="BE247" i="2" s="1"/>
  <c r="BF155" i="2"/>
  <c r="BF247" i="2" s="1"/>
  <c r="BG155" i="2"/>
  <c r="BG247" i="2" s="1"/>
  <c r="BH155" i="2"/>
  <c r="BH247" i="2" s="1"/>
  <c r="BI155" i="2"/>
  <c r="BI247" i="2" s="1"/>
  <c r="BJ155" i="2"/>
  <c r="BJ247" i="2" s="1"/>
  <c r="BK155" i="2"/>
  <c r="BK247" i="2" s="1"/>
  <c r="BL155" i="2"/>
  <c r="BL247" i="2" s="1"/>
  <c r="BM155" i="2"/>
  <c r="BM247" i="2" s="1"/>
  <c r="BN155" i="2"/>
  <c r="BN247" i="2" s="1"/>
  <c r="BO155" i="2"/>
  <c r="BO247" i="2" s="1"/>
  <c r="BP155" i="2"/>
  <c r="BP247" i="2" s="1"/>
  <c r="BQ155" i="2"/>
  <c r="BQ247" i="2" s="1"/>
  <c r="BR155" i="2"/>
  <c r="BR247" i="2" s="1"/>
  <c r="BS155" i="2"/>
  <c r="BS247" i="2" s="1"/>
  <c r="BT155" i="2"/>
  <c r="BT247" i="2" s="1"/>
  <c r="BU155" i="2"/>
  <c r="BU247" i="2" s="1"/>
  <c r="BV155" i="2"/>
  <c r="BV247" i="2" s="1"/>
  <c r="BW155" i="2"/>
  <c r="BW247" i="2" s="1"/>
  <c r="BX155" i="2"/>
  <c r="BX247" i="2" s="1"/>
  <c r="BY155" i="2"/>
  <c r="BY247" i="2" s="1"/>
  <c r="BZ155" i="2"/>
  <c r="BZ247" i="2" s="1"/>
  <c r="CA155" i="2"/>
  <c r="CA247" i="2" s="1"/>
  <c r="CB155" i="2"/>
  <c r="CB247" i="2" s="1"/>
  <c r="CC155" i="2"/>
  <c r="CC247" i="2" s="1"/>
  <c r="CD155" i="2"/>
  <c r="CD247" i="2" s="1"/>
  <c r="CE155" i="2"/>
  <c r="CE247" i="2" s="1"/>
  <c r="CF155" i="2"/>
  <c r="CF247" i="2" s="1"/>
  <c r="CG155" i="2"/>
  <c r="CG247" i="2" s="1"/>
  <c r="CH155" i="2"/>
  <c r="CH247" i="2" s="1"/>
  <c r="CI155" i="2"/>
  <c r="CI247" i="2" s="1"/>
  <c r="CJ155" i="2"/>
  <c r="CJ247" i="2" s="1"/>
  <c r="CK155" i="2"/>
  <c r="CK247" i="2" s="1"/>
  <c r="D156" i="2"/>
  <c r="D248" i="2" s="1"/>
  <c r="E156" i="2"/>
  <c r="E248" i="2" s="1"/>
  <c r="F156" i="2"/>
  <c r="F248" i="2" s="1"/>
  <c r="G156" i="2"/>
  <c r="G248" i="2" s="1"/>
  <c r="H156" i="2"/>
  <c r="H248" i="2" s="1"/>
  <c r="I156" i="2"/>
  <c r="I248" i="2" s="1"/>
  <c r="J156" i="2"/>
  <c r="J248" i="2" s="1"/>
  <c r="K156" i="2"/>
  <c r="K248" i="2" s="1"/>
  <c r="L156" i="2"/>
  <c r="L248" i="2" s="1"/>
  <c r="M156" i="2"/>
  <c r="M248" i="2" s="1"/>
  <c r="N156" i="2"/>
  <c r="N248" i="2" s="1"/>
  <c r="O156" i="2"/>
  <c r="O248" i="2" s="1"/>
  <c r="P156" i="2"/>
  <c r="P248" i="2" s="1"/>
  <c r="Q156" i="2"/>
  <c r="Q248" i="2" s="1"/>
  <c r="R156" i="2"/>
  <c r="R248" i="2" s="1"/>
  <c r="S156" i="2"/>
  <c r="S248" i="2" s="1"/>
  <c r="T156" i="2"/>
  <c r="T248" i="2" s="1"/>
  <c r="U156" i="2"/>
  <c r="U248" i="2" s="1"/>
  <c r="V156" i="2"/>
  <c r="V248" i="2" s="1"/>
  <c r="W156" i="2"/>
  <c r="W248" i="2" s="1"/>
  <c r="X156" i="2"/>
  <c r="X248" i="2" s="1"/>
  <c r="Y156" i="2"/>
  <c r="Y248" i="2" s="1"/>
  <c r="Z156" i="2"/>
  <c r="Z248" i="2" s="1"/>
  <c r="AA156" i="2"/>
  <c r="AA248" i="2" s="1"/>
  <c r="AB156" i="2"/>
  <c r="AB248" i="2" s="1"/>
  <c r="AC156" i="2"/>
  <c r="AC248" i="2" s="1"/>
  <c r="AD156" i="2"/>
  <c r="AD248" i="2" s="1"/>
  <c r="AE156" i="2"/>
  <c r="AE248" i="2" s="1"/>
  <c r="AF156" i="2"/>
  <c r="AF248" i="2" s="1"/>
  <c r="AG156" i="2"/>
  <c r="AG248" i="2" s="1"/>
  <c r="AH156" i="2"/>
  <c r="AH248" i="2" s="1"/>
  <c r="AI156" i="2"/>
  <c r="AI248" i="2" s="1"/>
  <c r="AJ156" i="2"/>
  <c r="AJ248" i="2" s="1"/>
  <c r="AK156" i="2"/>
  <c r="AK248" i="2" s="1"/>
  <c r="AL156" i="2"/>
  <c r="AL248" i="2" s="1"/>
  <c r="AM156" i="2"/>
  <c r="AM248" i="2" s="1"/>
  <c r="AN156" i="2"/>
  <c r="AN248" i="2" s="1"/>
  <c r="AO156" i="2"/>
  <c r="AO248" i="2" s="1"/>
  <c r="AP156" i="2"/>
  <c r="AP248" i="2" s="1"/>
  <c r="AQ156" i="2"/>
  <c r="AQ248" i="2" s="1"/>
  <c r="AR156" i="2"/>
  <c r="AR248" i="2" s="1"/>
  <c r="AS156" i="2"/>
  <c r="AS248" i="2" s="1"/>
  <c r="AT156" i="2"/>
  <c r="AT248" i="2" s="1"/>
  <c r="AU156" i="2"/>
  <c r="AU248" i="2" s="1"/>
  <c r="AV156" i="2"/>
  <c r="AV248" i="2" s="1"/>
  <c r="AW156" i="2"/>
  <c r="AW248" i="2" s="1"/>
  <c r="AX156" i="2"/>
  <c r="AX248" i="2" s="1"/>
  <c r="AY156" i="2"/>
  <c r="AY248" i="2" s="1"/>
  <c r="AZ156" i="2"/>
  <c r="AZ248" i="2" s="1"/>
  <c r="BA156" i="2"/>
  <c r="BA248" i="2" s="1"/>
  <c r="BB156" i="2"/>
  <c r="BB248" i="2" s="1"/>
  <c r="BC156" i="2"/>
  <c r="BC248" i="2" s="1"/>
  <c r="BD156" i="2"/>
  <c r="BD248" i="2" s="1"/>
  <c r="BE156" i="2"/>
  <c r="BE248" i="2" s="1"/>
  <c r="BF156" i="2"/>
  <c r="BF248" i="2" s="1"/>
  <c r="BG156" i="2"/>
  <c r="BG248" i="2" s="1"/>
  <c r="BH156" i="2"/>
  <c r="BH248" i="2" s="1"/>
  <c r="BI156" i="2"/>
  <c r="BI248" i="2" s="1"/>
  <c r="BJ156" i="2"/>
  <c r="BJ248" i="2" s="1"/>
  <c r="BK156" i="2"/>
  <c r="BK248" i="2" s="1"/>
  <c r="BL156" i="2"/>
  <c r="BL248" i="2" s="1"/>
  <c r="BM156" i="2"/>
  <c r="BM248" i="2" s="1"/>
  <c r="BN156" i="2"/>
  <c r="BN248" i="2" s="1"/>
  <c r="BO156" i="2"/>
  <c r="BO248" i="2" s="1"/>
  <c r="BP156" i="2"/>
  <c r="BP248" i="2" s="1"/>
  <c r="BQ156" i="2"/>
  <c r="BQ248" i="2" s="1"/>
  <c r="BR156" i="2"/>
  <c r="BR248" i="2" s="1"/>
  <c r="BS156" i="2"/>
  <c r="BS248" i="2" s="1"/>
  <c r="BT156" i="2"/>
  <c r="BT248" i="2" s="1"/>
  <c r="BU156" i="2"/>
  <c r="BU248" i="2" s="1"/>
  <c r="BV156" i="2"/>
  <c r="BV248" i="2" s="1"/>
  <c r="BW156" i="2"/>
  <c r="BW248" i="2" s="1"/>
  <c r="BX156" i="2"/>
  <c r="BX248" i="2" s="1"/>
  <c r="BY156" i="2"/>
  <c r="BY248" i="2" s="1"/>
  <c r="BZ156" i="2"/>
  <c r="BZ248" i="2" s="1"/>
  <c r="CA156" i="2"/>
  <c r="CA248" i="2" s="1"/>
  <c r="CB156" i="2"/>
  <c r="CB248" i="2" s="1"/>
  <c r="CC156" i="2"/>
  <c r="CC248" i="2" s="1"/>
  <c r="CD156" i="2"/>
  <c r="CD248" i="2" s="1"/>
  <c r="CE156" i="2"/>
  <c r="CE248" i="2" s="1"/>
  <c r="CF156" i="2"/>
  <c r="CF248" i="2" s="1"/>
  <c r="CG156" i="2"/>
  <c r="CG248" i="2" s="1"/>
  <c r="CH156" i="2"/>
  <c r="CH248" i="2" s="1"/>
  <c r="CI156" i="2"/>
  <c r="CI248" i="2" s="1"/>
  <c r="CJ156" i="2"/>
  <c r="CJ248" i="2" s="1"/>
  <c r="CK156" i="2"/>
  <c r="CK248" i="2" s="1"/>
  <c r="D157" i="2"/>
  <c r="D249" i="2" s="1"/>
  <c r="E157" i="2"/>
  <c r="E249" i="2" s="1"/>
  <c r="F157" i="2"/>
  <c r="F249" i="2" s="1"/>
  <c r="G157" i="2"/>
  <c r="G249" i="2" s="1"/>
  <c r="H157" i="2"/>
  <c r="H249" i="2" s="1"/>
  <c r="I157" i="2"/>
  <c r="I249" i="2" s="1"/>
  <c r="J157" i="2"/>
  <c r="J249" i="2" s="1"/>
  <c r="K157" i="2"/>
  <c r="K249" i="2" s="1"/>
  <c r="L157" i="2"/>
  <c r="L249" i="2" s="1"/>
  <c r="M157" i="2"/>
  <c r="M249" i="2" s="1"/>
  <c r="N157" i="2"/>
  <c r="N249" i="2" s="1"/>
  <c r="O157" i="2"/>
  <c r="O249" i="2" s="1"/>
  <c r="P157" i="2"/>
  <c r="P249" i="2" s="1"/>
  <c r="Q157" i="2"/>
  <c r="Q249" i="2" s="1"/>
  <c r="R157" i="2"/>
  <c r="R249" i="2" s="1"/>
  <c r="S157" i="2"/>
  <c r="S249" i="2" s="1"/>
  <c r="T157" i="2"/>
  <c r="T249" i="2" s="1"/>
  <c r="U157" i="2"/>
  <c r="U249" i="2" s="1"/>
  <c r="V157" i="2"/>
  <c r="V249" i="2" s="1"/>
  <c r="W157" i="2"/>
  <c r="W249" i="2" s="1"/>
  <c r="X157" i="2"/>
  <c r="X249" i="2" s="1"/>
  <c r="Y157" i="2"/>
  <c r="Y249" i="2" s="1"/>
  <c r="Z157" i="2"/>
  <c r="Z249" i="2" s="1"/>
  <c r="AA157" i="2"/>
  <c r="AA249" i="2" s="1"/>
  <c r="AB157" i="2"/>
  <c r="AB249" i="2" s="1"/>
  <c r="AC157" i="2"/>
  <c r="AC249" i="2" s="1"/>
  <c r="AD157" i="2"/>
  <c r="AD249" i="2" s="1"/>
  <c r="AE157" i="2"/>
  <c r="AE249" i="2" s="1"/>
  <c r="AF157" i="2"/>
  <c r="AF249" i="2" s="1"/>
  <c r="AG157" i="2"/>
  <c r="AG249" i="2" s="1"/>
  <c r="AH157" i="2"/>
  <c r="AH249" i="2" s="1"/>
  <c r="AI157" i="2"/>
  <c r="AI249" i="2" s="1"/>
  <c r="AJ157" i="2"/>
  <c r="AJ249" i="2" s="1"/>
  <c r="AK157" i="2"/>
  <c r="AK249" i="2" s="1"/>
  <c r="AL157" i="2"/>
  <c r="AL249" i="2" s="1"/>
  <c r="AM157" i="2"/>
  <c r="AM249" i="2" s="1"/>
  <c r="AN157" i="2"/>
  <c r="AN249" i="2" s="1"/>
  <c r="AO157" i="2"/>
  <c r="AO249" i="2" s="1"/>
  <c r="AP157" i="2"/>
  <c r="AP249" i="2" s="1"/>
  <c r="AQ157" i="2"/>
  <c r="AQ249" i="2" s="1"/>
  <c r="AR157" i="2"/>
  <c r="AR249" i="2" s="1"/>
  <c r="AS157" i="2"/>
  <c r="AS249" i="2" s="1"/>
  <c r="AT157" i="2"/>
  <c r="AT249" i="2" s="1"/>
  <c r="AU157" i="2"/>
  <c r="AU249" i="2" s="1"/>
  <c r="AV157" i="2"/>
  <c r="AV249" i="2" s="1"/>
  <c r="AW157" i="2"/>
  <c r="AW249" i="2" s="1"/>
  <c r="AX157" i="2"/>
  <c r="AX249" i="2" s="1"/>
  <c r="AY157" i="2"/>
  <c r="AY249" i="2" s="1"/>
  <c r="AZ157" i="2"/>
  <c r="AZ249" i="2" s="1"/>
  <c r="BA157" i="2"/>
  <c r="BA249" i="2" s="1"/>
  <c r="BB157" i="2"/>
  <c r="BB249" i="2" s="1"/>
  <c r="BC157" i="2"/>
  <c r="BC249" i="2" s="1"/>
  <c r="BD157" i="2"/>
  <c r="BD249" i="2" s="1"/>
  <c r="BE157" i="2"/>
  <c r="BE249" i="2" s="1"/>
  <c r="BF157" i="2"/>
  <c r="BF249" i="2" s="1"/>
  <c r="BG157" i="2"/>
  <c r="BG249" i="2" s="1"/>
  <c r="BH157" i="2"/>
  <c r="BH249" i="2" s="1"/>
  <c r="BI157" i="2"/>
  <c r="BI249" i="2" s="1"/>
  <c r="BJ157" i="2"/>
  <c r="BJ249" i="2" s="1"/>
  <c r="BK157" i="2"/>
  <c r="BK249" i="2" s="1"/>
  <c r="BL157" i="2"/>
  <c r="BL249" i="2" s="1"/>
  <c r="BM157" i="2"/>
  <c r="BM249" i="2" s="1"/>
  <c r="BN157" i="2"/>
  <c r="BN249" i="2" s="1"/>
  <c r="BO157" i="2"/>
  <c r="BO249" i="2" s="1"/>
  <c r="BP157" i="2"/>
  <c r="BP249" i="2" s="1"/>
  <c r="BQ157" i="2"/>
  <c r="BQ249" i="2" s="1"/>
  <c r="BR157" i="2"/>
  <c r="BR249" i="2" s="1"/>
  <c r="BS157" i="2"/>
  <c r="BS249" i="2" s="1"/>
  <c r="BT157" i="2"/>
  <c r="BT249" i="2" s="1"/>
  <c r="BU157" i="2"/>
  <c r="BU249" i="2" s="1"/>
  <c r="BV157" i="2"/>
  <c r="BV249" i="2" s="1"/>
  <c r="BW157" i="2"/>
  <c r="BW249" i="2" s="1"/>
  <c r="BX157" i="2"/>
  <c r="BX249" i="2" s="1"/>
  <c r="BY157" i="2"/>
  <c r="BY249" i="2" s="1"/>
  <c r="BZ157" i="2"/>
  <c r="BZ249" i="2" s="1"/>
  <c r="CA157" i="2"/>
  <c r="CA249" i="2" s="1"/>
  <c r="CB157" i="2"/>
  <c r="CB249" i="2" s="1"/>
  <c r="CC157" i="2"/>
  <c r="CC249" i="2" s="1"/>
  <c r="CD157" i="2"/>
  <c r="CD249" i="2" s="1"/>
  <c r="CE157" i="2"/>
  <c r="CE249" i="2" s="1"/>
  <c r="CF157" i="2"/>
  <c r="CF249" i="2" s="1"/>
  <c r="CG157" i="2"/>
  <c r="CG249" i="2" s="1"/>
  <c r="CH157" i="2"/>
  <c r="CH249" i="2" s="1"/>
  <c r="CI157" i="2"/>
  <c r="CI249" i="2" s="1"/>
  <c r="CJ157" i="2"/>
  <c r="CJ249" i="2" s="1"/>
  <c r="CK157" i="2"/>
  <c r="CK249" i="2" s="1"/>
  <c r="D158" i="2"/>
  <c r="D250" i="2" s="1"/>
  <c r="E158" i="2"/>
  <c r="E250" i="2" s="1"/>
  <c r="F158" i="2"/>
  <c r="F250" i="2" s="1"/>
  <c r="G158" i="2"/>
  <c r="G250" i="2" s="1"/>
  <c r="H158" i="2"/>
  <c r="H250" i="2" s="1"/>
  <c r="I158" i="2"/>
  <c r="I250" i="2" s="1"/>
  <c r="J158" i="2"/>
  <c r="J250" i="2" s="1"/>
  <c r="K158" i="2"/>
  <c r="K250" i="2" s="1"/>
  <c r="L158" i="2"/>
  <c r="L250" i="2" s="1"/>
  <c r="M158" i="2"/>
  <c r="M250" i="2" s="1"/>
  <c r="N158" i="2"/>
  <c r="N250" i="2" s="1"/>
  <c r="O158" i="2"/>
  <c r="O250" i="2" s="1"/>
  <c r="P158" i="2"/>
  <c r="P250" i="2" s="1"/>
  <c r="Q158" i="2"/>
  <c r="Q250" i="2" s="1"/>
  <c r="R158" i="2"/>
  <c r="R250" i="2" s="1"/>
  <c r="S158" i="2"/>
  <c r="S250" i="2" s="1"/>
  <c r="T158" i="2"/>
  <c r="T250" i="2" s="1"/>
  <c r="U158" i="2"/>
  <c r="U250" i="2" s="1"/>
  <c r="V158" i="2"/>
  <c r="V250" i="2" s="1"/>
  <c r="W158" i="2"/>
  <c r="W250" i="2" s="1"/>
  <c r="X158" i="2"/>
  <c r="X250" i="2" s="1"/>
  <c r="Y158" i="2"/>
  <c r="Y250" i="2" s="1"/>
  <c r="Z158" i="2"/>
  <c r="Z250" i="2" s="1"/>
  <c r="AA158" i="2"/>
  <c r="AA250" i="2" s="1"/>
  <c r="AB158" i="2"/>
  <c r="AB250" i="2" s="1"/>
  <c r="AC158" i="2"/>
  <c r="AC250" i="2" s="1"/>
  <c r="AD158" i="2"/>
  <c r="AD250" i="2" s="1"/>
  <c r="AE158" i="2"/>
  <c r="AE250" i="2" s="1"/>
  <c r="AF158" i="2"/>
  <c r="AF250" i="2" s="1"/>
  <c r="AG158" i="2"/>
  <c r="AG250" i="2" s="1"/>
  <c r="AH158" i="2"/>
  <c r="AH250" i="2" s="1"/>
  <c r="AI158" i="2"/>
  <c r="AI250" i="2" s="1"/>
  <c r="AJ158" i="2"/>
  <c r="AJ250" i="2" s="1"/>
  <c r="AK158" i="2"/>
  <c r="AK250" i="2" s="1"/>
  <c r="AL158" i="2"/>
  <c r="AL250" i="2" s="1"/>
  <c r="AM158" i="2"/>
  <c r="AM250" i="2" s="1"/>
  <c r="AN158" i="2"/>
  <c r="AN250" i="2" s="1"/>
  <c r="AO158" i="2"/>
  <c r="AO250" i="2" s="1"/>
  <c r="AP158" i="2"/>
  <c r="AP250" i="2" s="1"/>
  <c r="AQ158" i="2"/>
  <c r="AQ250" i="2" s="1"/>
  <c r="AR158" i="2"/>
  <c r="AR250" i="2" s="1"/>
  <c r="AS158" i="2"/>
  <c r="AS250" i="2" s="1"/>
  <c r="AT158" i="2"/>
  <c r="AT250" i="2" s="1"/>
  <c r="AU158" i="2"/>
  <c r="AU250" i="2" s="1"/>
  <c r="AV158" i="2"/>
  <c r="AV250" i="2" s="1"/>
  <c r="AW158" i="2"/>
  <c r="AW250" i="2" s="1"/>
  <c r="AX158" i="2"/>
  <c r="AX250" i="2" s="1"/>
  <c r="AY158" i="2"/>
  <c r="AY250" i="2" s="1"/>
  <c r="AZ158" i="2"/>
  <c r="AZ250" i="2" s="1"/>
  <c r="BA158" i="2"/>
  <c r="BA250" i="2" s="1"/>
  <c r="BB158" i="2"/>
  <c r="BB250" i="2" s="1"/>
  <c r="BC158" i="2"/>
  <c r="BC250" i="2" s="1"/>
  <c r="BD158" i="2"/>
  <c r="BD250" i="2" s="1"/>
  <c r="BE158" i="2"/>
  <c r="BE250" i="2" s="1"/>
  <c r="BF158" i="2"/>
  <c r="BF250" i="2" s="1"/>
  <c r="BG158" i="2"/>
  <c r="BG250" i="2" s="1"/>
  <c r="BH158" i="2"/>
  <c r="BH250" i="2" s="1"/>
  <c r="BI158" i="2"/>
  <c r="BI250" i="2" s="1"/>
  <c r="BJ158" i="2"/>
  <c r="BJ250" i="2" s="1"/>
  <c r="BK158" i="2"/>
  <c r="BK250" i="2" s="1"/>
  <c r="BL158" i="2"/>
  <c r="BL250" i="2" s="1"/>
  <c r="BM158" i="2"/>
  <c r="BM250" i="2" s="1"/>
  <c r="BN158" i="2"/>
  <c r="BN250" i="2" s="1"/>
  <c r="BO158" i="2"/>
  <c r="BO250" i="2" s="1"/>
  <c r="BP158" i="2"/>
  <c r="BP250" i="2" s="1"/>
  <c r="BQ158" i="2"/>
  <c r="BQ250" i="2" s="1"/>
  <c r="BR158" i="2"/>
  <c r="BR250" i="2" s="1"/>
  <c r="BS158" i="2"/>
  <c r="BS250" i="2" s="1"/>
  <c r="BT158" i="2"/>
  <c r="BT250" i="2" s="1"/>
  <c r="BU158" i="2"/>
  <c r="BU250" i="2" s="1"/>
  <c r="BV158" i="2"/>
  <c r="BV250" i="2" s="1"/>
  <c r="BW158" i="2"/>
  <c r="BW250" i="2" s="1"/>
  <c r="BX158" i="2"/>
  <c r="BX250" i="2" s="1"/>
  <c r="BY158" i="2"/>
  <c r="BY250" i="2" s="1"/>
  <c r="BZ158" i="2"/>
  <c r="BZ250" i="2" s="1"/>
  <c r="CA158" i="2"/>
  <c r="CA250" i="2" s="1"/>
  <c r="CB158" i="2"/>
  <c r="CB250" i="2" s="1"/>
  <c r="CC158" i="2"/>
  <c r="CC250" i="2" s="1"/>
  <c r="CD158" i="2"/>
  <c r="CD250" i="2" s="1"/>
  <c r="CE158" i="2"/>
  <c r="CE250" i="2" s="1"/>
  <c r="CF158" i="2"/>
  <c r="CF250" i="2" s="1"/>
  <c r="CG158" i="2"/>
  <c r="CG250" i="2" s="1"/>
  <c r="CH158" i="2"/>
  <c r="CH250" i="2" s="1"/>
  <c r="CI158" i="2"/>
  <c r="CI250" i="2" s="1"/>
  <c r="CJ158" i="2"/>
  <c r="CJ250" i="2" s="1"/>
  <c r="CK158" i="2"/>
  <c r="CK250" i="2" s="1"/>
  <c r="D159" i="2"/>
  <c r="D251" i="2" s="1"/>
  <c r="E159" i="2"/>
  <c r="E251" i="2" s="1"/>
  <c r="F159" i="2"/>
  <c r="F251" i="2" s="1"/>
  <c r="G159" i="2"/>
  <c r="G251" i="2" s="1"/>
  <c r="H159" i="2"/>
  <c r="H251" i="2" s="1"/>
  <c r="I159" i="2"/>
  <c r="I251" i="2" s="1"/>
  <c r="J159" i="2"/>
  <c r="J251" i="2" s="1"/>
  <c r="K159" i="2"/>
  <c r="K251" i="2" s="1"/>
  <c r="L159" i="2"/>
  <c r="L251" i="2" s="1"/>
  <c r="M159" i="2"/>
  <c r="M251" i="2" s="1"/>
  <c r="N159" i="2"/>
  <c r="N251" i="2" s="1"/>
  <c r="O159" i="2"/>
  <c r="O251" i="2" s="1"/>
  <c r="P159" i="2"/>
  <c r="P251" i="2" s="1"/>
  <c r="Q159" i="2"/>
  <c r="Q251" i="2" s="1"/>
  <c r="R159" i="2"/>
  <c r="R251" i="2" s="1"/>
  <c r="S159" i="2"/>
  <c r="S251" i="2" s="1"/>
  <c r="T159" i="2"/>
  <c r="T251" i="2" s="1"/>
  <c r="U159" i="2"/>
  <c r="U251" i="2" s="1"/>
  <c r="V159" i="2"/>
  <c r="V251" i="2" s="1"/>
  <c r="W159" i="2"/>
  <c r="W251" i="2" s="1"/>
  <c r="X159" i="2"/>
  <c r="X251" i="2" s="1"/>
  <c r="Y159" i="2"/>
  <c r="Y251" i="2" s="1"/>
  <c r="Z159" i="2"/>
  <c r="Z251" i="2" s="1"/>
  <c r="AA159" i="2"/>
  <c r="AA251" i="2" s="1"/>
  <c r="AB159" i="2"/>
  <c r="AB251" i="2" s="1"/>
  <c r="AC159" i="2"/>
  <c r="AC251" i="2" s="1"/>
  <c r="AD159" i="2"/>
  <c r="AD251" i="2" s="1"/>
  <c r="AE159" i="2"/>
  <c r="AE251" i="2" s="1"/>
  <c r="AF159" i="2"/>
  <c r="AF251" i="2" s="1"/>
  <c r="AG159" i="2"/>
  <c r="AG251" i="2" s="1"/>
  <c r="AH159" i="2"/>
  <c r="AH251" i="2" s="1"/>
  <c r="AI159" i="2"/>
  <c r="AI251" i="2" s="1"/>
  <c r="AJ159" i="2"/>
  <c r="AJ251" i="2" s="1"/>
  <c r="AK159" i="2"/>
  <c r="AK251" i="2" s="1"/>
  <c r="AL159" i="2"/>
  <c r="AL251" i="2" s="1"/>
  <c r="AM159" i="2"/>
  <c r="AM251" i="2" s="1"/>
  <c r="AN159" i="2"/>
  <c r="AN251" i="2" s="1"/>
  <c r="AO159" i="2"/>
  <c r="AO251" i="2" s="1"/>
  <c r="AP159" i="2"/>
  <c r="AP251" i="2" s="1"/>
  <c r="AQ159" i="2"/>
  <c r="AQ251" i="2" s="1"/>
  <c r="AR159" i="2"/>
  <c r="AR251" i="2" s="1"/>
  <c r="AS159" i="2"/>
  <c r="AS251" i="2" s="1"/>
  <c r="AT159" i="2"/>
  <c r="AT251" i="2" s="1"/>
  <c r="AU159" i="2"/>
  <c r="AU251" i="2" s="1"/>
  <c r="AV159" i="2"/>
  <c r="AV251" i="2" s="1"/>
  <c r="AW159" i="2"/>
  <c r="AW251" i="2" s="1"/>
  <c r="AX159" i="2"/>
  <c r="AX251" i="2" s="1"/>
  <c r="AY159" i="2"/>
  <c r="AY251" i="2" s="1"/>
  <c r="AZ159" i="2"/>
  <c r="AZ251" i="2" s="1"/>
  <c r="BA159" i="2"/>
  <c r="BA251" i="2" s="1"/>
  <c r="BB159" i="2"/>
  <c r="BB251" i="2" s="1"/>
  <c r="BC159" i="2"/>
  <c r="BC251" i="2" s="1"/>
  <c r="BD159" i="2"/>
  <c r="BD251" i="2" s="1"/>
  <c r="BE159" i="2"/>
  <c r="BE251" i="2" s="1"/>
  <c r="BF159" i="2"/>
  <c r="BF251" i="2" s="1"/>
  <c r="BG159" i="2"/>
  <c r="BG251" i="2" s="1"/>
  <c r="BH159" i="2"/>
  <c r="BH251" i="2" s="1"/>
  <c r="BI159" i="2"/>
  <c r="BI251" i="2" s="1"/>
  <c r="BJ159" i="2"/>
  <c r="BJ251" i="2" s="1"/>
  <c r="BK159" i="2"/>
  <c r="BK251" i="2" s="1"/>
  <c r="BL159" i="2"/>
  <c r="BL251" i="2" s="1"/>
  <c r="BM159" i="2"/>
  <c r="BM251" i="2" s="1"/>
  <c r="BN159" i="2"/>
  <c r="BN251" i="2" s="1"/>
  <c r="BO159" i="2"/>
  <c r="BO251" i="2" s="1"/>
  <c r="BP159" i="2"/>
  <c r="BP251" i="2" s="1"/>
  <c r="BQ159" i="2"/>
  <c r="BQ251" i="2" s="1"/>
  <c r="BR159" i="2"/>
  <c r="BR251" i="2" s="1"/>
  <c r="BS159" i="2"/>
  <c r="BS251" i="2" s="1"/>
  <c r="BT159" i="2"/>
  <c r="BT251" i="2" s="1"/>
  <c r="BU159" i="2"/>
  <c r="BU251" i="2" s="1"/>
  <c r="BV159" i="2"/>
  <c r="BV251" i="2" s="1"/>
  <c r="BW159" i="2"/>
  <c r="BW251" i="2" s="1"/>
  <c r="BX159" i="2"/>
  <c r="BX251" i="2" s="1"/>
  <c r="BY159" i="2"/>
  <c r="BY251" i="2" s="1"/>
  <c r="BZ159" i="2"/>
  <c r="BZ251" i="2" s="1"/>
  <c r="CA159" i="2"/>
  <c r="CA251" i="2" s="1"/>
  <c r="CB159" i="2"/>
  <c r="CB251" i="2" s="1"/>
  <c r="CC159" i="2"/>
  <c r="CC251" i="2" s="1"/>
  <c r="CD159" i="2"/>
  <c r="CD251" i="2" s="1"/>
  <c r="CE159" i="2"/>
  <c r="CE251" i="2" s="1"/>
  <c r="CF159" i="2"/>
  <c r="CF251" i="2" s="1"/>
  <c r="CG159" i="2"/>
  <c r="CG251" i="2" s="1"/>
  <c r="CH159" i="2"/>
  <c r="CH251" i="2" s="1"/>
  <c r="CI159" i="2"/>
  <c r="CI251" i="2" s="1"/>
  <c r="CJ159" i="2"/>
  <c r="CJ251" i="2" s="1"/>
  <c r="CK159" i="2"/>
  <c r="CK251" i="2" s="1"/>
  <c r="D160" i="2"/>
  <c r="D252" i="2" s="1"/>
  <c r="E160" i="2"/>
  <c r="E252" i="2" s="1"/>
  <c r="F160" i="2"/>
  <c r="F252" i="2" s="1"/>
  <c r="G160" i="2"/>
  <c r="G252" i="2" s="1"/>
  <c r="H160" i="2"/>
  <c r="H252" i="2" s="1"/>
  <c r="I160" i="2"/>
  <c r="I252" i="2" s="1"/>
  <c r="J160" i="2"/>
  <c r="J252" i="2" s="1"/>
  <c r="K160" i="2"/>
  <c r="K252" i="2" s="1"/>
  <c r="L160" i="2"/>
  <c r="L252" i="2" s="1"/>
  <c r="M160" i="2"/>
  <c r="M252" i="2" s="1"/>
  <c r="N160" i="2"/>
  <c r="N252" i="2" s="1"/>
  <c r="O160" i="2"/>
  <c r="O252" i="2" s="1"/>
  <c r="P160" i="2"/>
  <c r="P252" i="2" s="1"/>
  <c r="Q160" i="2"/>
  <c r="Q252" i="2" s="1"/>
  <c r="R160" i="2"/>
  <c r="R252" i="2" s="1"/>
  <c r="S160" i="2"/>
  <c r="S252" i="2" s="1"/>
  <c r="T160" i="2"/>
  <c r="T252" i="2" s="1"/>
  <c r="U160" i="2"/>
  <c r="U252" i="2" s="1"/>
  <c r="V160" i="2"/>
  <c r="V252" i="2" s="1"/>
  <c r="W160" i="2"/>
  <c r="W252" i="2" s="1"/>
  <c r="X160" i="2"/>
  <c r="X252" i="2" s="1"/>
  <c r="Y160" i="2"/>
  <c r="Y252" i="2" s="1"/>
  <c r="Z160" i="2"/>
  <c r="Z252" i="2" s="1"/>
  <c r="AA160" i="2"/>
  <c r="AA252" i="2" s="1"/>
  <c r="AB160" i="2"/>
  <c r="AB252" i="2" s="1"/>
  <c r="AC160" i="2"/>
  <c r="AC252" i="2" s="1"/>
  <c r="AD160" i="2"/>
  <c r="AD252" i="2" s="1"/>
  <c r="AE160" i="2"/>
  <c r="AE252" i="2" s="1"/>
  <c r="AF160" i="2"/>
  <c r="AF252" i="2" s="1"/>
  <c r="AG160" i="2"/>
  <c r="AG252" i="2" s="1"/>
  <c r="AH160" i="2"/>
  <c r="AH252" i="2" s="1"/>
  <c r="AI160" i="2"/>
  <c r="AI252" i="2" s="1"/>
  <c r="AJ160" i="2"/>
  <c r="AJ252" i="2" s="1"/>
  <c r="AK160" i="2"/>
  <c r="AK252" i="2" s="1"/>
  <c r="AL160" i="2"/>
  <c r="AL252" i="2" s="1"/>
  <c r="AM160" i="2"/>
  <c r="AM252" i="2" s="1"/>
  <c r="AN160" i="2"/>
  <c r="AN252" i="2" s="1"/>
  <c r="AO160" i="2"/>
  <c r="AO252" i="2" s="1"/>
  <c r="AP160" i="2"/>
  <c r="AP252" i="2" s="1"/>
  <c r="AQ160" i="2"/>
  <c r="AQ252" i="2" s="1"/>
  <c r="AR160" i="2"/>
  <c r="AR252" i="2" s="1"/>
  <c r="AS160" i="2"/>
  <c r="AS252" i="2" s="1"/>
  <c r="AT160" i="2"/>
  <c r="AT252" i="2" s="1"/>
  <c r="AU160" i="2"/>
  <c r="AU252" i="2" s="1"/>
  <c r="AV160" i="2"/>
  <c r="AV252" i="2" s="1"/>
  <c r="AW160" i="2"/>
  <c r="AW252" i="2" s="1"/>
  <c r="AX160" i="2"/>
  <c r="AX252" i="2" s="1"/>
  <c r="AY160" i="2"/>
  <c r="AY252" i="2" s="1"/>
  <c r="AZ160" i="2"/>
  <c r="AZ252" i="2" s="1"/>
  <c r="BA160" i="2"/>
  <c r="BA252" i="2" s="1"/>
  <c r="BB160" i="2"/>
  <c r="BB252" i="2" s="1"/>
  <c r="BC160" i="2"/>
  <c r="BC252" i="2" s="1"/>
  <c r="BD160" i="2"/>
  <c r="BD252" i="2" s="1"/>
  <c r="BE160" i="2"/>
  <c r="BE252" i="2" s="1"/>
  <c r="BF160" i="2"/>
  <c r="BF252" i="2" s="1"/>
  <c r="BG160" i="2"/>
  <c r="BG252" i="2" s="1"/>
  <c r="BH160" i="2"/>
  <c r="BH252" i="2" s="1"/>
  <c r="BI160" i="2"/>
  <c r="BI252" i="2" s="1"/>
  <c r="BJ160" i="2"/>
  <c r="BJ252" i="2" s="1"/>
  <c r="BK160" i="2"/>
  <c r="BK252" i="2" s="1"/>
  <c r="BL160" i="2"/>
  <c r="BL252" i="2" s="1"/>
  <c r="BM160" i="2"/>
  <c r="BM252" i="2" s="1"/>
  <c r="BN160" i="2"/>
  <c r="BN252" i="2" s="1"/>
  <c r="BO160" i="2"/>
  <c r="BO252" i="2" s="1"/>
  <c r="BP160" i="2"/>
  <c r="BP252" i="2" s="1"/>
  <c r="BQ160" i="2"/>
  <c r="BQ252" i="2" s="1"/>
  <c r="BR160" i="2"/>
  <c r="BR252" i="2" s="1"/>
  <c r="BS160" i="2"/>
  <c r="BS252" i="2" s="1"/>
  <c r="BT160" i="2"/>
  <c r="BT252" i="2" s="1"/>
  <c r="BU160" i="2"/>
  <c r="BU252" i="2" s="1"/>
  <c r="BV160" i="2"/>
  <c r="BV252" i="2" s="1"/>
  <c r="BW160" i="2"/>
  <c r="BW252" i="2" s="1"/>
  <c r="BX160" i="2"/>
  <c r="BX252" i="2" s="1"/>
  <c r="BY160" i="2"/>
  <c r="BY252" i="2" s="1"/>
  <c r="BZ160" i="2"/>
  <c r="BZ252" i="2" s="1"/>
  <c r="CA160" i="2"/>
  <c r="CA252" i="2" s="1"/>
  <c r="CB160" i="2"/>
  <c r="CB252" i="2" s="1"/>
  <c r="CC160" i="2"/>
  <c r="CC252" i="2" s="1"/>
  <c r="CD160" i="2"/>
  <c r="CD252" i="2" s="1"/>
  <c r="CE160" i="2"/>
  <c r="CE252" i="2" s="1"/>
  <c r="CF160" i="2"/>
  <c r="CF252" i="2" s="1"/>
  <c r="CG160" i="2"/>
  <c r="CG252" i="2" s="1"/>
  <c r="CH160" i="2"/>
  <c r="CH252" i="2" s="1"/>
  <c r="CI160" i="2"/>
  <c r="CI252" i="2" s="1"/>
  <c r="CJ160" i="2"/>
  <c r="CJ252" i="2" s="1"/>
  <c r="CK160" i="2"/>
  <c r="CK252" i="2" s="1"/>
  <c r="D161" i="2"/>
  <c r="D253" i="2" s="1"/>
  <c r="E161" i="2"/>
  <c r="E253" i="2" s="1"/>
  <c r="F161" i="2"/>
  <c r="F253" i="2" s="1"/>
  <c r="G161" i="2"/>
  <c r="G253" i="2" s="1"/>
  <c r="H161" i="2"/>
  <c r="H253" i="2" s="1"/>
  <c r="I161" i="2"/>
  <c r="I253" i="2" s="1"/>
  <c r="J161" i="2"/>
  <c r="J253" i="2" s="1"/>
  <c r="K161" i="2"/>
  <c r="K253" i="2" s="1"/>
  <c r="L161" i="2"/>
  <c r="L253" i="2" s="1"/>
  <c r="M161" i="2"/>
  <c r="M253" i="2" s="1"/>
  <c r="N161" i="2"/>
  <c r="N253" i="2" s="1"/>
  <c r="O161" i="2"/>
  <c r="O253" i="2" s="1"/>
  <c r="P161" i="2"/>
  <c r="P253" i="2" s="1"/>
  <c r="Q161" i="2"/>
  <c r="Q253" i="2" s="1"/>
  <c r="R161" i="2"/>
  <c r="R253" i="2" s="1"/>
  <c r="S161" i="2"/>
  <c r="S253" i="2" s="1"/>
  <c r="T161" i="2"/>
  <c r="T253" i="2" s="1"/>
  <c r="U161" i="2"/>
  <c r="U253" i="2" s="1"/>
  <c r="V161" i="2"/>
  <c r="V253" i="2" s="1"/>
  <c r="W161" i="2"/>
  <c r="W253" i="2" s="1"/>
  <c r="X161" i="2"/>
  <c r="X253" i="2" s="1"/>
  <c r="Y161" i="2"/>
  <c r="Y253" i="2" s="1"/>
  <c r="Z161" i="2"/>
  <c r="Z253" i="2" s="1"/>
  <c r="AA161" i="2"/>
  <c r="AA253" i="2" s="1"/>
  <c r="AB161" i="2"/>
  <c r="AB253" i="2" s="1"/>
  <c r="AC161" i="2"/>
  <c r="AC253" i="2" s="1"/>
  <c r="AD161" i="2"/>
  <c r="AD253" i="2" s="1"/>
  <c r="AE161" i="2"/>
  <c r="AE253" i="2" s="1"/>
  <c r="AF161" i="2"/>
  <c r="AF253" i="2" s="1"/>
  <c r="AG161" i="2"/>
  <c r="AG253" i="2" s="1"/>
  <c r="AH161" i="2"/>
  <c r="AH253" i="2" s="1"/>
  <c r="AI161" i="2"/>
  <c r="AI253" i="2" s="1"/>
  <c r="AJ161" i="2"/>
  <c r="AJ253" i="2" s="1"/>
  <c r="AK161" i="2"/>
  <c r="AK253" i="2" s="1"/>
  <c r="AL161" i="2"/>
  <c r="AL253" i="2" s="1"/>
  <c r="AM161" i="2"/>
  <c r="AM253" i="2" s="1"/>
  <c r="AN161" i="2"/>
  <c r="AN253" i="2" s="1"/>
  <c r="AO161" i="2"/>
  <c r="AO253" i="2" s="1"/>
  <c r="AP161" i="2"/>
  <c r="AP253" i="2" s="1"/>
  <c r="AQ161" i="2"/>
  <c r="AQ253" i="2" s="1"/>
  <c r="AR161" i="2"/>
  <c r="AR253" i="2" s="1"/>
  <c r="AS161" i="2"/>
  <c r="AS253" i="2" s="1"/>
  <c r="AT161" i="2"/>
  <c r="AT253" i="2" s="1"/>
  <c r="AU161" i="2"/>
  <c r="AU253" i="2" s="1"/>
  <c r="AV161" i="2"/>
  <c r="AV253" i="2" s="1"/>
  <c r="AW161" i="2"/>
  <c r="AW253" i="2" s="1"/>
  <c r="AX161" i="2"/>
  <c r="AX253" i="2" s="1"/>
  <c r="AY161" i="2"/>
  <c r="AY253" i="2" s="1"/>
  <c r="AZ161" i="2"/>
  <c r="AZ253" i="2" s="1"/>
  <c r="BA161" i="2"/>
  <c r="BA253" i="2" s="1"/>
  <c r="BB161" i="2"/>
  <c r="BB253" i="2" s="1"/>
  <c r="BC161" i="2"/>
  <c r="BC253" i="2" s="1"/>
  <c r="BD161" i="2"/>
  <c r="BD253" i="2" s="1"/>
  <c r="BE161" i="2"/>
  <c r="BE253" i="2" s="1"/>
  <c r="BF161" i="2"/>
  <c r="BF253" i="2" s="1"/>
  <c r="BG161" i="2"/>
  <c r="BG253" i="2" s="1"/>
  <c r="BH161" i="2"/>
  <c r="BH253" i="2" s="1"/>
  <c r="BI161" i="2"/>
  <c r="BI253" i="2" s="1"/>
  <c r="BJ161" i="2"/>
  <c r="BJ253" i="2" s="1"/>
  <c r="BK161" i="2"/>
  <c r="BK253" i="2" s="1"/>
  <c r="BL161" i="2"/>
  <c r="BL253" i="2" s="1"/>
  <c r="BM161" i="2"/>
  <c r="BM253" i="2" s="1"/>
  <c r="BN161" i="2"/>
  <c r="BN253" i="2" s="1"/>
  <c r="BO161" i="2"/>
  <c r="BO253" i="2" s="1"/>
  <c r="BP161" i="2"/>
  <c r="BP253" i="2" s="1"/>
  <c r="BQ161" i="2"/>
  <c r="BQ253" i="2" s="1"/>
  <c r="BR161" i="2"/>
  <c r="BR253" i="2" s="1"/>
  <c r="BS161" i="2"/>
  <c r="BS253" i="2" s="1"/>
  <c r="BT161" i="2"/>
  <c r="BT253" i="2" s="1"/>
  <c r="BU161" i="2"/>
  <c r="BU253" i="2" s="1"/>
  <c r="BV161" i="2"/>
  <c r="BV253" i="2" s="1"/>
  <c r="BW161" i="2"/>
  <c r="BW253" i="2" s="1"/>
  <c r="BX161" i="2"/>
  <c r="BX253" i="2" s="1"/>
  <c r="BY161" i="2"/>
  <c r="BY253" i="2" s="1"/>
  <c r="BZ161" i="2"/>
  <c r="BZ253" i="2" s="1"/>
  <c r="CA161" i="2"/>
  <c r="CA253" i="2" s="1"/>
  <c r="CB161" i="2"/>
  <c r="CB253" i="2" s="1"/>
  <c r="CC161" i="2"/>
  <c r="CC253" i="2" s="1"/>
  <c r="CD161" i="2"/>
  <c r="CD253" i="2" s="1"/>
  <c r="CE161" i="2"/>
  <c r="CE253" i="2" s="1"/>
  <c r="CF161" i="2"/>
  <c r="CF253" i="2" s="1"/>
  <c r="CG161" i="2"/>
  <c r="CG253" i="2" s="1"/>
  <c r="CH161" i="2"/>
  <c r="CH253" i="2" s="1"/>
  <c r="CI161" i="2"/>
  <c r="CI253" i="2" s="1"/>
  <c r="CJ161" i="2"/>
  <c r="CJ253" i="2" s="1"/>
  <c r="CK161" i="2"/>
  <c r="CK253" i="2" s="1"/>
  <c r="D162" i="2"/>
  <c r="D254" i="2" s="1"/>
  <c r="E162" i="2"/>
  <c r="E254" i="2" s="1"/>
  <c r="F162" i="2"/>
  <c r="F254" i="2" s="1"/>
  <c r="G162" i="2"/>
  <c r="G254" i="2" s="1"/>
  <c r="H162" i="2"/>
  <c r="H254" i="2" s="1"/>
  <c r="I162" i="2"/>
  <c r="I254" i="2" s="1"/>
  <c r="J162" i="2"/>
  <c r="J254" i="2" s="1"/>
  <c r="K162" i="2"/>
  <c r="K254" i="2" s="1"/>
  <c r="L162" i="2"/>
  <c r="L254" i="2" s="1"/>
  <c r="M162" i="2"/>
  <c r="M254" i="2" s="1"/>
  <c r="N162" i="2"/>
  <c r="N254" i="2" s="1"/>
  <c r="O162" i="2"/>
  <c r="O254" i="2" s="1"/>
  <c r="P162" i="2"/>
  <c r="P254" i="2" s="1"/>
  <c r="Q162" i="2"/>
  <c r="Q254" i="2" s="1"/>
  <c r="R162" i="2"/>
  <c r="R254" i="2" s="1"/>
  <c r="S162" i="2"/>
  <c r="S254" i="2" s="1"/>
  <c r="T162" i="2"/>
  <c r="T254" i="2" s="1"/>
  <c r="U162" i="2"/>
  <c r="U254" i="2" s="1"/>
  <c r="V162" i="2"/>
  <c r="V254" i="2" s="1"/>
  <c r="W162" i="2"/>
  <c r="W254" i="2" s="1"/>
  <c r="X162" i="2"/>
  <c r="X254" i="2" s="1"/>
  <c r="Y162" i="2"/>
  <c r="Y254" i="2" s="1"/>
  <c r="Z162" i="2"/>
  <c r="Z254" i="2" s="1"/>
  <c r="AA162" i="2"/>
  <c r="AA254" i="2" s="1"/>
  <c r="AB162" i="2"/>
  <c r="AB254" i="2" s="1"/>
  <c r="AC162" i="2"/>
  <c r="AC254" i="2" s="1"/>
  <c r="AD162" i="2"/>
  <c r="AD254" i="2" s="1"/>
  <c r="AE162" i="2"/>
  <c r="AE254" i="2" s="1"/>
  <c r="AF162" i="2"/>
  <c r="AF254" i="2" s="1"/>
  <c r="AG162" i="2"/>
  <c r="AG254" i="2" s="1"/>
  <c r="AH162" i="2"/>
  <c r="AH254" i="2" s="1"/>
  <c r="AI162" i="2"/>
  <c r="AI254" i="2" s="1"/>
  <c r="AJ162" i="2"/>
  <c r="AJ254" i="2" s="1"/>
  <c r="AK162" i="2"/>
  <c r="AK254" i="2" s="1"/>
  <c r="AL162" i="2"/>
  <c r="AL254" i="2" s="1"/>
  <c r="AM162" i="2"/>
  <c r="AM254" i="2" s="1"/>
  <c r="AN162" i="2"/>
  <c r="AN254" i="2" s="1"/>
  <c r="AO162" i="2"/>
  <c r="AO254" i="2" s="1"/>
  <c r="AP162" i="2"/>
  <c r="AP254" i="2" s="1"/>
  <c r="AQ162" i="2"/>
  <c r="AQ254" i="2" s="1"/>
  <c r="AR162" i="2"/>
  <c r="AR254" i="2" s="1"/>
  <c r="AS162" i="2"/>
  <c r="AS254" i="2" s="1"/>
  <c r="AT162" i="2"/>
  <c r="AT254" i="2" s="1"/>
  <c r="AU162" i="2"/>
  <c r="AU254" i="2" s="1"/>
  <c r="AV162" i="2"/>
  <c r="AV254" i="2" s="1"/>
  <c r="AW162" i="2"/>
  <c r="AW254" i="2" s="1"/>
  <c r="AX162" i="2"/>
  <c r="AX254" i="2" s="1"/>
  <c r="AY162" i="2"/>
  <c r="AY254" i="2" s="1"/>
  <c r="AZ162" i="2"/>
  <c r="AZ254" i="2" s="1"/>
  <c r="BA162" i="2"/>
  <c r="BA254" i="2" s="1"/>
  <c r="BB162" i="2"/>
  <c r="BB254" i="2" s="1"/>
  <c r="BC162" i="2"/>
  <c r="BC254" i="2" s="1"/>
  <c r="BD162" i="2"/>
  <c r="BD254" i="2" s="1"/>
  <c r="BE162" i="2"/>
  <c r="BE254" i="2" s="1"/>
  <c r="BF162" i="2"/>
  <c r="BF254" i="2" s="1"/>
  <c r="BG162" i="2"/>
  <c r="BG254" i="2" s="1"/>
  <c r="BH162" i="2"/>
  <c r="BH254" i="2" s="1"/>
  <c r="BI162" i="2"/>
  <c r="BI254" i="2" s="1"/>
  <c r="BJ162" i="2"/>
  <c r="BJ254" i="2" s="1"/>
  <c r="BK162" i="2"/>
  <c r="BK254" i="2" s="1"/>
  <c r="BL162" i="2"/>
  <c r="BL254" i="2" s="1"/>
  <c r="BM162" i="2"/>
  <c r="BM254" i="2" s="1"/>
  <c r="BN162" i="2"/>
  <c r="BN254" i="2" s="1"/>
  <c r="BO162" i="2"/>
  <c r="BO254" i="2" s="1"/>
  <c r="BP162" i="2"/>
  <c r="BP254" i="2" s="1"/>
  <c r="BQ162" i="2"/>
  <c r="BQ254" i="2" s="1"/>
  <c r="BR162" i="2"/>
  <c r="BR254" i="2" s="1"/>
  <c r="BS162" i="2"/>
  <c r="BS254" i="2" s="1"/>
  <c r="BT162" i="2"/>
  <c r="BT254" i="2" s="1"/>
  <c r="BU162" i="2"/>
  <c r="BU254" i="2" s="1"/>
  <c r="BV162" i="2"/>
  <c r="BV254" i="2" s="1"/>
  <c r="BW162" i="2"/>
  <c r="BW254" i="2" s="1"/>
  <c r="BX162" i="2"/>
  <c r="BX254" i="2" s="1"/>
  <c r="BY162" i="2"/>
  <c r="BY254" i="2" s="1"/>
  <c r="BZ162" i="2"/>
  <c r="BZ254" i="2" s="1"/>
  <c r="CA162" i="2"/>
  <c r="CA254" i="2" s="1"/>
  <c r="CB162" i="2"/>
  <c r="CB254" i="2" s="1"/>
  <c r="CC162" i="2"/>
  <c r="CC254" i="2" s="1"/>
  <c r="CD162" i="2"/>
  <c r="CD254" i="2" s="1"/>
  <c r="CE162" i="2"/>
  <c r="CE254" i="2" s="1"/>
  <c r="CF162" i="2"/>
  <c r="CF254" i="2" s="1"/>
  <c r="CG162" i="2"/>
  <c r="CG254" i="2" s="1"/>
  <c r="CH162" i="2"/>
  <c r="CH254" i="2" s="1"/>
  <c r="CI162" i="2"/>
  <c r="CI254" i="2" s="1"/>
  <c r="CJ162" i="2"/>
  <c r="CJ254" i="2" s="1"/>
  <c r="CK162" i="2"/>
  <c r="CK254" i="2" s="1"/>
  <c r="D163" i="2"/>
  <c r="D255" i="2" s="1"/>
  <c r="E163" i="2"/>
  <c r="E255" i="2" s="1"/>
  <c r="F163" i="2"/>
  <c r="F255" i="2" s="1"/>
  <c r="G163" i="2"/>
  <c r="G255" i="2" s="1"/>
  <c r="H163" i="2"/>
  <c r="H255" i="2" s="1"/>
  <c r="I163" i="2"/>
  <c r="I255" i="2" s="1"/>
  <c r="J163" i="2"/>
  <c r="J255" i="2" s="1"/>
  <c r="K163" i="2"/>
  <c r="K255" i="2" s="1"/>
  <c r="L163" i="2"/>
  <c r="L255" i="2" s="1"/>
  <c r="M163" i="2"/>
  <c r="M255" i="2" s="1"/>
  <c r="N163" i="2"/>
  <c r="N255" i="2" s="1"/>
  <c r="O163" i="2"/>
  <c r="O255" i="2" s="1"/>
  <c r="P163" i="2"/>
  <c r="P255" i="2" s="1"/>
  <c r="Q163" i="2"/>
  <c r="Q255" i="2" s="1"/>
  <c r="R163" i="2"/>
  <c r="R255" i="2" s="1"/>
  <c r="S163" i="2"/>
  <c r="S255" i="2" s="1"/>
  <c r="T163" i="2"/>
  <c r="T255" i="2" s="1"/>
  <c r="U163" i="2"/>
  <c r="U255" i="2" s="1"/>
  <c r="V163" i="2"/>
  <c r="V255" i="2" s="1"/>
  <c r="W163" i="2"/>
  <c r="W255" i="2" s="1"/>
  <c r="X163" i="2"/>
  <c r="X255" i="2" s="1"/>
  <c r="Y163" i="2"/>
  <c r="Y255" i="2" s="1"/>
  <c r="Z163" i="2"/>
  <c r="Z255" i="2" s="1"/>
  <c r="AA163" i="2"/>
  <c r="AA255" i="2" s="1"/>
  <c r="AB163" i="2"/>
  <c r="AB255" i="2" s="1"/>
  <c r="AC163" i="2"/>
  <c r="AC255" i="2" s="1"/>
  <c r="AD163" i="2"/>
  <c r="AD255" i="2" s="1"/>
  <c r="AE163" i="2"/>
  <c r="AE255" i="2" s="1"/>
  <c r="AF163" i="2"/>
  <c r="AF255" i="2" s="1"/>
  <c r="AG163" i="2"/>
  <c r="AG255" i="2" s="1"/>
  <c r="AH163" i="2"/>
  <c r="AH255" i="2" s="1"/>
  <c r="AI163" i="2"/>
  <c r="AI255" i="2" s="1"/>
  <c r="AJ163" i="2"/>
  <c r="AJ255" i="2" s="1"/>
  <c r="AK163" i="2"/>
  <c r="AK255" i="2" s="1"/>
  <c r="AL163" i="2"/>
  <c r="AL255" i="2" s="1"/>
  <c r="AM163" i="2"/>
  <c r="AM255" i="2" s="1"/>
  <c r="AN163" i="2"/>
  <c r="AN255" i="2" s="1"/>
  <c r="AO163" i="2"/>
  <c r="AO255" i="2" s="1"/>
  <c r="AP163" i="2"/>
  <c r="AP255" i="2" s="1"/>
  <c r="AQ163" i="2"/>
  <c r="AQ255" i="2" s="1"/>
  <c r="AR163" i="2"/>
  <c r="AR255" i="2" s="1"/>
  <c r="AS163" i="2"/>
  <c r="AS255" i="2" s="1"/>
  <c r="AT163" i="2"/>
  <c r="AT255" i="2" s="1"/>
  <c r="AU163" i="2"/>
  <c r="AU255" i="2" s="1"/>
  <c r="AV163" i="2"/>
  <c r="AV255" i="2" s="1"/>
  <c r="AW163" i="2"/>
  <c r="AW255" i="2" s="1"/>
  <c r="AX163" i="2"/>
  <c r="AX255" i="2" s="1"/>
  <c r="AY163" i="2"/>
  <c r="AY255" i="2" s="1"/>
  <c r="AZ163" i="2"/>
  <c r="AZ255" i="2" s="1"/>
  <c r="BA163" i="2"/>
  <c r="BA255" i="2" s="1"/>
  <c r="BB163" i="2"/>
  <c r="BB255" i="2" s="1"/>
  <c r="BC163" i="2"/>
  <c r="BC255" i="2" s="1"/>
  <c r="BD163" i="2"/>
  <c r="BD255" i="2" s="1"/>
  <c r="BE163" i="2"/>
  <c r="BE255" i="2" s="1"/>
  <c r="BF163" i="2"/>
  <c r="BF255" i="2" s="1"/>
  <c r="BG163" i="2"/>
  <c r="BG255" i="2" s="1"/>
  <c r="BH163" i="2"/>
  <c r="BH255" i="2" s="1"/>
  <c r="BI163" i="2"/>
  <c r="BI255" i="2" s="1"/>
  <c r="BJ163" i="2"/>
  <c r="BJ255" i="2" s="1"/>
  <c r="BK163" i="2"/>
  <c r="BK255" i="2" s="1"/>
  <c r="BL163" i="2"/>
  <c r="BL255" i="2" s="1"/>
  <c r="BM163" i="2"/>
  <c r="BM255" i="2" s="1"/>
  <c r="BN163" i="2"/>
  <c r="BN255" i="2" s="1"/>
  <c r="BO163" i="2"/>
  <c r="BO255" i="2" s="1"/>
  <c r="BP163" i="2"/>
  <c r="BP255" i="2" s="1"/>
  <c r="BQ163" i="2"/>
  <c r="BQ255" i="2" s="1"/>
  <c r="BR163" i="2"/>
  <c r="BR255" i="2" s="1"/>
  <c r="BS163" i="2"/>
  <c r="BS255" i="2" s="1"/>
  <c r="BT163" i="2"/>
  <c r="BT255" i="2" s="1"/>
  <c r="BU163" i="2"/>
  <c r="BU255" i="2" s="1"/>
  <c r="BV163" i="2"/>
  <c r="BV255" i="2" s="1"/>
  <c r="BW163" i="2"/>
  <c r="BW255" i="2" s="1"/>
  <c r="BX163" i="2"/>
  <c r="BX255" i="2" s="1"/>
  <c r="BY163" i="2"/>
  <c r="BY255" i="2" s="1"/>
  <c r="BZ163" i="2"/>
  <c r="BZ255" i="2" s="1"/>
  <c r="CA163" i="2"/>
  <c r="CA255" i="2" s="1"/>
  <c r="CB163" i="2"/>
  <c r="CB255" i="2" s="1"/>
  <c r="CC163" i="2"/>
  <c r="CC255" i="2" s="1"/>
  <c r="CD163" i="2"/>
  <c r="CD255" i="2" s="1"/>
  <c r="CE163" i="2"/>
  <c r="CE255" i="2" s="1"/>
  <c r="CF163" i="2"/>
  <c r="CF255" i="2" s="1"/>
  <c r="CG163" i="2"/>
  <c r="CG255" i="2" s="1"/>
  <c r="CH163" i="2"/>
  <c r="CH255" i="2" s="1"/>
  <c r="CI163" i="2"/>
  <c r="CI255" i="2" s="1"/>
  <c r="CJ163" i="2"/>
  <c r="CJ255" i="2" s="1"/>
  <c r="CK163" i="2"/>
  <c r="CK255" i="2" s="1"/>
  <c r="D164" i="2"/>
  <c r="D256" i="2" s="1"/>
  <c r="E164" i="2"/>
  <c r="E256" i="2" s="1"/>
  <c r="F164" i="2"/>
  <c r="F256" i="2" s="1"/>
  <c r="G164" i="2"/>
  <c r="G256" i="2" s="1"/>
  <c r="H164" i="2"/>
  <c r="H256" i="2" s="1"/>
  <c r="I164" i="2"/>
  <c r="I256" i="2" s="1"/>
  <c r="J164" i="2"/>
  <c r="J256" i="2" s="1"/>
  <c r="K164" i="2"/>
  <c r="K256" i="2" s="1"/>
  <c r="L164" i="2"/>
  <c r="L256" i="2" s="1"/>
  <c r="M164" i="2"/>
  <c r="M256" i="2" s="1"/>
  <c r="N164" i="2"/>
  <c r="N256" i="2" s="1"/>
  <c r="O164" i="2"/>
  <c r="O256" i="2" s="1"/>
  <c r="P164" i="2"/>
  <c r="P256" i="2" s="1"/>
  <c r="Q164" i="2"/>
  <c r="Q256" i="2" s="1"/>
  <c r="R164" i="2"/>
  <c r="R256" i="2" s="1"/>
  <c r="S164" i="2"/>
  <c r="S256" i="2" s="1"/>
  <c r="T164" i="2"/>
  <c r="T256" i="2" s="1"/>
  <c r="U164" i="2"/>
  <c r="U256" i="2" s="1"/>
  <c r="V164" i="2"/>
  <c r="V256" i="2" s="1"/>
  <c r="W164" i="2"/>
  <c r="W256" i="2" s="1"/>
  <c r="X164" i="2"/>
  <c r="X256" i="2" s="1"/>
  <c r="Y164" i="2"/>
  <c r="Y256" i="2" s="1"/>
  <c r="Z164" i="2"/>
  <c r="Z256" i="2" s="1"/>
  <c r="AA164" i="2"/>
  <c r="AA256" i="2" s="1"/>
  <c r="AB164" i="2"/>
  <c r="AB256" i="2" s="1"/>
  <c r="AC164" i="2"/>
  <c r="AC256" i="2" s="1"/>
  <c r="AD164" i="2"/>
  <c r="AD256" i="2" s="1"/>
  <c r="AE164" i="2"/>
  <c r="AE256" i="2" s="1"/>
  <c r="AF164" i="2"/>
  <c r="AF256" i="2" s="1"/>
  <c r="AG164" i="2"/>
  <c r="AG256" i="2" s="1"/>
  <c r="AH164" i="2"/>
  <c r="AH256" i="2" s="1"/>
  <c r="AI164" i="2"/>
  <c r="AI256" i="2" s="1"/>
  <c r="AJ164" i="2"/>
  <c r="AJ256" i="2" s="1"/>
  <c r="AK164" i="2"/>
  <c r="AK256" i="2" s="1"/>
  <c r="AL164" i="2"/>
  <c r="AL256" i="2" s="1"/>
  <c r="AM164" i="2"/>
  <c r="AM256" i="2" s="1"/>
  <c r="AN164" i="2"/>
  <c r="AN256" i="2" s="1"/>
  <c r="AO164" i="2"/>
  <c r="AO256" i="2" s="1"/>
  <c r="AP164" i="2"/>
  <c r="AP256" i="2" s="1"/>
  <c r="AQ164" i="2"/>
  <c r="AQ256" i="2" s="1"/>
  <c r="AR164" i="2"/>
  <c r="AR256" i="2" s="1"/>
  <c r="AS164" i="2"/>
  <c r="AS256" i="2" s="1"/>
  <c r="AT164" i="2"/>
  <c r="AT256" i="2" s="1"/>
  <c r="AU164" i="2"/>
  <c r="AU256" i="2" s="1"/>
  <c r="AV164" i="2"/>
  <c r="AV256" i="2" s="1"/>
  <c r="AW164" i="2"/>
  <c r="AW256" i="2" s="1"/>
  <c r="AX164" i="2"/>
  <c r="AX256" i="2" s="1"/>
  <c r="AY164" i="2"/>
  <c r="AY256" i="2" s="1"/>
  <c r="AZ164" i="2"/>
  <c r="AZ256" i="2" s="1"/>
  <c r="BA164" i="2"/>
  <c r="BA256" i="2" s="1"/>
  <c r="BB164" i="2"/>
  <c r="BB256" i="2" s="1"/>
  <c r="BC164" i="2"/>
  <c r="BC256" i="2" s="1"/>
  <c r="BD164" i="2"/>
  <c r="BD256" i="2" s="1"/>
  <c r="BE164" i="2"/>
  <c r="BE256" i="2" s="1"/>
  <c r="BF164" i="2"/>
  <c r="BF256" i="2" s="1"/>
  <c r="BG164" i="2"/>
  <c r="BG256" i="2" s="1"/>
  <c r="BH164" i="2"/>
  <c r="BH256" i="2" s="1"/>
  <c r="BI164" i="2"/>
  <c r="BI256" i="2" s="1"/>
  <c r="BJ164" i="2"/>
  <c r="BJ256" i="2" s="1"/>
  <c r="BK164" i="2"/>
  <c r="BK256" i="2" s="1"/>
  <c r="BL164" i="2"/>
  <c r="BL256" i="2" s="1"/>
  <c r="BM164" i="2"/>
  <c r="BM256" i="2" s="1"/>
  <c r="BN164" i="2"/>
  <c r="BN256" i="2" s="1"/>
  <c r="BO164" i="2"/>
  <c r="BO256" i="2" s="1"/>
  <c r="BP164" i="2"/>
  <c r="BP256" i="2" s="1"/>
  <c r="BQ164" i="2"/>
  <c r="BQ256" i="2" s="1"/>
  <c r="BR164" i="2"/>
  <c r="BR256" i="2" s="1"/>
  <c r="BS164" i="2"/>
  <c r="BS256" i="2" s="1"/>
  <c r="BT164" i="2"/>
  <c r="BT256" i="2" s="1"/>
  <c r="BU164" i="2"/>
  <c r="BU256" i="2" s="1"/>
  <c r="BV164" i="2"/>
  <c r="BV256" i="2" s="1"/>
  <c r="BW164" i="2"/>
  <c r="BW256" i="2" s="1"/>
  <c r="BX164" i="2"/>
  <c r="BX256" i="2" s="1"/>
  <c r="BY164" i="2"/>
  <c r="BY256" i="2" s="1"/>
  <c r="BZ164" i="2"/>
  <c r="BZ256" i="2" s="1"/>
  <c r="CA164" i="2"/>
  <c r="CA256" i="2" s="1"/>
  <c r="CB164" i="2"/>
  <c r="CB256" i="2" s="1"/>
  <c r="CC164" i="2"/>
  <c r="CC256" i="2" s="1"/>
  <c r="CD164" i="2"/>
  <c r="CD256" i="2" s="1"/>
  <c r="CE164" i="2"/>
  <c r="CE256" i="2" s="1"/>
  <c r="CF164" i="2"/>
  <c r="CF256" i="2" s="1"/>
  <c r="CG164" i="2"/>
  <c r="CG256" i="2" s="1"/>
  <c r="CH164" i="2"/>
  <c r="CH256" i="2" s="1"/>
  <c r="CI164" i="2"/>
  <c r="CI256" i="2" s="1"/>
  <c r="CJ164" i="2"/>
  <c r="CJ256" i="2" s="1"/>
  <c r="CK164" i="2"/>
  <c r="CK256" i="2" s="1"/>
  <c r="D165" i="2"/>
  <c r="D257" i="2" s="1"/>
  <c r="E165" i="2"/>
  <c r="E257" i="2" s="1"/>
  <c r="F165" i="2"/>
  <c r="F257" i="2" s="1"/>
  <c r="G165" i="2"/>
  <c r="G257" i="2" s="1"/>
  <c r="H165" i="2"/>
  <c r="H257" i="2" s="1"/>
  <c r="I165" i="2"/>
  <c r="I257" i="2" s="1"/>
  <c r="J165" i="2"/>
  <c r="J257" i="2" s="1"/>
  <c r="K165" i="2"/>
  <c r="K257" i="2" s="1"/>
  <c r="L165" i="2"/>
  <c r="L257" i="2" s="1"/>
  <c r="M165" i="2"/>
  <c r="M257" i="2" s="1"/>
  <c r="N165" i="2"/>
  <c r="N257" i="2" s="1"/>
  <c r="O165" i="2"/>
  <c r="O257" i="2" s="1"/>
  <c r="P165" i="2"/>
  <c r="P257" i="2" s="1"/>
  <c r="Q165" i="2"/>
  <c r="Q257" i="2" s="1"/>
  <c r="R165" i="2"/>
  <c r="R257" i="2" s="1"/>
  <c r="S165" i="2"/>
  <c r="S257" i="2" s="1"/>
  <c r="T165" i="2"/>
  <c r="T257" i="2" s="1"/>
  <c r="U165" i="2"/>
  <c r="U257" i="2" s="1"/>
  <c r="V165" i="2"/>
  <c r="V257" i="2" s="1"/>
  <c r="W165" i="2"/>
  <c r="W257" i="2" s="1"/>
  <c r="X165" i="2"/>
  <c r="X257" i="2" s="1"/>
  <c r="Y165" i="2"/>
  <c r="Y257" i="2" s="1"/>
  <c r="Z165" i="2"/>
  <c r="Z257" i="2" s="1"/>
  <c r="AA165" i="2"/>
  <c r="AA257" i="2" s="1"/>
  <c r="AB165" i="2"/>
  <c r="AB257" i="2" s="1"/>
  <c r="AC165" i="2"/>
  <c r="AC257" i="2" s="1"/>
  <c r="AD165" i="2"/>
  <c r="AD257" i="2" s="1"/>
  <c r="AE165" i="2"/>
  <c r="AE257" i="2" s="1"/>
  <c r="AF165" i="2"/>
  <c r="AF257" i="2" s="1"/>
  <c r="AG165" i="2"/>
  <c r="AG257" i="2" s="1"/>
  <c r="AH165" i="2"/>
  <c r="AH257" i="2" s="1"/>
  <c r="AI165" i="2"/>
  <c r="AI257" i="2" s="1"/>
  <c r="AJ165" i="2"/>
  <c r="AJ257" i="2" s="1"/>
  <c r="AK165" i="2"/>
  <c r="AK257" i="2" s="1"/>
  <c r="AL165" i="2"/>
  <c r="AL257" i="2" s="1"/>
  <c r="AM165" i="2"/>
  <c r="AM257" i="2" s="1"/>
  <c r="AN165" i="2"/>
  <c r="AN257" i="2" s="1"/>
  <c r="AO165" i="2"/>
  <c r="AO257" i="2" s="1"/>
  <c r="AP165" i="2"/>
  <c r="AP257" i="2" s="1"/>
  <c r="AQ165" i="2"/>
  <c r="AQ257" i="2" s="1"/>
  <c r="AR165" i="2"/>
  <c r="AR257" i="2" s="1"/>
  <c r="AS165" i="2"/>
  <c r="AS257" i="2" s="1"/>
  <c r="AT165" i="2"/>
  <c r="AT257" i="2" s="1"/>
  <c r="AU165" i="2"/>
  <c r="AU257" i="2" s="1"/>
  <c r="AV165" i="2"/>
  <c r="AV257" i="2" s="1"/>
  <c r="AW165" i="2"/>
  <c r="AW257" i="2" s="1"/>
  <c r="AX165" i="2"/>
  <c r="AX257" i="2" s="1"/>
  <c r="AY165" i="2"/>
  <c r="AY257" i="2" s="1"/>
  <c r="AZ165" i="2"/>
  <c r="AZ257" i="2" s="1"/>
  <c r="BA165" i="2"/>
  <c r="BA257" i="2" s="1"/>
  <c r="BB165" i="2"/>
  <c r="BB257" i="2" s="1"/>
  <c r="BC165" i="2"/>
  <c r="BC257" i="2" s="1"/>
  <c r="BD165" i="2"/>
  <c r="BD257" i="2" s="1"/>
  <c r="BE165" i="2"/>
  <c r="BE257" i="2" s="1"/>
  <c r="BF165" i="2"/>
  <c r="BF257" i="2" s="1"/>
  <c r="BG165" i="2"/>
  <c r="BG257" i="2" s="1"/>
  <c r="BH165" i="2"/>
  <c r="BH257" i="2" s="1"/>
  <c r="BI165" i="2"/>
  <c r="BI257" i="2" s="1"/>
  <c r="BJ165" i="2"/>
  <c r="BJ257" i="2" s="1"/>
  <c r="BK165" i="2"/>
  <c r="BK257" i="2" s="1"/>
  <c r="BL165" i="2"/>
  <c r="BL257" i="2" s="1"/>
  <c r="BM165" i="2"/>
  <c r="BM257" i="2" s="1"/>
  <c r="BN165" i="2"/>
  <c r="BN257" i="2" s="1"/>
  <c r="BO165" i="2"/>
  <c r="BO257" i="2" s="1"/>
  <c r="BP165" i="2"/>
  <c r="BP257" i="2" s="1"/>
  <c r="BQ165" i="2"/>
  <c r="BQ257" i="2" s="1"/>
  <c r="BR165" i="2"/>
  <c r="BR257" i="2" s="1"/>
  <c r="BS165" i="2"/>
  <c r="BS257" i="2" s="1"/>
  <c r="BT165" i="2"/>
  <c r="BT257" i="2" s="1"/>
  <c r="BU165" i="2"/>
  <c r="BU257" i="2" s="1"/>
  <c r="BV165" i="2"/>
  <c r="BV257" i="2" s="1"/>
  <c r="BW165" i="2"/>
  <c r="BW257" i="2" s="1"/>
  <c r="BX165" i="2"/>
  <c r="BX257" i="2" s="1"/>
  <c r="BY165" i="2"/>
  <c r="BY257" i="2" s="1"/>
  <c r="BZ165" i="2"/>
  <c r="BZ257" i="2" s="1"/>
  <c r="CA165" i="2"/>
  <c r="CA257" i="2" s="1"/>
  <c r="CB165" i="2"/>
  <c r="CB257" i="2" s="1"/>
  <c r="CC165" i="2"/>
  <c r="CC257" i="2" s="1"/>
  <c r="CD165" i="2"/>
  <c r="CD257" i="2" s="1"/>
  <c r="CE165" i="2"/>
  <c r="CE257" i="2" s="1"/>
  <c r="CF165" i="2"/>
  <c r="CF257" i="2" s="1"/>
  <c r="CG165" i="2"/>
  <c r="CG257" i="2" s="1"/>
  <c r="CH165" i="2"/>
  <c r="CH257" i="2" s="1"/>
  <c r="CI165" i="2"/>
  <c r="CI257" i="2" s="1"/>
  <c r="CJ165" i="2"/>
  <c r="CJ257" i="2" s="1"/>
  <c r="CK165" i="2"/>
  <c r="CK257" i="2" s="1"/>
  <c r="D166" i="2"/>
  <c r="D258" i="2" s="1"/>
  <c r="E166" i="2"/>
  <c r="E258" i="2" s="1"/>
  <c r="F166" i="2"/>
  <c r="F258" i="2" s="1"/>
  <c r="G166" i="2"/>
  <c r="G258" i="2" s="1"/>
  <c r="H166" i="2"/>
  <c r="H258" i="2" s="1"/>
  <c r="I166" i="2"/>
  <c r="I258" i="2" s="1"/>
  <c r="J166" i="2"/>
  <c r="J258" i="2" s="1"/>
  <c r="K166" i="2"/>
  <c r="K258" i="2" s="1"/>
  <c r="L166" i="2"/>
  <c r="L258" i="2" s="1"/>
  <c r="M166" i="2"/>
  <c r="M258" i="2" s="1"/>
  <c r="N166" i="2"/>
  <c r="N258" i="2" s="1"/>
  <c r="O166" i="2"/>
  <c r="O258" i="2" s="1"/>
  <c r="P166" i="2"/>
  <c r="P258" i="2" s="1"/>
  <c r="Q166" i="2"/>
  <c r="Q258" i="2" s="1"/>
  <c r="R166" i="2"/>
  <c r="R258" i="2" s="1"/>
  <c r="S166" i="2"/>
  <c r="S258" i="2" s="1"/>
  <c r="T166" i="2"/>
  <c r="T258" i="2" s="1"/>
  <c r="U166" i="2"/>
  <c r="U258" i="2" s="1"/>
  <c r="V166" i="2"/>
  <c r="V258" i="2" s="1"/>
  <c r="W166" i="2"/>
  <c r="W258" i="2" s="1"/>
  <c r="X166" i="2"/>
  <c r="X258" i="2" s="1"/>
  <c r="Y166" i="2"/>
  <c r="Y258" i="2" s="1"/>
  <c r="Z166" i="2"/>
  <c r="Z258" i="2" s="1"/>
  <c r="AA166" i="2"/>
  <c r="AA258" i="2" s="1"/>
  <c r="AB166" i="2"/>
  <c r="AB258" i="2" s="1"/>
  <c r="AC166" i="2"/>
  <c r="AC258" i="2" s="1"/>
  <c r="AD166" i="2"/>
  <c r="AD258" i="2" s="1"/>
  <c r="AE166" i="2"/>
  <c r="AE258" i="2" s="1"/>
  <c r="AF166" i="2"/>
  <c r="AF258" i="2" s="1"/>
  <c r="AG166" i="2"/>
  <c r="AG258" i="2" s="1"/>
  <c r="AH166" i="2"/>
  <c r="AH258" i="2" s="1"/>
  <c r="AI166" i="2"/>
  <c r="AI258" i="2" s="1"/>
  <c r="AJ166" i="2"/>
  <c r="AJ258" i="2" s="1"/>
  <c r="AK166" i="2"/>
  <c r="AK258" i="2" s="1"/>
  <c r="AL166" i="2"/>
  <c r="AL258" i="2" s="1"/>
  <c r="AM166" i="2"/>
  <c r="AM258" i="2" s="1"/>
  <c r="AN166" i="2"/>
  <c r="AN258" i="2" s="1"/>
  <c r="AO166" i="2"/>
  <c r="AO258" i="2" s="1"/>
  <c r="AP166" i="2"/>
  <c r="AP258" i="2" s="1"/>
  <c r="AQ166" i="2"/>
  <c r="AQ258" i="2" s="1"/>
  <c r="AR166" i="2"/>
  <c r="AR258" i="2" s="1"/>
  <c r="AS166" i="2"/>
  <c r="AS258" i="2" s="1"/>
  <c r="AT166" i="2"/>
  <c r="AT258" i="2" s="1"/>
  <c r="AU166" i="2"/>
  <c r="AU258" i="2" s="1"/>
  <c r="AV166" i="2"/>
  <c r="AV258" i="2" s="1"/>
  <c r="AW166" i="2"/>
  <c r="AW258" i="2" s="1"/>
  <c r="AX166" i="2"/>
  <c r="AX258" i="2" s="1"/>
  <c r="AY166" i="2"/>
  <c r="AY258" i="2" s="1"/>
  <c r="AZ166" i="2"/>
  <c r="AZ258" i="2" s="1"/>
  <c r="BA166" i="2"/>
  <c r="BA258" i="2" s="1"/>
  <c r="BB166" i="2"/>
  <c r="BB258" i="2" s="1"/>
  <c r="BC166" i="2"/>
  <c r="BC258" i="2" s="1"/>
  <c r="BD166" i="2"/>
  <c r="BD258" i="2" s="1"/>
  <c r="BE166" i="2"/>
  <c r="BE258" i="2" s="1"/>
  <c r="BF166" i="2"/>
  <c r="BF258" i="2" s="1"/>
  <c r="BG166" i="2"/>
  <c r="BG258" i="2" s="1"/>
  <c r="BH166" i="2"/>
  <c r="BH258" i="2" s="1"/>
  <c r="BI166" i="2"/>
  <c r="BI258" i="2" s="1"/>
  <c r="BJ166" i="2"/>
  <c r="BJ258" i="2" s="1"/>
  <c r="BK166" i="2"/>
  <c r="BK258" i="2" s="1"/>
  <c r="BL166" i="2"/>
  <c r="BL258" i="2" s="1"/>
  <c r="BM166" i="2"/>
  <c r="BM258" i="2" s="1"/>
  <c r="BN166" i="2"/>
  <c r="BN258" i="2" s="1"/>
  <c r="BO166" i="2"/>
  <c r="BO258" i="2" s="1"/>
  <c r="BP166" i="2"/>
  <c r="BP258" i="2" s="1"/>
  <c r="BQ166" i="2"/>
  <c r="BQ258" i="2" s="1"/>
  <c r="BR166" i="2"/>
  <c r="BR258" i="2" s="1"/>
  <c r="BS166" i="2"/>
  <c r="BS258" i="2" s="1"/>
  <c r="BT166" i="2"/>
  <c r="BT258" i="2" s="1"/>
  <c r="BU166" i="2"/>
  <c r="BU258" i="2" s="1"/>
  <c r="BV166" i="2"/>
  <c r="BV258" i="2" s="1"/>
  <c r="BW166" i="2"/>
  <c r="BW258" i="2" s="1"/>
  <c r="BX166" i="2"/>
  <c r="BX258" i="2" s="1"/>
  <c r="BY166" i="2"/>
  <c r="BY258" i="2" s="1"/>
  <c r="BZ166" i="2"/>
  <c r="BZ258" i="2" s="1"/>
  <c r="CA166" i="2"/>
  <c r="CA258" i="2" s="1"/>
  <c r="CB166" i="2"/>
  <c r="CB258" i="2" s="1"/>
  <c r="CC166" i="2"/>
  <c r="CD166" i="2"/>
  <c r="CD258" i="2" s="1"/>
  <c r="CE166" i="2"/>
  <c r="CE258" i="2" s="1"/>
  <c r="CF166" i="2"/>
  <c r="CF258" i="2" s="1"/>
  <c r="CG166" i="2"/>
  <c r="CG258" i="2" s="1"/>
  <c r="CH166" i="2"/>
  <c r="CH258" i="2" s="1"/>
  <c r="CI166" i="2"/>
  <c r="CI258" i="2" s="1"/>
  <c r="CJ166" i="2"/>
  <c r="CJ258" i="2" s="1"/>
  <c r="CK166" i="2"/>
  <c r="CK258" i="2" s="1"/>
  <c r="D167" i="2"/>
  <c r="D259" i="2" s="1"/>
  <c r="E167" i="2"/>
  <c r="E259" i="2" s="1"/>
  <c r="F167" i="2"/>
  <c r="F259" i="2" s="1"/>
  <c r="G167" i="2"/>
  <c r="G259" i="2" s="1"/>
  <c r="H167" i="2"/>
  <c r="H259" i="2" s="1"/>
  <c r="I167" i="2"/>
  <c r="I259" i="2" s="1"/>
  <c r="J167" i="2"/>
  <c r="J259" i="2" s="1"/>
  <c r="K167" i="2"/>
  <c r="K259" i="2" s="1"/>
  <c r="L167" i="2"/>
  <c r="L259" i="2" s="1"/>
  <c r="M167" i="2"/>
  <c r="M259" i="2" s="1"/>
  <c r="N167" i="2"/>
  <c r="N259" i="2" s="1"/>
  <c r="O167" i="2"/>
  <c r="O259" i="2" s="1"/>
  <c r="P167" i="2"/>
  <c r="P259" i="2" s="1"/>
  <c r="Q167" i="2"/>
  <c r="Q259" i="2" s="1"/>
  <c r="R167" i="2"/>
  <c r="R259" i="2" s="1"/>
  <c r="S167" i="2"/>
  <c r="S259" i="2" s="1"/>
  <c r="T167" i="2"/>
  <c r="T259" i="2" s="1"/>
  <c r="U167" i="2"/>
  <c r="U259" i="2" s="1"/>
  <c r="V167" i="2"/>
  <c r="V259" i="2" s="1"/>
  <c r="W167" i="2"/>
  <c r="W259" i="2" s="1"/>
  <c r="X167" i="2"/>
  <c r="X259" i="2" s="1"/>
  <c r="Y167" i="2"/>
  <c r="Y259" i="2" s="1"/>
  <c r="Z167" i="2"/>
  <c r="Z259" i="2" s="1"/>
  <c r="AA167" i="2"/>
  <c r="AA259" i="2" s="1"/>
  <c r="AB167" i="2"/>
  <c r="AB259" i="2" s="1"/>
  <c r="AC167" i="2"/>
  <c r="AC259" i="2" s="1"/>
  <c r="AD167" i="2"/>
  <c r="AD259" i="2" s="1"/>
  <c r="AE167" i="2"/>
  <c r="AE259" i="2" s="1"/>
  <c r="AF167" i="2"/>
  <c r="AF259" i="2" s="1"/>
  <c r="AG167" i="2"/>
  <c r="AG259" i="2" s="1"/>
  <c r="AH167" i="2"/>
  <c r="AH259" i="2" s="1"/>
  <c r="AI167" i="2"/>
  <c r="AI259" i="2" s="1"/>
  <c r="AJ167" i="2"/>
  <c r="AJ259" i="2" s="1"/>
  <c r="AK167" i="2"/>
  <c r="AK259" i="2" s="1"/>
  <c r="AL167" i="2"/>
  <c r="AL259" i="2" s="1"/>
  <c r="AM167" i="2"/>
  <c r="AM259" i="2" s="1"/>
  <c r="AN167" i="2"/>
  <c r="AN259" i="2" s="1"/>
  <c r="AO167" i="2"/>
  <c r="AO259" i="2" s="1"/>
  <c r="AP167" i="2"/>
  <c r="AP259" i="2" s="1"/>
  <c r="AQ167" i="2"/>
  <c r="AQ259" i="2" s="1"/>
  <c r="AR167" i="2"/>
  <c r="AR259" i="2" s="1"/>
  <c r="AS167" i="2"/>
  <c r="AS259" i="2" s="1"/>
  <c r="AT167" i="2"/>
  <c r="AT259" i="2" s="1"/>
  <c r="AU167" i="2"/>
  <c r="AU259" i="2" s="1"/>
  <c r="AV167" i="2"/>
  <c r="AV259" i="2" s="1"/>
  <c r="AW167" i="2"/>
  <c r="AW259" i="2" s="1"/>
  <c r="AX167" i="2"/>
  <c r="AX259" i="2" s="1"/>
  <c r="AY167" i="2"/>
  <c r="AY259" i="2" s="1"/>
  <c r="AZ167" i="2"/>
  <c r="AZ259" i="2" s="1"/>
  <c r="BA167" i="2"/>
  <c r="BA259" i="2" s="1"/>
  <c r="BB167" i="2"/>
  <c r="BB259" i="2" s="1"/>
  <c r="BC167" i="2"/>
  <c r="BC259" i="2" s="1"/>
  <c r="BD167" i="2"/>
  <c r="BD259" i="2" s="1"/>
  <c r="BE167" i="2"/>
  <c r="BE259" i="2" s="1"/>
  <c r="BF167" i="2"/>
  <c r="BF259" i="2" s="1"/>
  <c r="BG167" i="2"/>
  <c r="BG259" i="2" s="1"/>
  <c r="BH167" i="2"/>
  <c r="BH259" i="2" s="1"/>
  <c r="BI167" i="2"/>
  <c r="BI259" i="2" s="1"/>
  <c r="BJ167" i="2"/>
  <c r="BJ259" i="2" s="1"/>
  <c r="BK167" i="2"/>
  <c r="BK259" i="2" s="1"/>
  <c r="BL167" i="2"/>
  <c r="BL259" i="2" s="1"/>
  <c r="BM167" i="2"/>
  <c r="BM259" i="2" s="1"/>
  <c r="BN167" i="2"/>
  <c r="BN259" i="2" s="1"/>
  <c r="BO167" i="2"/>
  <c r="BO259" i="2" s="1"/>
  <c r="BP167" i="2"/>
  <c r="BP259" i="2" s="1"/>
  <c r="BQ167" i="2"/>
  <c r="BQ259" i="2" s="1"/>
  <c r="BR167" i="2"/>
  <c r="BR259" i="2" s="1"/>
  <c r="BS167" i="2"/>
  <c r="BS259" i="2" s="1"/>
  <c r="BT167" i="2"/>
  <c r="BT259" i="2" s="1"/>
  <c r="BU167" i="2"/>
  <c r="BU259" i="2" s="1"/>
  <c r="BV167" i="2"/>
  <c r="BV259" i="2" s="1"/>
  <c r="BW167" i="2"/>
  <c r="BW259" i="2" s="1"/>
  <c r="BX167" i="2"/>
  <c r="BX259" i="2" s="1"/>
  <c r="BY167" i="2"/>
  <c r="BY259" i="2" s="1"/>
  <c r="BZ167" i="2"/>
  <c r="BZ259" i="2" s="1"/>
  <c r="CA167" i="2"/>
  <c r="CA259" i="2" s="1"/>
  <c r="CB167" i="2"/>
  <c r="CB259" i="2" s="1"/>
  <c r="CC167" i="2"/>
  <c r="CC259" i="2" s="1"/>
  <c r="CD167" i="2"/>
  <c r="CD259" i="2" s="1"/>
  <c r="CE167" i="2"/>
  <c r="CE259" i="2" s="1"/>
  <c r="CF167" i="2"/>
  <c r="CF259" i="2" s="1"/>
  <c r="CG167" i="2"/>
  <c r="CG259" i="2" s="1"/>
  <c r="CH167" i="2"/>
  <c r="CH259" i="2" s="1"/>
  <c r="CI167" i="2"/>
  <c r="CI259" i="2" s="1"/>
  <c r="CJ167" i="2"/>
  <c r="CJ259" i="2" s="1"/>
  <c r="CK167" i="2"/>
  <c r="CK259" i="2" s="1"/>
  <c r="D168" i="2"/>
  <c r="D260" i="2" s="1"/>
  <c r="E168" i="2"/>
  <c r="E260" i="2" s="1"/>
  <c r="F168" i="2"/>
  <c r="F260" i="2" s="1"/>
  <c r="G168" i="2"/>
  <c r="G260" i="2" s="1"/>
  <c r="H168" i="2"/>
  <c r="H260" i="2" s="1"/>
  <c r="I168" i="2"/>
  <c r="I260" i="2" s="1"/>
  <c r="J168" i="2"/>
  <c r="J260" i="2" s="1"/>
  <c r="K168" i="2"/>
  <c r="K260" i="2" s="1"/>
  <c r="L168" i="2"/>
  <c r="L260" i="2" s="1"/>
  <c r="M168" i="2"/>
  <c r="M260" i="2" s="1"/>
  <c r="N168" i="2"/>
  <c r="N260" i="2" s="1"/>
  <c r="O168" i="2"/>
  <c r="O260" i="2" s="1"/>
  <c r="P168" i="2"/>
  <c r="P260" i="2" s="1"/>
  <c r="Q168" i="2"/>
  <c r="Q260" i="2" s="1"/>
  <c r="R168" i="2"/>
  <c r="R260" i="2" s="1"/>
  <c r="S168" i="2"/>
  <c r="S260" i="2" s="1"/>
  <c r="T168" i="2"/>
  <c r="T260" i="2" s="1"/>
  <c r="U168" i="2"/>
  <c r="U260" i="2" s="1"/>
  <c r="V168" i="2"/>
  <c r="V260" i="2" s="1"/>
  <c r="W168" i="2"/>
  <c r="W260" i="2" s="1"/>
  <c r="X168" i="2"/>
  <c r="X260" i="2" s="1"/>
  <c r="Y168" i="2"/>
  <c r="Y260" i="2" s="1"/>
  <c r="Z168" i="2"/>
  <c r="Z260" i="2" s="1"/>
  <c r="AA168" i="2"/>
  <c r="AA260" i="2" s="1"/>
  <c r="AB168" i="2"/>
  <c r="AB260" i="2" s="1"/>
  <c r="AC168" i="2"/>
  <c r="AC260" i="2" s="1"/>
  <c r="AD168" i="2"/>
  <c r="AD260" i="2" s="1"/>
  <c r="AE168" i="2"/>
  <c r="AE260" i="2" s="1"/>
  <c r="AF168" i="2"/>
  <c r="AF260" i="2" s="1"/>
  <c r="AG168" i="2"/>
  <c r="AG260" i="2" s="1"/>
  <c r="AH168" i="2"/>
  <c r="AH260" i="2" s="1"/>
  <c r="AI168" i="2"/>
  <c r="AI260" i="2" s="1"/>
  <c r="AJ168" i="2"/>
  <c r="AJ260" i="2" s="1"/>
  <c r="AK168" i="2"/>
  <c r="AK260" i="2" s="1"/>
  <c r="AL168" i="2"/>
  <c r="AL260" i="2" s="1"/>
  <c r="AM168" i="2"/>
  <c r="AM260" i="2" s="1"/>
  <c r="AN168" i="2"/>
  <c r="AN260" i="2" s="1"/>
  <c r="AO168" i="2"/>
  <c r="AO260" i="2" s="1"/>
  <c r="AP168" i="2"/>
  <c r="AP260" i="2" s="1"/>
  <c r="AQ168" i="2"/>
  <c r="AQ260" i="2" s="1"/>
  <c r="AR168" i="2"/>
  <c r="AR260" i="2" s="1"/>
  <c r="AS168" i="2"/>
  <c r="AS260" i="2" s="1"/>
  <c r="AT168" i="2"/>
  <c r="AT260" i="2" s="1"/>
  <c r="AU168" i="2"/>
  <c r="AU260" i="2" s="1"/>
  <c r="AV168" i="2"/>
  <c r="AV260" i="2" s="1"/>
  <c r="AW168" i="2"/>
  <c r="AW260" i="2" s="1"/>
  <c r="AX168" i="2"/>
  <c r="AX260" i="2" s="1"/>
  <c r="AY168" i="2"/>
  <c r="AY260" i="2" s="1"/>
  <c r="AZ168" i="2"/>
  <c r="AZ260" i="2" s="1"/>
  <c r="BA168" i="2"/>
  <c r="BA260" i="2" s="1"/>
  <c r="BB168" i="2"/>
  <c r="BB260" i="2" s="1"/>
  <c r="BC168" i="2"/>
  <c r="BC260" i="2" s="1"/>
  <c r="BD168" i="2"/>
  <c r="BD260" i="2" s="1"/>
  <c r="BE168" i="2"/>
  <c r="BE260" i="2" s="1"/>
  <c r="BF168" i="2"/>
  <c r="BF260" i="2" s="1"/>
  <c r="BG168" i="2"/>
  <c r="BG260" i="2" s="1"/>
  <c r="BH168" i="2"/>
  <c r="BH260" i="2" s="1"/>
  <c r="BI168" i="2"/>
  <c r="BI260" i="2" s="1"/>
  <c r="BJ168" i="2"/>
  <c r="BJ260" i="2" s="1"/>
  <c r="BK168" i="2"/>
  <c r="BK260" i="2" s="1"/>
  <c r="BL168" i="2"/>
  <c r="BL260" i="2" s="1"/>
  <c r="BM168" i="2"/>
  <c r="BM260" i="2" s="1"/>
  <c r="BN168" i="2"/>
  <c r="BN260" i="2" s="1"/>
  <c r="BO168" i="2"/>
  <c r="BO260" i="2" s="1"/>
  <c r="BP168" i="2"/>
  <c r="BP260" i="2" s="1"/>
  <c r="BQ168" i="2"/>
  <c r="BR168" i="2"/>
  <c r="BR260" i="2" s="1"/>
  <c r="BS168" i="2"/>
  <c r="BS260" i="2" s="1"/>
  <c r="BT168" i="2"/>
  <c r="BT260" i="2" s="1"/>
  <c r="BU168" i="2"/>
  <c r="BU260" i="2" s="1"/>
  <c r="BV168" i="2"/>
  <c r="BV260" i="2" s="1"/>
  <c r="BW168" i="2"/>
  <c r="BW260" i="2" s="1"/>
  <c r="BX168" i="2"/>
  <c r="BX260" i="2" s="1"/>
  <c r="BY168" i="2"/>
  <c r="BY260" i="2" s="1"/>
  <c r="BZ168" i="2"/>
  <c r="BZ260" i="2" s="1"/>
  <c r="CA168" i="2"/>
  <c r="CA260" i="2" s="1"/>
  <c r="CB168" i="2"/>
  <c r="CB260" i="2" s="1"/>
  <c r="CC168" i="2"/>
  <c r="CC260" i="2" s="1"/>
  <c r="CD168" i="2"/>
  <c r="CD260" i="2" s="1"/>
  <c r="CE168" i="2"/>
  <c r="CE260" i="2" s="1"/>
  <c r="CF168" i="2"/>
  <c r="CF260" i="2" s="1"/>
  <c r="CG168" i="2"/>
  <c r="CG260" i="2" s="1"/>
  <c r="CH168" i="2"/>
  <c r="CH260" i="2" s="1"/>
  <c r="CI168" i="2"/>
  <c r="CI260" i="2" s="1"/>
  <c r="CJ168" i="2"/>
  <c r="CJ260" i="2" s="1"/>
  <c r="CK168" i="2"/>
  <c r="CK260" i="2" s="1"/>
  <c r="D169" i="2"/>
  <c r="D261" i="2" s="1"/>
  <c r="E169" i="2"/>
  <c r="E261" i="2" s="1"/>
  <c r="F169" i="2"/>
  <c r="F261" i="2" s="1"/>
  <c r="G169" i="2"/>
  <c r="G261" i="2" s="1"/>
  <c r="H169" i="2"/>
  <c r="H261" i="2" s="1"/>
  <c r="I169" i="2"/>
  <c r="I261" i="2" s="1"/>
  <c r="J169" i="2"/>
  <c r="J261" i="2" s="1"/>
  <c r="K169" i="2"/>
  <c r="K261" i="2" s="1"/>
  <c r="L169" i="2"/>
  <c r="L261" i="2" s="1"/>
  <c r="M169" i="2"/>
  <c r="M261" i="2" s="1"/>
  <c r="N169" i="2"/>
  <c r="N261" i="2" s="1"/>
  <c r="O169" i="2"/>
  <c r="O261" i="2" s="1"/>
  <c r="P169" i="2"/>
  <c r="P261" i="2" s="1"/>
  <c r="Q169" i="2"/>
  <c r="Q261" i="2" s="1"/>
  <c r="R169" i="2"/>
  <c r="R261" i="2" s="1"/>
  <c r="S169" i="2"/>
  <c r="S261" i="2" s="1"/>
  <c r="T169" i="2"/>
  <c r="T261" i="2" s="1"/>
  <c r="U169" i="2"/>
  <c r="U261" i="2" s="1"/>
  <c r="V169" i="2"/>
  <c r="V261" i="2" s="1"/>
  <c r="W169" i="2"/>
  <c r="W261" i="2" s="1"/>
  <c r="X169" i="2"/>
  <c r="X261" i="2" s="1"/>
  <c r="Y169" i="2"/>
  <c r="Y261" i="2" s="1"/>
  <c r="Z169" i="2"/>
  <c r="Z261" i="2" s="1"/>
  <c r="AA169" i="2"/>
  <c r="AA261" i="2" s="1"/>
  <c r="AB169" i="2"/>
  <c r="AB261" i="2" s="1"/>
  <c r="AC169" i="2"/>
  <c r="AC261" i="2" s="1"/>
  <c r="AD169" i="2"/>
  <c r="AD261" i="2" s="1"/>
  <c r="AE169" i="2"/>
  <c r="AE261" i="2" s="1"/>
  <c r="AF169" i="2"/>
  <c r="AF261" i="2" s="1"/>
  <c r="AG169" i="2"/>
  <c r="AG261" i="2" s="1"/>
  <c r="AH169" i="2"/>
  <c r="AH261" i="2" s="1"/>
  <c r="AI169" i="2"/>
  <c r="AI261" i="2" s="1"/>
  <c r="AJ169" i="2"/>
  <c r="AJ261" i="2" s="1"/>
  <c r="AK169" i="2"/>
  <c r="AK261" i="2" s="1"/>
  <c r="AL169" i="2"/>
  <c r="AL261" i="2" s="1"/>
  <c r="AM169" i="2"/>
  <c r="AM261" i="2" s="1"/>
  <c r="AN169" i="2"/>
  <c r="AN261" i="2" s="1"/>
  <c r="AO169" i="2"/>
  <c r="AO261" i="2" s="1"/>
  <c r="AP169" i="2"/>
  <c r="AP261" i="2" s="1"/>
  <c r="AQ169" i="2"/>
  <c r="AQ261" i="2" s="1"/>
  <c r="AR169" i="2"/>
  <c r="AR261" i="2" s="1"/>
  <c r="AS169" i="2"/>
  <c r="AS261" i="2" s="1"/>
  <c r="AT169" i="2"/>
  <c r="AT261" i="2" s="1"/>
  <c r="AU169" i="2"/>
  <c r="AU261" i="2" s="1"/>
  <c r="AV169" i="2"/>
  <c r="AV261" i="2" s="1"/>
  <c r="AW169" i="2"/>
  <c r="AW261" i="2" s="1"/>
  <c r="AX169" i="2"/>
  <c r="AX261" i="2" s="1"/>
  <c r="AY169" i="2"/>
  <c r="AY261" i="2" s="1"/>
  <c r="AZ169" i="2"/>
  <c r="AZ261" i="2" s="1"/>
  <c r="BA169" i="2"/>
  <c r="BA261" i="2" s="1"/>
  <c r="BB169" i="2"/>
  <c r="BB261" i="2" s="1"/>
  <c r="BC169" i="2"/>
  <c r="BC261" i="2" s="1"/>
  <c r="BD169" i="2"/>
  <c r="BD261" i="2" s="1"/>
  <c r="BE169" i="2"/>
  <c r="BE261" i="2" s="1"/>
  <c r="BF169" i="2"/>
  <c r="BF261" i="2" s="1"/>
  <c r="BG169" i="2"/>
  <c r="BG261" i="2" s="1"/>
  <c r="BH169" i="2"/>
  <c r="BH261" i="2" s="1"/>
  <c r="BI169" i="2"/>
  <c r="BI261" i="2" s="1"/>
  <c r="BJ169" i="2"/>
  <c r="BJ261" i="2" s="1"/>
  <c r="BK169" i="2"/>
  <c r="BK261" i="2" s="1"/>
  <c r="BL169" i="2"/>
  <c r="BL261" i="2" s="1"/>
  <c r="BM169" i="2"/>
  <c r="BM261" i="2" s="1"/>
  <c r="BN169" i="2"/>
  <c r="BN261" i="2" s="1"/>
  <c r="BO169" i="2"/>
  <c r="BO261" i="2" s="1"/>
  <c r="BP169" i="2"/>
  <c r="BP261" i="2" s="1"/>
  <c r="BQ169" i="2"/>
  <c r="BQ261" i="2" s="1"/>
  <c r="BR169" i="2"/>
  <c r="BR261" i="2" s="1"/>
  <c r="BS169" i="2"/>
  <c r="BS261" i="2" s="1"/>
  <c r="BT169" i="2"/>
  <c r="BT261" i="2" s="1"/>
  <c r="BU169" i="2"/>
  <c r="BU261" i="2" s="1"/>
  <c r="BV169" i="2"/>
  <c r="BV261" i="2" s="1"/>
  <c r="BW169" i="2"/>
  <c r="BW261" i="2" s="1"/>
  <c r="BX169" i="2"/>
  <c r="BX261" i="2" s="1"/>
  <c r="BY169" i="2"/>
  <c r="BY261" i="2" s="1"/>
  <c r="BZ169" i="2"/>
  <c r="BZ261" i="2" s="1"/>
  <c r="CA169" i="2"/>
  <c r="CA261" i="2" s="1"/>
  <c r="CB169" i="2"/>
  <c r="CB261" i="2" s="1"/>
  <c r="CC169" i="2"/>
  <c r="CC261" i="2" s="1"/>
  <c r="CD169" i="2"/>
  <c r="CD261" i="2" s="1"/>
  <c r="CE169" i="2"/>
  <c r="CE261" i="2" s="1"/>
  <c r="CF169" i="2"/>
  <c r="CF261" i="2" s="1"/>
  <c r="CG169" i="2"/>
  <c r="CG261" i="2" s="1"/>
  <c r="CH169" i="2"/>
  <c r="CH261" i="2" s="1"/>
  <c r="CI169" i="2"/>
  <c r="CI261" i="2" s="1"/>
  <c r="CJ169" i="2"/>
  <c r="CJ261" i="2" s="1"/>
  <c r="CK169" i="2"/>
  <c r="CK261" i="2" s="1"/>
  <c r="D170" i="2"/>
  <c r="D262" i="2" s="1"/>
  <c r="E170" i="2"/>
  <c r="E262" i="2" s="1"/>
  <c r="F170" i="2"/>
  <c r="F262" i="2" s="1"/>
  <c r="G170" i="2"/>
  <c r="G262" i="2" s="1"/>
  <c r="H170" i="2"/>
  <c r="H262" i="2" s="1"/>
  <c r="I170" i="2"/>
  <c r="I262" i="2" s="1"/>
  <c r="J170" i="2"/>
  <c r="J262" i="2" s="1"/>
  <c r="K170" i="2"/>
  <c r="K262" i="2" s="1"/>
  <c r="L170" i="2"/>
  <c r="L262" i="2" s="1"/>
  <c r="M170" i="2"/>
  <c r="M262" i="2" s="1"/>
  <c r="N170" i="2"/>
  <c r="N262" i="2" s="1"/>
  <c r="O170" i="2"/>
  <c r="O262" i="2" s="1"/>
  <c r="P170" i="2"/>
  <c r="P262" i="2" s="1"/>
  <c r="Q170" i="2"/>
  <c r="Q262" i="2" s="1"/>
  <c r="R170" i="2"/>
  <c r="R262" i="2" s="1"/>
  <c r="S170" i="2"/>
  <c r="S262" i="2" s="1"/>
  <c r="T170" i="2"/>
  <c r="T262" i="2" s="1"/>
  <c r="U170" i="2"/>
  <c r="U262" i="2" s="1"/>
  <c r="V170" i="2"/>
  <c r="V262" i="2" s="1"/>
  <c r="W170" i="2"/>
  <c r="W262" i="2" s="1"/>
  <c r="X170" i="2"/>
  <c r="X262" i="2" s="1"/>
  <c r="Y170" i="2"/>
  <c r="Y262" i="2" s="1"/>
  <c r="Z170" i="2"/>
  <c r="Z262" i="2" s="1"/>
  <c r="AA170" i="2"/>
  <c r="AA262" i="2" s="1"/>
  <c r="AB170" i="2"/>
  <c r="AB262" i="2" s="1"/>
  <c r="AC170" i="2"/>
  <c r="AC262" i="2" s="1"/>
  <c r="AD170" i="2"/>
  <c r="AD262" i="2" s="1"/>
  <c r="AE170" i="2"/>
  <c r="AE262" i="2" s="1"/>
  <c r="AF170" i="2"/>
  <c r="AF262" i="2" s="1"/>
  <c r="AG170" i="2"/>
  <c r="AG262" i="2" s="1"/>
  <c r="AH170" i="2"/>
  <c r="AH262" i="2" s="1"/>
  <c r="AI170" i="2"/>
  <c r="AI262" i="2" s="1"/>
  <c r="AJ170" i="2"/>
  <c r="AJ262" i="2" s="1"/>
  <c r="AK170" i="2"/>
  <c r="AK262" i="2" s="1"/>
  <c r="AL170" i="2"/>
  <c r="AL262" i="2" s="1"/>
  <c r="AM170" i="2"/>
  <c r="AM262" i="2" s="1"/>
  <c r="AN170" i="2"/>
  <c r="AN262" i="2" s="1"/>
  <c r="AO170" i="2"/>
  <c r="AO262" i="2" s="1"/>
  <c r="AP170" i="2"/>
  <c r="AP262" i="2" s="1"/>
  <c r="AQ170" i="2"/>
  <c r="AQ262" i="2" s="1"/>
  <c r="AR170" i="2"/>
  <c r="AR262" i="2" s="1"/>
  <c r="AS170" i="2"/>
  <c r="AS262" i="2" s="1"/>
  <c r="AT170" i="2"/>
  <c r="AT262" i="2" s="1"/>
  <c r="AU170" i="2"/>
  <c r="AU262" i="2" s="1"/>
  <c r="AV170" i="2"/>
  <c r="AV262" i="2" s="1"/>
  <c r="AW170" i="2"/>
  <c r="AW262" i="2" s="1"/>
  <c r="AX170" i="2"/>
  <c r="AX262" i="2" s="1"/>
  <c r="AY170" i="2"/>
  <c r="AY262" i="2" s="1"/>
  <c r="AZ170" i="2"/>
  <c r="AZ262" i="2" s="1"/>
  <c r="BA170" i="2"/>
  <c r="BA262" i="2" s="1"/>
  <c r="BB170" i="2"/>
  <c r="BB262" i="2" s="1"/>
  <c r="BC170" i="2"/>
  <c r="BC262" i="2" s="1"/>
  <c r="BD170" i="2"/>
  <c r="BD262" i="2" s="1"/>
  <c r="BE170" i="2"/>
  <c r="BE262" i="2" s="1"/>
  <c r="BF170" i="2"/>
  <c r="BF262" i="2" s="1"/>
  <c r="BG170" i="2"/>
  <c r="BG262" i="2" s="1"/>
  <c r="BH170" i="2"/>
  <c r="BH262" i="2" s="1"/>
  <c r="BI170" i="2"/>
  <c r="BI262" i="2" s="1"/>
  <c r="BJ170" i="2"/>
  <c r="BJ262" i="2" s="1"/>
  <c r="BK170" i="2"/>
  <c r="BK262" i="2" s="1"/>
  <c r="BL170" i="2"/>
  <c r="BL262" i="2" s="1"/>
  <c r="BM170" i="2"/>
  <c r="BM262" i="2" s="1"/>
  <c r="BN170" i="2"/>
  <c r="BN262" i="2" s="1"/>
  <c r="BO170" i="2"/>
  <c r="BO262" i="2" s="1"/>
  <c r="BP170" i="2"/>
  <c r="BP262" i="2" s="1"/>
  <c r="BQ170" i="2"/>
  <c r="BQ262" i="2" s="1"/>
  <c r="BR170" i="2"/>
  <c r="BR262" i="2" s="1"/>
  <c r="BS170" i="2"/>
  <c r="BS262" i="2" s="1"/>
  <c r="BT170" i="2"/>
  <c r="BT262" i="2" s="1"/>
  <c r="BU170" i="2"/>
  <c r="BU262" i="2" s="1"/>
  <c r="BV170" i="2"/>
  <c r="BV262" i="2" s="1"/>
  <c r="BW170" i="2"/>
  <c r="BW262" i="2" s="1"/>
  <c r="BX170" i="2"/>
  <c r="BX262" i="2" s="1"/>
  <c r="BY170" i="2"/>
  <c r="BY262" i="2" s="1"/>
  <c r="BZ170" i="2"/>
  <c r="BZ262" i="2" s="1"/>
  <c r="CA170" i="2"/>
  <c r="CA262" i="2" s="1"/>
  <c r="CB170" i="2"/>
  <c r="CB262" i="2" s="1"/>
  <c r="CC170" i="2"/>
  <c r="CC262" i="2" s="1"/>
  <c r="CD170" i="2"/>
  <c r="CD262" i="2" s="1"/>
  <c r="CE170" i="2"/>
  <c r="CE262" i="2" s="1"/>
  <c r="CF170" i="2"/>
  <c r="CF262" i="2" s="1"/>
  <c r="CG170" i="2"/>
  <c r="CG262" i="2" s="1"/>
  <c r="CH170" i="2"/>
  <c r="CH262" i="2" s="1"/>
  <c r="CI170" i="2"/>
  <c r="CI262" i="2" s="1"/>
  <c r="CJ170" i="2"/>
  <c r="CJ262" i="2" s="1"/>
  <c r="CK170" i="2"/>
  <c r="CK262" i="2" s="1"/>
  <c r="D171" i="2"/>
  <c r="D263" i="2" s="1"/>
  <c r="E171" i="2"/>
  <c r="E263" i="2" s="1"/>
  <c r="F171" i="2"/>
  <c r="F263" i="2" s="1"/>
  <c r="G171" i="2"/>
  <c r="G263" i="2" s="1"/>
  <c r="H171" i="2"/>
  <c r="H263" i="2" s="1"/>
  <c r="I171" i="2"/>
  <c r="I263" i="2" s="1"/>
  <c r="J171" i="2"/>
  <c r="J263" i="2" s="1"/>
  <c r="K171" i="2"/>
  <c r="K263" i="2" s="1"/>
  <c r="L171" i="2"/>
  <c r="L263" i="2" s="1"/>
  <c r="M171" i="2"/>
  <c r="M263" i="2" s="1"/>
  <c r="N171" i="2"/>
  <c r="N263" i="2" s="1"/>
  <c r="O171" i="2"/>
  <c r="O263" i="2" s="1"/>
  <c r="P171" i="2"/>
  <c r="P263" i="2" s="1"/>
  <c r="Q171" i="2"/>
  <c r="Q263" i="2" s="1"/>
  <c r="R171" i="2"/>
  <c r="R263" i="2" s="1"/>
  <c r="S171" i="2"/>
  <c r="S263" i="2" s="1"/>
  <c r="T171" i="2"/>
  <c r="T263" i="2" s="1"/>
  <c r="U171" i="2"/>
  <c r="U263" i="2" s="1"/>
  <c r="V171" i="2"/>
  <c r="V263" i="2" s="1"/>
  <c r="W171" i="2"/>
  <c r="W263" i="2" s="1"/>
  <c r="X171" i="2"/>
  <c r="X263" i="2" s="1"/>
  <c r="Y171" i="2"/>
  <c r="Y263" i="2" s="1"/>
  <c r="Z171" i="2"/>
  <c r="Z263" i="2" s="1"/>
  <c r="AA171" i="2"/>
  <c r="AA263" i="2" s="1"/>
  <c r="AB171" i="2"/>
  <c r="AB263" i="2" s="1"/>
  <c r="AC171" i="2"/>
  <c r="AC263" i="2" s="1"/>
  <c r="AD171" i="2"/>
  <c r="AD263" i="2" s="1"/>
  <c r="AE171" i="2"/>
  <c r="AE263" i="2" s="1"/>
  <c r="AF171" i="2"/>
  <c r="AF263" i="2" s="1"/>
  <c r="AG171" i="2"/>
  <c r="AG263" i="2" s="1"/>
  <c r="AH171" i="2"/>
  <c r="AH263" i="2" s="1"/>
  <c r="AI171" i="2"/>
  <c r="AI263" i="2" s="1"/>
  <c r="AJ171" i="2"/>
  <c r="AJ263" i="2" s="1"/>
  <c r="AK171" i="2"/>
  <c r="AK263" i="2" s="1"/>
  <c r="AL171" i="2"/>
  <c r="AL263" i="2" s="1"/>
  <c r="AM171" i="2"/>
  <c r="AM263" i="2" s="1"/>
  <c r="AN171" i="2"/>
  <c r="AN263" i="2" s="1"/>
  <c r="AO171" i="2"/>
  <c r="AO263" i="2" s="1"/>
  <c r="AP171" i="2"/>
  <c r="AP263" i="2" s="1"/>
  <c r="AQ171" i="2"/>
  <c r="AR171" i="2"/>
  <c r="AR263" i="2" s="1"/>
  <c r="AS171" i="2"/>
  <c r="AS263" i="2" s="1"/>
  <c r="AT171" i="2"/>
  <c r="AT263" i="2" s="1"/>
  <c r="AU171" i="2"/>
  <c r="AU263" i="2" s="1"/>
  <c r="AV171" i="2"/>
  <c r="AV263" i="2" s="1"/>
  <c r="AW171" i="2"/>
  <c r="AW263" i="2" s="1"/>
  <c r="AX171" i="2"/>
  <c r="AX263" i="2" s="1"/>
  <c r="AY171" i="2"/>
  <c r="AY263" i="2" s="1"/>
  <c r="AZ171" i="2"/>
  <c r="AZ263" i="2" s="1"/>
  <c r="BA171" i="2"/>
  <c r="BA263" i="2" s="1"/>
  <c r="BB171" i="2"/>
  <c r="BB263" i="2" s="1"/>
  <c r="BC171" i="2"/>
  <c r="BC263" i="2" s="1"/>
  <c r="BD171" i="2"/>
  <c r="BD263" i="2" s="1"/>
  <c r="BE171" i="2"/>
  <c r="BE263" i="2" s="1"/>
  <c r="BF171" i="2"/>
  <c r="BF263" i="2" s="1"/>
  <c r="BG171" i="2"/>
  <c r="BG263" i="2" s="1"/>
  <c r="BH171" i="2"/>
  <c r="BH263" i="2" s="1"/>
  <c r="BI171" i="2"/>
  <c r="BI263" i="2" s="1"/>
  <c r="BJ171" i="2"/>
  <c r="BJ263" i="2" s="1"/>
  <c r="BK171" i="2"/>
  <c r="BK263" i="2" s="1"/>
  <c r="BL171" i="2"/>
  <c r="BL263" i="2" s="1"/>
  <c r="BM171" i="2"/>
  <c r="BM263" i="2" s="1"/>
  <c r="BN171" i="2"/>
  <c r="BN263" i="2" s="1"/>
  <c r="BO171" i="2"/>
  <c r="BO263" i="2" s="1"/>
  <c r="BP171" i="2"/>
  <c r="BP263" i="2" s="1"/>
  <c r="BQ171" i="2"/>
  <c r="BQ263" i="2" s="1"/>
  <c r="BR171" i="2"/>
  <c r="BR263" i="2" s="1"/>
  <c r="BS171" i="2"/>
  <c r="BS263" i="2" s="1"/>
  <c r="BT171" i="2"/>
  <c r="BT263" i="2" s="1"/>
  <c r="BU171" i="2"/>
  <c r="BU263" i="2" s="1"/>
  <c r="BV171" i="2"/>
  <c r="BV263" i="2" s="1"/>
  <c r="BW171" i="2"/>
  <c r="BW263" i="2" s="1"/>
  <c r="BX171" i="2"/>
  <c r="BX263" i="2" s="1"/>
  <c r="BY171" i="2"/>
  <c r="BY263" i="2" s="1"/>
  <c r="BZ171" i="2"/>
  <c r="BZ263" i="2" s="1"/>
  <c r="CA171" i="2"/>
  <c r="CA263" i="2" s="1"/>
  <c r="CB171" i="2"/>
  <c r="CB263" i="2" s="1"/>
  <c r="CC171" i="2"/>
  <c r="CC263" i="2" s="1"/>
  <c r="CD171" i="2"/>
  <c r="CD263" i="2" s="1"/>
  <c r="CE171" i="2"/>
  <c r="CE263" i="2" s="1"/>
  <c r="CF171" i="2"/>
  <c r="CF263" i="2" s="1"/>
  <c r="CG171" i="2"/>
  <c r="CG263" i="2" s="1"/>
  <c r="CH171" i="2"/>
  <c r="CH263" i="2" s="1"/>
  <c r="CI171" i="2"/>
  <c r="CI263" i="2" s="1"/>
  <c r="CJ171" i="2"/>
  <c r="CJ263" i="2" s="1"/>
  <c r="CK171" i="2"/>
  <c r="CK263" i="2" s="1"/>
  <c r="D172" i="2"/>
  <c r="D264" i="2" s="1"/>
  <c r="E172" i="2"/>
  <c r="E264" i="2" s="1"/>
  <c r="F172" i="2"/>
  <c r="F264" i="2" s="1"/>
  <c r="G172" i="2"/>
  <c r="G264" i="2" s="1"/>
  <c r="H172" i="2"/>
  <c r="H264" i="2" s="1"/>
  <c r="I172" i="2"/>
  <c r="I264" i="2" s="1"/>
  <c r="J172" i="2"/>
  <c r="J264" i="2" s="1"/>
  <c r="K172" i="2"/>
  <c r="K264" i="2" s="1"/>
  <c r="L172" i="2"/>
  <c r="L264" i="2" s="1"/>
  <c r="M172" i="2"/>
  <c r="M264" i="2" s="1"/>
  <c r="N172" i="2"/>
  <c r="N264" i="2" s="1"/>
  <c r="O172" i="2"/>
  <c r="O264" i="2" s="1"/>
  <c r="P172" i="2"/>
  <c r="P264" i="2" s="1"/>
  <c r="Q172" i="2"/>
  <c r="Q264" i="2" s="1"/>
  <c r="R172" i="2"/>
  <c r="R264" i="2" s="1"/>
  <c r="S172" i="2"/>
  <c r="S264" i="2" s="1"/>
  <c r="T172" i="2"/>
  <c r="T264" i="2" s="1"/>
  <c r="U172" i="2"/>
  <c r="U264" i="2" s="1"/>
  <c r="V172" i="2"/>
  <c r="V264" i="2" s="1"/>
  <c r="W172" i="2"/>
  <c r="W264" i="2" s="1"/>
  <c r="X172" i="2"/>
  <c r="X264" i="2" s="1"/>
  <c r="Y172" i="2"/>
  <c r="Y264" i="2" s="1"/>
  <c r="Z172" i="2"/>
  <c r="Z264" i="2" s="1"/>
  <c r="AA172" i="2"/>
  <c r="AA264" i="2" s="1"/>
  <c r="AB172" i="2"/>
  <c r="AB264" i="2" s="1"/>
  <c r="AC172" i="2"/>
  <c r="AC264" i="2" s="1"/>
  <c r="AD172" i="2"/>
  <c r="AD264" i="2" s="1"/>
  <c r="AE172" i="2"/>
  <c r="AE264" i="2" s="1"/>
  <c r="AF172" i="2"/>
  <c r="AF264" i="2" s="1"/>
  <c r="AG172" i="2"/>
  <c r="AG264" i="2" s="1"/>
  <c r="AH172" i="2"/>
  <c r="AH264" i="2" s="1"/>
  <c r="AI172" i="2"/>
  <c r="AI264" i="2" s="1"/>
  <c r="AJ172" i="2"/>
  <c r="AJ264" i="2" s="1"/>
  <c r="AK172" i="2"/>
  <c r="AK264" i="2" s="1"/>
  <c r="AL172" i="2"/>
  <c r="AL264" i="2" s="1"/>
  <c r="AM172" i="2"/>
  <c r="AM264" i="2" s="1"/>
  <c r="AN172" i="2"/>
  <c r="AN264" i="2" s="1"/>
  <c r="AO172" i="2"/>
  <c r="AO264" i="2" s="1"/>
  <c r="AP172" i="2"/>
  <c r="AP264" i="2" s="1"/>
  <c r="AQ172" i="2"/>
  <c r="AQ264" i="2" s="1"/>
  <c r="AR172" i="2"/>
  <c r="AR264" i="2" s="1"/>
  <c r="AS172" i="2"/>
  <c r="AS264" i="2" s="1"/>
  <c r="AT172" i="2"/>
  <c r="AT264" i="2" s="1"/>
  <c r="AU172" i="2"/>
  <c r="AU264" i="2" s="1"/>
  <c r="AV172" i="2"/>
  <c r="AV264" i="2" s="1"/>
  <c r="AW172" i="2"/>
  <c r="AW264" i="2" s="1"/>
  <c r="AX172" i="2"/>
  <c r="AX264" i="2" s="1"/>
  <c r="AY172" i="2"/>
  <c r="AY264" i="2" s="1"/>
  <c r="AZ172" i="2"/>
  <c r="AZ264" i="2" s="1"/>
  <c r="BA172" i="2"/>
  <c r="BA264" i="2" s="1"/>
  <c r="BB172" i="2"/>
  <c r="BB264" i="2" s="1"/>
  <c r="BC172" i="2"/>
  <c r="BC264" i="2" s="1"/>
  <c r="BD172" i="2"/>
  <c r="BD264" i="2" s="1"/>
  <c r="BE172" i="2"/>
  <c r="BE264" i="2" s="1"/>
  <c r="BF172" i="2"/>
  <c r="BF264" i="2" s="1"/>
  <c r="BG172" i="2"/>
  <c r="BG264" i="2" s="1"/>
  <c r="BH172" i="2"/>
  <c r="BH264" i="2" s="1"/>
  <c r="BI172" i="2"/>
  <c r="BI264" i="2" s="1"/>
  <c r="BJ172" i="2"/>
  <c r="BJ264" i="2" s="1"/>
  <c r="BK172" i="2"/>
  <c r="BK264" i="2" s="1"/>
  <c r="BL172" i="2"/>
  <c r="BL264" i="2" s="1"/>
  <c r="BM172" i="2"/>
  <c r="BM264" i="2" s="1"/>
  <c r="BN172" i="2"/>
  <c r="BN264" i="2" s="1"/>
  <c r="BO172" i="2"/>
  <c r="BO264" i="2" s="1"/>
  <c r="BP172" i="2"/>
  <c r="BP264" i="2" s="1"/>
  <c r="BQ172" i="2"/>
  <c r="BQ264" i="2" s="1"/>
  <c r="BR172" i="2"/>
  <c r="BR264" i="2" s="1"/>
  <c r="BS172" i="2"/>
  <c r="BS264" i="2" s="1"/>
  <c r="BT172" i="2"/>
  <c r="BT264" i="2" s="1"/>
  <c r="BU172" i="2"/>
  <c r="BU264" i="2" s="1"/>
  <c r="BV172" i="2"/>
  <c r="BV264" i="2" s="1"/>
  <c r="BW172" i="2"/>
  <c r="BW264" i="2" s="1"/>
  <c r="BX172" i="2"/>
  <c r="BX264" i="2" s="1"/>
  <c r="BY172" i="2"/>
  <c r="BY264" i="2" s="1"/>
  <c r="BZ172" i="2"/>
  <c r="BZ264" i="2" s="1"/>
  <c r="CA172" i="2"/>
  <c r="CA264" i="2" s="1"/>
  <c r="CB172" i="2"/>
  <c r="CB264" i="2" s="1"/>
  <c r="CC172" i="2"/>
  <c r="CC264" i="2" s="1"/>
  <c r="CD172" i="2"/>
  <c r="CD264" i="2" s="1"/>
  <c r="CE172" i="2"/>
  <c r="CE264" i="2" s="1"/>
  <c r="CF172" i="2"/>
  <c r="CF264" i="2" s="1"/>
  <c r="CG172" i="2"/>
  <c r="CG264" i="2" s="1"/>
  <c r="CH172" i="2"/>
  <c r="CH264" i="2" s="1"/>
  <c r="CI172" i="2"/>
  <c r="CI264" i="2" s="1"/>
  <c r="CJ172" i="2"/>
  <c r="CJ264" i="2" s="1"/>
  <c r="CK172" i="2"/>
  <c r="CK264" i="2" s="1"/>
  <c r="D173" i="2"/>
  <c r="D265" i="2" s="1"/>
  <c r="E173" i="2"/>
  <c r="E265" i="2" s="1"/>
  <c r="F173" i="2"/>
  <c r="F265" i="2" s="1"/>
  <c r="G173" i="2"/>
  <c r="G265" i="2" s="1"/>
  <c r="H173" i="2"/>
  <c r="H265" i="2" s="1"/>
  <c r="I173" i="2"/>
  <c r="I265" i="2" s="1"/>
  <c r="J173" i="2"/>
  <c r="J265" i="2" s="1"/>
  <c r="K173" i="2"/>
  <c r="K265" i="2" s="1"/>
  <c r="L173" i="2"/>
  <c r="L265" i="2" s="1"/>
  <c r="M173" i="2"/>
  <c r="M265" i="2" s="1"/>
  <c r="N173" i="2"/>
  <c r="N265" i="2" s="1"/>
  <c r="O173" i="2"/>
  <c r="O265" i="2" s="1"/>
  <c r="P173" i="2"/>
  <c r="P265" i="2" s="1"/>
  <c r="Q173" i="2"/>
  <c r="Q265" i="2" s="1"/>
  <c r="R173" i="2"/>
  <c r="R265" i="2" s="1"/>
  <c r="S173" i="2"/>
  <c r="S265" i="2" s="1"/>
  <c r="T173" i="2"/>
  <c r="T265" i="2" s="1"/>
  <c r="U173" i="2"/>
  <c r="U265" i="2" s="1"/>
  <c r="V173" i="2"/>
  <c r="V265" i="2" s="1"/>
  <c r="W173" i="2"/>
  <c r="W265" i="2" s="1"/>
  <c r="X173" i="2"/>
  <c r="X265" i="2" s="1"/>
  <c r="Y173" i="2"/>
  <c r="Y265" i="2" s="1"/>
  <c r="Z173" i="2"/>
  <c r="Z265" i="2" s="1"/>
  <c r="AA173" i="2"/>
  <c r="AA265" i="2" s="1"/>
  <c r="AB173" i="2"/>
  <c r="AB265" i="2" s="1"/>
  <c r="AC173" i="2"/>
  <c r="AC265" i="2" s="1"/>
  <c r="AD173" i="2"/>
  <c r="AD265" i="2" s="1"/>
  <c r="AE173" i="2"/>
  <c r="AF173" i="2"/>
  <c r="AF265" i="2" s="1"/>
  <c r="AG173" i="2"/>
  <c r="AG265" i="2" s="1"/>
  <c r="AH173" i="2"/>
  <c r="AH265" i="2" s="1"/>
  <c r="AI173" i="2"/>
  <c r="AI265" i="2" s="1"/>
  <c r="AJ173" i="2"/>
  <c r="AJ265" i="2" s="1"/>
  <c r="AK173" i="2"/>
  <c r="AK265" i="2" s="1"/>
  <c r="AL173" i="2"/>
  <c r="AL265" i="2" s="1"/>
  <c r="AM173" i="2"/>
  <c r="AM265" i="2" s="1"/>
  <c r="AN173" i="2"/>
  <c r="AN265" i="2" s="1"/>
  <c r="AO173" i="2"/>
  <c r="AO265" i="2" s="1"/>
  <c r="AP173" i="2"/>
  <c r="AP265" i="2" s="1"/>
  <c r="AQ173" i="2"/>
  <c r="AQ265" i="2" s="1"/>
  <c r="AR173" i="2"/>
  <c r="AR265" i="2" s="1"/>
  <c r="AS173" i="2"/>
  <c r="AS265" i="2" s="1"/>
  <c r="AT173" i="2"/>
  <c r="AT265" i="2" s="1"/>
  <c r="AU173" i="2"/>
  <c r="AU265" i="2" s="1"/>
  <c r="AV173" i="2"/>
  <c r="AV265" i="2" s="1"/>
  <c r="AW173" i="2"/>
  <c r="AW265" i="2" s="1"/>
  <c r="AX173" i="2"/>
  <c r="AX265" i="2" s="1"/>
  <c r="AY173" i="2"/>
  <c r="AY265" i="2" s="1"/>
  <c r="AZ173" i="2"/>
  <c r="AZ265" i="2" s="1"/>
  <c r="BA173" i="2"/>
  <c r="BA265" i="2" s="1"/>
  <c r="BB173" i="2"/>
  <c r="BB265" i="2" s="1"/>
  <c r="BC173" i="2"/>
  <c r="BC265" i="2" s="1"/>
  <c r="BD173" i="2"/>
  <c r="BD265" i="2" s="1"/>
  <c r="BE173" i="2"/>
  <c r="BE265" i="2" s="1"/>
  <c r="BF173" i="2"/>
  <c r="BF265" i="2" s="1"/>
  <c r="BG173" i="2"/>
  <c r="BG265" i="2" s="1"/>
  <c r="BH173" i="2"/>
  <c r="BH265" i="2" s="1"/>
  <c r="BI173" i="2"/>
  <c r="BI265" i="2" s="1"/>
  <c r="BJ173" i="2"/>
  <c r="BJ265" i="2" s="1"/>
  <c r="BK173" i="2"/>
  <c r="BK265" i="2" s="1"/>
  <c r="BL173" i="2"/>
  <c r="BL265" i="2" s="1"/>
  <c r="BM173" i="2"/>
  <c r="BM265" i="2" s="1"/>
  <c r="BN173" i="2"/>
  <c r="BN265" i="2" s="1"/>
  <c r="BO173" i="2"/>
  <c r="BO265" i="2" s="1"/>
  <c r="BP173" i="2"/>
  <c r="BP265" i="2" s="1"/>
  <c r="BQ173" i="2"/>
  <c r="BQ265" i="2" s="1"/>
  <c r="BR173" i="2"/>
  <c r="BR265" i="2" s="1"/>
  <c r="BS173" i="2"/>
  <c r="BS265" i="2" s="1"/>
  <c r="BT173" i="2"/>
  <c r="BT265" i="2" s="1"/>
  <c r="BU173" i="2"/>
  <c r="BU265" i="2" s="1"/>
  <c r="BV173" i="2"/>
  <c r="BV265" i="2" s="1"/>
  <c r="BW173" i="2"/>
  <c r="BW265" i="2" s="1"/>
  <c r="BX173" i="2"/>
  <c r="BX265" i="2" s="1"/>
  <c r="BY173" i="2"/>
  <c r="BY265" i="2" s="1"/>
  <c r="BZ173" i="2"/>
  <c r="BZ265" i="2" s="1"/>
  <c r="CA173" i="2"/>
  <c r="CA265" i="2" s="1"/>
  <c r="CB173" i="2"/>
  <c r="CB265" i="2" s="1"/>
  <c r="CC173" i="2"/>
  <c r="CC265" i="2" s="1"/>
  <c r="CD173" i="2"/>
  <c r="CD265" i="2" s="1"/>
  <c r="CE173" i="2"/>
  <c r="CE265" i="2" s="1"/>
  <c r="CF173" i="2"/>
  <c r="CF265" i="2" s="1"/>
  <c r="CG173" i="2"/>
  <c r="CG265" i="2" s="1"/>
  <c r="CH173" i="2"/>
  <c r="CH265" i="2" s="1"/>
  <c r="CI173" i="2"/>
  <c r="CI265" i="2" s="1"/>
  <c r="CJ173" i="2"/>
  <c r="CJ265" i="2" s="1"/>
  <c r="CK173" i="2"/>
  <c r="CK265" i="2" s="1"/>
  <c r="D174" i="2"/>
  <c r="D266" i="2" s="1"/>
  <c r="E174" i="2"/>
  <c r="E266" i="2" s="1"/>
  <c r="F174" i="2"/>
  <c r="F266" i="2" s="1"/>
  <c r="G174" i="2"/>
  <c r="G266" i="2" s="1"/>
  <c r="H174" i="2"/>
  <c r="H266" i="2" s="1"/>
  <c r="I174" i="2"/>
  <c r="I266" i="2" s="1"/>
  <c r="J174" i="2"/>
  <c r="J266" i="2" s="1"/>
  <c r="K174" i="2"/>
  <c r="K266" i="2" s="1"/>
  <c r="L174" i="2"/>
  <c r="L266" i="2" s="1"/>
  <c r="M174" i="2"/>
  <c r="M266" i="2" s="1"/>
  <c r="N174" i="2"/>
  <c r="N266" i="2" s="1"/>
  <c r="O174" i="2"/>
  <c r="O266" i="2" s="1"/>
  <c r="P174" i="2"/>
  <c r="P266" i="2" s="1"/>
  <c r="Q174" i="2"/>
  <c r="R174" i="2"/>
  <c r="R266" i="2" s="1"/>
  <c r="S174" i="2"/>
  <c r="S266" i="2" s="1"/>
  <c r="T174" i="2"/>
  <c r="T266" i="2" s="1"/>
  <c r="U174" i="2"/>
  <c r="U266" i="2" s="1"/>
  <c r="V174" i="2"/>
  <c r="V266" i="2" s="1"/>
  <c r="W174" i="2"/>
  <c r="W266" i="2" s="1"/>
  <c r="X174" i="2"/>
  <c r="X266" i="2" s="1"/>
  <c r="Y174" i="2"/>
  <c r="Y266" i="2" s="1"/>
  <c r="Z174" i="2"/>
  <c r="Z266" i="2" s="1"/>
  <c r="AA174" i="2"/>
  <c r="AA266" i="2" s="1"/>
  <c r="AB174" i="2"/>
  <c r="AB266" i="2" s="1"/>
  <c r="AC174" i="2"/>
  <c r="AC266" i="2" s="1"/>
  <c r="AD174" i="2"/>
  <c r="AD266" i="2" s="1"/>
  <c r="AE174" i="2"/>
  <c r="AE266" i="2" s="1"/>
  <c r="AF174" i="2"/>
  <c r="AF266" i="2" s="1"/>
  <c r="AG174" i="2"/>
  <c r="AG266" i="2" s="1"/>
  <c r="AH174" i="2"/>
  <c r="AH266" i="2" s="1"/>
  <c r="AI174" i="2"/>
  <c r="AI266" i="2" s="1"/>
  <c r="AJ174" i="2"/>
  <c r="AJ266" i="2" s="1"/>
  <c r="AK174" i="2"/>
  <c r="AK266" i="2" s="1"/>
  <c r="AL174" i="2"/>
  <c r="AL266" i="2" s="1"/>
  <c r="AM174" i="2"/>
  <c r="AM266" i="2" s="1"/>
  <c r="AN174" i="2"/>
  <c r="AN266" i="2" s="1"/>
  <c r="AO174" i="2"/>
  <c r="AO266" i="2" s="1"/>
  <c r="AP174" i="2"/>
  <c r="AP266" i="2" s="1"/>
  <c r="AQ174" i="2"/>
  <c r="AQ266" i="2" s="1"/>
  <c r="AR174" i="2"/>
  <c r="AR266" i="2" s="1"/>
  <c r="AS174" i="2"/>
  <c r="AS266" i="2" s="1"/>
  <c r="AT174" i="2"/>
  <c r="AT266" i="2" s="1"/>
  <c r="AU174" i="2"/>
  <c r="AU266" i="2" s="1"/>
  <c r="AV174" i="2"/>
  <c r="AV266" i="2" s="1"/>
  <c r="AW174" i="2"/>
  <c r="AW266" i="2" s="1"/>
  <c r="AX174" i="2"/>
  <c r="AX266" i="2" s="1"/>
  <c r="AY174" i="2"/>
  <c r="AY266" i="2" s="1"/>
  <c r="AZ174" i="2"/>
  <c r="AZ266" i="2" s="1"/>
  <c r="BA174" i="2"/>
  <c r="BA266" i="2" s="1"/>
  <c r="BB174" i="2"/>
  <c r="BB266" i="2" s="1"/>
  <c r="BC174" i="2"/>
  <c r="BC266" i="2" s="1"/>
  <c r="BD174" i="2"/>
  <c r="BD266" i="2" s="1"/>
  <c r="BE174" i="2"/>
  <c r="BE266" i="2" s="1"/>
  <c r="BF174" i="2"/>
  <c r="BF266" i="2" s="1"/>
  <c r="BG174" i="2"/>
  <c r="BG266" i="2" s="1"/>
  <c r="BH174" i="2"/>
  <c r="BH266" i="2" s="1"/>
  <c r="BI174" i="2"/>
  <c r="BI266" i="2" s="1"/>
  <c r="BJ174" i="2"/>
  <c r="BJ266" i="2" s="1"/>
  <c r="BK174" i="2"/>
  <c r="BK266" i="2" s="1"/>
  <c r="BL174" i="2"/>
  <c r="BL266" i="2" s="1"/>
  <c r="BM174" i="2"/>
  <c r="BM266" i="2" s="1"/>
  <c r="BN174" i="2"/>
  <c r="BN266" i="2" s="1"/>
  <c r="BO174" i="2"/>
  <c r="BO266" i="2" s="1"/>
  <c r="BP174" i="2"/>
  <c r="BP266" i="2" s="1"/>
  <c r="BQ174" i="2"/>
  <c r="BQ266" i="2" s="1"/>
  <c r="BR174" i="2"/>
  <c r="BR266" i="2" s="1"/>
  <c r="BS174" i="2"/>
  <c r="BS266" i="2" s="1"/>
  <c r="BT174" i="2"/>
  <c r="BT266" i="2" s="1"/>
  <c r="BU174" i="2"/>
  <c r="BU266" i="2" s="1"/>
  <c r="BV174" i="2"/>
  <c r="BV266" i="2" s="1"/>
  <c r="BW174" i="2"/>
  <c r="BW266" i="2" s="1"/>
  <c r="BX174" i="2"/>
  <c r="BX266" i="2" s="1"/>
  <c r="BY174" i="2"/>
  <c r="BY266" i="2" s="1"/>
  <c r="BZ174" i="2"/>
  <c r="BZ266" i="2" s="1"/>
  <c r="CA174" i="2"/>
  <c r="CA266" i="2" s="1"/>
  <c r="CB174" i="2"/>
  <c r="CB266" i="2" s="1"/>
  <c r="CC174" i="2"/>
  <c r="CC266" i="2" s="1"/>
  <c r="CD174" i="2"/>
  <c r="CD266" i="2" s="1"/>
  <c r="CE174" i="2"/>
  <c r="CE266" i="2" s="1"/>
  <c r="CF174" i="2"/>
  <c r="CF266" i="2" s="1"/>
  <c r="CG174" i="2"/>
  <c r="CG266" i="2" s="1"/>
  <c r="CH174" i="2"/>
  <c r="CH266" i="2" s="1"/>
  <c r="CI174" i="2"/>
  <c r="CI266" i="2" s="1"/>
  <c r="CJ174" i="2"/>
  <c r="CJ266" i="2" s="1"/>
  <c r="CK174" i="2"/>
  <c r="CK266" i="2" s="1"/>
  <c r="D175" i="2"/>
  <c r="D267" i="2" s="1"/>
  <c r="E175" i="2"/>
  <c r="E267" i="2" s="1"/>
  <c r="F175" i="2"/>
  <c r="F267" i="2" s="1"/>
  <c r="G175" i="2"/>
  <c r="G267" i="2" s="1"/>
  <c r="H175" i="2"/>
  <c r="H267" i="2" s="1"/>
  <c r="I175" i="2"/>
  <c r="I267" i="2" s="1"/>
  <c r="J175" i="2"/>
  <c r="J267" i="2" s="1"/>
  <c r="K175" i="2"/>
  <c r="K267" i="2" s="1"/>
  <c r="L175" i="2"/>
  <c r="L267" i="2" s="1"/>
  <c r="M175" i="2"/>
  <c r="M267" i="2" s="1"/>
  <c r="N175" i="2"/>
  <c r="N267" i="2" s="1"/>
  <c r="O175" i="2"/>
  <c r="O267" i="2" s="1"/>
  <c r="P175" i="2"/>
  <c r="P267" i="2" s="1"/>
  <c r="Q175" i="2"/>
  <c r="Q267" i="2" s="1"/>
  <c r="R175" i="2"/>
  <c r="R267" i="2" s="1"/>
  <c r="S175" i="2"/>
  <c r="S267" i="2" s="1"/>
  <c r="T175" i="2"/>
  <c r="T267" i="2" s="1"/>
  <c r="U175" i="2"/>
  <c r="U267" i="2" s="1"/>
  <c r="V175" i="2"/>
  <c r="V267" i="2" s="1"/>
  <c r="W175" i="2"/>
  <c r="W267" i="2" s="1"/>
  <c r="X175" i="2"/>
  <c r="X267" i="2" s="1"/>
  <c r="Y175" i="2"/>
  <c r="Y267" i="2" s="1"/>
  <c r="Z175" i="2"/>
  <c r="Z267" i="2" s="1"/>
  <c r="AA175" i="2"/>
  <c r="AA267" i="2" s="1"/>
  <c r="AB175" i="2"/>
  <c r="AB267" i="2" s="1"/>
  <c r="AC175" i="2"/>
  <c r="AC267" i="2" s="1"/>
  <c r="AD175" i="2"/>
  <c r="AD267" i="2" s="1"/>
  <c r="AE175" i="2"/>
  <c r="AE267" i="2" s="1"/>
  <c r="AF175" i="2"/>
  <c r="AF267" i="2" s="1"/>
  <c r="AG175" i="2"/>
  <c r="AG267" i="2" s="1"/>
  <c r="AH175" i="2"/>
  <c r="AH267" i="2" s="1"/>
  <c r="AI175" i="2"/>
  <c r="AI267" i="2" s="1"/>
  <c r="AJ175" i="2"/>
  <c r="AJ267" i="2" s="1"/>
  <c r="AK175" i="2"/>
  <c r="AK267" i="2" s="1"/>
  <c r="AL175" i="2"/>
  <c r="AL267" i="2" s="1"/>
  <c r="AM175" i="2"/>
  <c r="AM267" i="2" s="1"/>
  <c r="AN175" i="2"/>
  <c r="AN267" i="2" s="1"/>
  <c r="AO175" i="2"/>
  <c r="AO267" i="2" s="1"/>
  <c r="AP175" i="2"/>
  <c r="AP267" i="2" s="1"/>
  <c r="AQ175" i="2"/>
  <c r="AQ267" i="2" s="1"/>
  <c r="AR175" i="2"/>
  <c r="AR267" i="2" s="1"/>
  <c r="AS175" i="2"/>
  <c r="AS267" i="2" s="1"/>
  <c r="AT175" i="2"/>
  <c r="AT267" i="2" s="1"/>
  <c r="AU175" i="2"/>
  <c r="AU267" i="2" s="1"/>
  <c r="AV175" i="2"/>
  <c r="AV267" i="2" s="1"/>
  <c r="AW175" i="2"/>
  <c r="AW267" i="2" s="1"/>
  <c r="AX175" i="2"/>
  <c r="AX267" i="2" s="1"/>
  <c r="AY175" i="2"/>
  <c r="AY267" i="2" s="1"/>
  <c r="AZ175" i="2"/>
  <c r="AZ267" i="2" s="1"/>
  <c r="BA175" i="2"/>
  <c r="BA267" i="2" s="1"/>
  <c r="BB175" i="2"/>
  <c r="BB267" i="2" s="1"/>
  <c r="BC175" i="2"/>
  <c r="BC267" i="2" s="1"/>
  <c r="BD175" i="2"/>
  <c r="BD267" i="2" s="1"/>
  <c r="BE175" i="2"/>
  <c r="BE267" i="2" s="1"/>
  <c r="BF175" i="2"/>
  <c r="BF267" i="2" s="1"/>
  <c r="BG175" i="2"/>
  <c r="BG267" i="2" s="1"/>
  <c r="BH175" i="2"/>
  <c r="BH267" i="2" s="1"/>
  <c r="BI175" i="2"/>
  <c r="BI267" i="2" s="1"/>
  <c r="BJ175" i="2"/>
  <c r="BJ267" i="2" s="1"/>
  <c r="BK175" i="2"/>
  <c r="BK267" i="2" s="1"/>
  <c r="BL175" i="2"/>
  <c r="BL267" i="2" s="1"/>
  <c r="BM175" i="2"/>
  <c r="BM267" i="2" s="1"/>
  <c r="BN175" i="2"/>
  <c r="BN267" i="2" s="1"/>
  <c r="BO175" i="2"/>
  <c r="BO267" i="2" s="1"/>
  <c r="BP175" i="2"/>
  <c r="BP267" i="2" s="1"/>
  <c r="BQ175" i="2"/>
  <c r="BQ267" i="2" s="1"/>
  <c r="BR175" i="2"/>
  <c r="BR267" i="2" s="1"/>
  <c r="BS175" i="2"/>
  <c r="BS267" i="2" s="1"/>
  <c r="BT175" i="2"/>
  <c r="BT267" i="2" s="1"/>
  <c r="BU175" i="2"/>
  <c r="BU267" i="2" s="1"/>
  <c r="BV175" i="2"/>
  <c r="BV267" i="2" s="1"/>
  <c r="BW175" i="2"/>
  <c r="BW267" i="2" s="1"/>
  <c r="BX175" i="2"/>
  <c r="BX267" i="2" s="1"/>
  <c r="BY175" i="2"/>
  <c r="BY267" i="2" s="1"/>
  <c r="BZ175" i="2"/>
  <c r="BZ267" i="2" s="1"/>
  <c r="CA175" i="2"/>
  <c r="CA267" i="2" s="1"/>
  <c r="CB175" i="2"/>
  <c r="CB267" i="2" s="1"/>
  <c r="CC175" i="2"/>
  <c r="CC267" i="2" s="1"/>
  <c r="CD175" i="2"/>
  <c r="CD267" i="2" s="1"/>
  <c r="CE175" i="2"/>
  <c r="CE267" i="2" s="1"/>
  <c r="CF175" i="2"/>
  <c r="CF267" i="2" s="1"/>
  <c r="CG175" i="2"/>
  <c r="CG267" i="2" s="1"/>
  <c r="CH175" i="2"/>
  <c r="CH267" i="2" s="1"/>
  <c r="CI175" i="2"/>
  <c r="CI267" i="2" s="1"/>
  <c r="CJ175" i="2"/>
  <c r="CJ267" i="2" s="1"/>
  <c r="CK175" i="2"/>
  <c r="CK267" i="2" s="1"/>
  <c r="D176" i="2"/>
  <c r="D268" i="2" s="1"/>
  <c r="E176" i="2"/>
  <c r="F176" i="2"/>
  <c r="F268" i="2" s="1"/>
  <c r="G176" i="2"/>
  <c r="G268" i="2" s="1"/>
  <c r="H176" i="2"/>
  <c r="H268" i="2" s="1"/>
  <c r="I176" i="2"/>
  <c r="I268" i="2" s="1"/>
  <c r="J176" i="2"/>
  <c r="J268" i="2" s="1"/>
  <c r="K176" i="2"/>
  <c r="K268" i="2" s="1"/>
  <c r="L176" i="2"/>
  <c r="L268" i="2" s="1"/>
  <c r="M176" i="2"/>
  <c r="M268" i="2" s="1"/>
  <c r="N176" i="2"/>
  <c r="N268" i="2" s="1"/>
  <c r="O176" i="2"/>
  <c r="O268" i="2" s="1"/>
  <c r="P176" i="2"/>
  <c r="P268" i="2" s="1"/>
  <c r="Q176" i="2"/>
  <c r="Q268" i="2" s="1"/>
  <c r="R176" i="2"/>
  <c r="R268" i="2" s="1"/>
  <c r="S176" i="2"/>
  <c r="S268" i="2" s="1"/>
  <c r="T176" i="2"/>
  <c r="T268" i="2" s="1"/>
  <c r="U176" i="2"/>
  <c r="U268" i="2" s="1"/>
  <c r="V176" i="2"/>
  <c r="V268" i="2" s="1"/>
  <c r="W176" i="2"/>
  <c r="W268" i="2" s="1"/>
  <c r="X176" i="2"/>
  <c r="X268" i="2" s="1"/>
  <c r="Y176" i="2"/>
  <c r="Y268" i="2" s="1"/>
  <c r="Z176" i="2"/>
  <c r="Z268" i="2" s="1"/>
  <c r="AA176" i="2"/>
  <c r="AA268" i="2" s="1"/>
  <c r="AB176" i="2"/>
  <c r="AB268" i="2" s="1"/>
  <c r="AC176" i="2"/>
  <c r="AC268" i="2" s="1"/>
  <c r="AD176" i="2"/>
  <c r="AD268" i="2" s="1"/>
  <c r="AE176" i="2"/>
  <c r="AE268" i="2" s="1"/>
  <c r="AF176" i="2"/>
  <c r="AF268" i="2" s="1"/>
  <c r="AG176" i="2"/>
  <c r="AG268" i="2" s="1"/>
  <c r="AH176" i="2"/>
  <c r="AH268" i="2" s="1"/>
  <c r="AI176" i="2"/>
  <c r="AI268" i="2" s="1"/>
  <c r="AJ176" i="2"/>
  <c r="AJ268" i="2" s="1"/>
  <c r="AK176" i="2"/>
  <c r="AK268" i="2" s="1"/>
  <c r="AL176" i="2"/>
  <c r="AL268" i="2" s="1"/>
  <c r="AM176" i="2"/>
  <c r="AM268" i="2" s="1"/>
  <c r="AN176" i="2"/>
  <c r="AN268" i="2" s="1"/>
  <c r="AO176" i="2"/>
  <c r="AO268" i="2" s="1"/>
  <c r="AP176" i="2"/>
  <c r="AP268" i="2" s="1"/>
  <c r="AQ176" i="2"/>
  <c r="AQ268" i="2" s="1"/>
  <c r="AR176" i="2"/>
  <c r="AR268" i="2" s="1"/>
  <c r="AS176" i="2"/>
  <c r="AS268" i="2" s="1"/>
  <c r="AT176" i="2"/>
  <c r="AT268" i="2" s="1"/>
  <c r="AU176" i="2"/>
  <c r="AU268" i="2" s="1"/>
  <c r="AV176" i="2"/>
  <c r="AV268" i="2" s="1"/>
  <c r="AW176" i="2"/>
  <c r="AW268" i="2" s="1"/>
  <c r="AX176" i="2"/>
  <c r="AX268" i="2" s="1"/>
  <c r="AY176" i="2"/>
  <c r="AY268" i="2" s="1"/>
  <c r="AZ176" i="2"/>
  <c r="AZ268" i="2" s="1"/>
  <c r="BA176" i="2"/>
  <c r="BA268" i="2" s="1"/>
  <c r="BB176" i="2"/>
  <c r="BB268" i="2" s="1"/>
  <c r="BC176" i="2"/>
  <c r="BC268" i="2" s="1"/>
  <c r="BD176" i="2"/>
  <c r="BD268" i="2" s="1"/>
  <c r="BE176" i="2"/>
  <c r="BE268" i="2" s="1"/>
  <c r="BF176" i="2"/>
  <c r="BF268" i="2" s="1"/>
  <c r="BG176" i="2"/>
  <c r="BG268" i="2" s="1"/>
  <c r="BH176" i="2"/>
  <c r="BH268" i="2" s="1"/>
  <c r="BI176" i="2"/>
  <c r="BI268" i="2" s="1"/>
  <c r="BJ176" i="2"/>
  <c r="BJ268" i="2" s="1"/>
  <c r="BK176" i="2"/>
  <c r="BK268" i="2" s="1"/>
  <c r="BL176" i="2"/>
  <c r="BL268" i="2" s="1"/>
  <c r="BM176" i="2"/>
  <c r="BM268" i="2" s="1"/>
  <c r="BN176" i="2"/>
  <c r="BN268" i="2" s="1"/>
  <c r="BO176" i="2"/>
  <c r="BO268" i="2" s="1"/>
  <c r="BP176" i="2"/>
  <c r="BP268" i="2" s="1"/>
  <c r="BQ176" i="2"/>
  <c r="BQ268" i="2" s="1"/>
  <c r="BR176" i="2"/>
  <c r="BR268" i="2" s="1"/>
  <c r="BS176" i="2"/>
  <c r="BS268" i="2" s="1"/>
  <c r="BT176" i="2"/>
  <c r="BT268" i="2" s="1"/>
  <c r="BU176" i="2"/>
  <c r="BU268" i="2" s="1"/>
  <c r="BV176" i="2"/>
  <c r="BV268" i="2" s="1"/>
  <c r="BW176" i="2"/>
  <c r="BW268" i="2" s="1"/>
  <c r="BX176" i="2"/>
  <c r="BX268" i="2" s="1"/>
  <c r="BY176" i="2"/>
  <c r="BY268" i="2" s="1"/>
  <c r="BZ176" i="2"/>
  <c r="BZ268" i="2" s="1"/>
  <c r="CA176" i="2"/>
  <c r="CA268" i="2" s="1"/>
  <c r="CB176" i="2"/>
  <c r="CB268" i="2" s="1"/>
  <c r="CC176" i="2"/>
  <c r="CC268" i="2" s="1"/>
  <c r="CD176" i="2"/>
  <c r="CD268" i="2" s="1"/>
  <c r="CE176" i="2"/>
  <c r="CE268" i="2" s="1"/>
  <c r="CF176" i="2"/>
  <c r="CF268" i="2" s="1"/>
  <c r="CG176" i="2"/>
  <c r="CG268" i="2" s="1"/>
  <c r="CH176" i="2"/>
  <c r="CH268" i="2" s="1"/>
  <c r="CI176" i="2"/>
  <c r="CI268" i="2" s="1"/>
  <c r="CJ176" i="2"/>
  <c r="CJ268" i="2" s="1"/>
  <c r="CK176" i="2"/>
  <c r="CK268" i="2" s="1"/>
  <c r="D177" i="2"/>
  <c r="D269" i="2" s="1"/>
  <c r="E177" i="2"/>
  <c r="E269" i="2" s="1"/>
  <c r="F177" i="2"/>
  <c r="F269" i="2" s="1"/>
  <c r="G177" i="2"/>
  <c r="G269" i="2" s="1"/>
  <c r="H177" i="2"/>
  <c r="H269" i="2" s="1"/>
  <c r="I177" i="2"/>
  <c r="I269" i="2" s="1"/>
  <c r="J177" i="2"/>
  <c r="J269" i="2" s="1"/>
  <c r="K177" i="2"/>
  <c r="K269" i="2" s="1"/>
  <c r="L177" i="2"/>
  <c r="L269" i="2" s="1"/>
  <c r="M177" i="2"/>
  <c r="M269" i="2" s="1"/>
  <c r="N177" i="2"/>
  <c r="N269" i="2" s="1"/>
  <c r="O177" i="2"/>
  <c r="O269" i="2" s="1"/>
  <c r="P177" i="2"/>
  <c r="P269" i="2" s="1"/>
  <c r="Q177" i="2"/>
  <c r="Q269" i="2" s="1"/>
  <c r="R177" i="2"/>
  <c r="R269" i="2" s="1"/>
  <c r="S177" i="2"/>
  <c r="S269" i="2" s="1"/>
  <c r="T177" i="2"/>
  <c r="T269" i="2" s="1"/>
  <c r="U177" i="2"/>
  <c r="U269" i="2" s="1"/>
  <c r="V177" i="2"/>
  <c r="V269" i="2" s="1"/>
  <c r="W177" i="2"/>
  <c r="W269" i="2" s="1"/>
  <c r="X177" i="2"/>
  <c r="X269" i="2" s="1"/>
  <c r="Y177" i="2"/>
  <c r="Y269" i="2" s="1"/>
  <c r="Z177" i="2"/>
  <c r="Z269" i="2" s="1"/>
  <c r="AA177" i="2"/>
  <c r="AA269" i="2" s="1"/>
  <c r="AB177" i="2"/>
  <c r="AB269" i="2" s="1"/>
  <c r="AC177" i="2"/>
  <c r="AC269" i="2" s="1"/>
  <c r="AD177" i="2"/>
  <c r="AD269" i="2" s="1"/>
  <c r="AE177" i="2"/>
  <c r="AE269" i="2" s="1"/>
  <c r="AF177" i="2"/>
  <c r="AF269" i="2" s="1"/>
  <c r="AG177" i="2"/>
  <c r="AG269" i="2" s="1"/>
  <c r="AH177" i="2"/>
  <c r="AH269" i="2" s="1"/>
  <c r="AI177" i="2"/>
  <c r="AI269" i="2" s="1"/>
  <c r="AJ177" i="2"/>
  <c r="AJ269" i="2" s="1"/>
  <c r="AK177" i="2"/>
  <c r="AK269" i="2" s="1"/>
  <c r="AL177" i="2"/>
  <c r="AL269" i="2" s="1"/>
  <c r="AM177" i="2"/>
  <c r="AM269" i="2" s="1"/>
  <c r="AN177" i="2"/>
  <c r="AN269" i="2" s="1"/>
  <c r="AO177" i="2"/>
  <c r="AO269" i="2" s="1"/>
  <c r="AP177" i="2"/>
  <c r="AP269" i="2" s="1"/>
  <c r="AQ177" i="2"/>
  <c r="AQ269" i="2" s="1"/>
  <c r="AR177" i="2"/>
  <c r="AR269" i="2" s="1"/>
  <c r="AS177" i="2"/>
  <c r="AS269" i="2" s="1"/>
  <c r="AT177" i="2"/>
  <c r="AT269" i="2" s="1"/>
  <c r="AU177" i="2"/>
  <c r="AU269" i="2" s="1"/>
  <c r="AV177" i="2"/>
  <c r="AV269" i="2" s="1"/>
  <c r="AW177" i="2"/>
  <c r="AW269" i="2" s="1"/>
  <c r="AX177" i="2"/>
  <c r="AX269" i="2" s="1"/>
  <c r="AY177" i="2"/>
  <c r="AY269" i="2" s="1"/>
  <c r="AZ177" i="2"/>
  <c r="AZ269" i="2" s="1"/>
  <c r="BA177" i="2"/>
  <c r="BA269" i="2" s="1"/>
  <c r="BB177" i="2"/>
  <c r="BB269" i="2" s="1"/>
  <c r="BC177" i="2"/>
  <c r="BC269" i="2" s="1"/>
  <c r="BD177" i="2"/>
  <c r="BD269" i="2" s="1"/>
  <c r="BE177" i="2"/>
  <c r="BE269" i="2" s="1"/>
  <c r="BF177" i="2"/>
  <c r="BF269" i="2" s="1"/>
  <c r="BG177" i="2"/>
  <c r="BG269" i="2" s="1"/>
  <c r="BH177" i="2"/>
  <c r="BH269" i="2" s="1"/>
  <c r="BI177" i="2"/>
  <c r="BI269" i="2" s="1"/>
  <c r="BJ177" i="2"/>
  <c r="BJ269" i="2" s="1"/>
  <c r="BK177" i="2"/>
  <c r="BK269" i="2" s="1"/>
  <c r="BL177" i="2"/>
  <c r="BL269" i="2" s="1"/>
  <c r="BM177" i="2"/>
  <c r="BM269" i="2" s="1"/>
  <c r="BN177" i="2"/>
  <c r="BN269" i="2" s="1"/>
  <c r="BO177" i="2"/>
  <c r="BO269" i="2" s="1"/>
  <c r="BP177" i="2"/>
  <c r="BP269" i="2" s="1"/>
  <c r="BQ177" i="2"/>
  <c r="BQ269" i="2" s="1"/>
  <c r="BR177" i="2"/>
  <c r="BR269" i="2" s="1"/>
  <c r="BS177" i="2"/>
  <c r="BS269" i="2" s="1"/>
  <c r="BT177" i="2"/>
  <c r="BT269" i="2" s="1"/>
  <c r="BU177" i="2"/>
  <c r="BU269" i="2" s="1"/>
  <c r="BV177" i="2"/>
  <c r="BV269" i="2" s="1"/>
  <c r="BW177" i="2"/>
  <c r="BW269" i="2" s="1"/>
  <c r="BX177" i="2"/>
  <c r="BX269" i="2" s="1"/>
  <c r="BY177" i="2"/>
  <c r="BY269" i="2" s="1"/>
  <c r="BZ177" i="2"/>
  <c r="BZ269" i="2" s="1"/>
  <c r="CA177" i="2"/>
  <c r="CA269" i="2" s="1"/>
  <c r="CB177" i="2"/>
  <c r="CB269" i="2" s="1"/>
  <c r="CC177" i="2"/>
  <c r="CC269" i="2" s="1"/>
  <c r="CD177" i="2"/>
  <c r="CD269" i="2" s="1"/>
  <c r="CE177" i="2"/>
  <c r="CE269" i="2" s="1"/>
  <c r="CF177" i="2"/>
  <c r="CF269" i="2" s="1"/>
  <c r="CG177" i="2"/>
  <c r="CG269" i="2" s="1"/>
  <c r="CH177" i="2"/>
  <c r="CH269" i="2" s="1"/>
  <c r="CI177" i="2"/>
  <c r="CI269" i="2" s="1"/>
  <c r="CJ177" i="2"/>
  <c r="CJ269" i="2" s="1"/>
  <c r="CK177" i="2"/>
  <c r="CK269" i="2" s="1"/>
  <c r="D178" i="2"/>
  <c r="D270" i="2" s="1"/>
  <c r="E178" i="2"/>
  <c r="E270" i="2" s="1"/>
  <c r="F178" i="2"/>
  <c r="F270" i="2" s="1"/>
  <c r="G178" i="2"/>
  <c r="G270" i="2" s="1"/>
  <c r="H178" i="2"/>
  <c r="H270" i="2" s="1"/>
  <c r="I178" i="2"/>
  <c r="I270" i="2" s="1"/>
  <c r="J178" i="2"/>
  <c r="J270" i="2" s="1"/>
  <c r="K178" i="2"/>
  <c r="K270" i="2" s="1"/>
  <c r="L178" i="2"/>
  <c r="L270" i="2" s="1"/>
  <c r="M178" i="2"/>
  <c r="M270" i="2" s="1"/>
  <c r="N178" i="2"/>
  <c r="N270" i="2" s="1"/>
  <c r="O178" i="2"/>
  <c r="O270" i="2" s="1"/>
  <c r="P178" i="2"/>
  <c r="P270" i="2" s="1"/>
  <c r="Q178" i="2"/>
  <c r="Q270" i="2" s="1"/>
  <c r="R178" i="2"/>
  <c r="R270" i="2" s="1"/>
  <c r="S178" i="2"/>
  <c r="S270" i="2" s="1"/>
  <c r="T178" i="2"/>
  <c r="T270" i="2" s="1"/>
  <c r="U178" i="2"/>
  <c r="U270" i="2" s="1"/>
  <c r="V178" i="2"/>
  <c r="V270" i="2" s="1"/>
  <c r="W178" i="2"/>
  <c r="W270" i="2" s="1"/>
  <c r="X178" i="2"/>
  <c r="X270" i="2" s="1"/>
  <c r="Y178" i="2"/>
  <c r="Y270" i="2" s="1"/>
  <c r="Z178" i="2"/>
  <c r="Z270" i="2" s="1"/>
  <c r="AA178" i="2"/>
  <c r="AA270" i="2" s="1"/>
  <c r="AB178" i="2"/>
  <c r="AB270" i="2" s="1"/>
  <c r="AC178" i="2"/>
  <c r="AC270" i="2" s="1"/>
  <c r="AD178" i="2"/>
  <c r="AD270" i="2" s="1"/>
  <c r="AE178" i="2"/>
  <c r="AE270" i="2" s="1"/>
  <c r="AF178" i="2"/>
  <c r="AF270" i="2" s="1"/>
  <c r="AG178" i="2"/>
  <c r="AG270" i="2" s="1"/>
  <c r="AH178" i="2"/>
  <c r="AH270" i="2" s="1"/>
  <c r="AI178" i="2"/>
  <c r="AI270" i="2" s="1"/>
  <c r="AJ178" i="2"/>
  <c r="AJ270" i="2" s="1"/>
  <c r="AK178" i="2"/>
  <c r="AK270" i="2" s="1"/>
  <c r="AL178" i="2"/>
  <c r="AL270" i="2" s="1"/>
  <c r="AM178" i="2"/>
  <c r="AM270" i="2" s="1"/>
  <c r="AN178" i="2"/>
  <c r="AN270" i="2" s="1"/>
  <c r="AO178" i="2"/>
  <c r="AO270" i="2" s="1"/>
  <c r="AP178" i="2"/>
  <c r="AP270" i="2" s="1"/>
  <c r="AQ178" i="2"/>
  <c r="AQ270" i="2" s="1"/>
  <c r="AR178" i="2"/>
  <c r="AR270" i="2" s="1"/>
  <c r="AS178" i="2"/>
  <c r="AS270" i="2" s="1"/>
  <c r="AT178" i="2"/>
  <c r="AT270" i="2" s="1"/>
  <c r="AU178" i="2"/>
  <c r="AU270" i="2" s="1"/>
  <c r="AV178" i="2"/>
  <c r="AV270" i="2" s="1"/>
  <c r="AW178" i="2"/>
  <c r="AW270" i="2" s="1"/>
  <c r="AX178" i="2"/>
  <c r="AX270" i="2" s="1"/>
  <c r="AY178" i="2"/>
  <c r="AY270" i="2" s="1"/>
  <c r="AZ178" i="2"/>
  <c r="AZ270" i="2" s="1"/>
  <c r="BA178" i="2"/>
  <c r="BA270" i="2" s="1"/>
  <c r="BB178" i="2"/>
  <c r="BB270" i="2" s="1"/>
  <c r="BC178" i="2"/>
  <c r="BC270" i="2" s="1"/>
  <c r="BD178" i="2"/>
  <c r="BD270" i="2" s="1"/>
  <c r="BE178" i="2"/>
  <c r="BE270" i="2" s="1"/>
  <c r="BF178" i="2"/>
  <c r="BF270" i="2" s="1"/>
  <c r="BG178" i="2"/>
  <c r="BG270" i="2" s="1"/>
  <c r="BH178" i="2"/>
  <c r="BH270" i="2" s="1"/>
  <c r="BI178" i="2"/>
  <c r="BI270" i="2" s="1"/>
  <c r="BJ178" i="2"/>
  <c r="BJ270" i="2" s="1"/>
  <c r="BK178" i="2"/>
  <c r="BK270" i="2" s="1"/>
  <c r="BL178" i="2"/>
  <c r="BL270" i="2" s="1"/>
  <c r="BM178" i="2"/>
  <c r="BM270" i="2" s="1"/>
  <c r="BN178" i="2"/>
  <c r="BN270" i="2" s="1"/>
  <c r="BO178" i="2"/>
  <c r="BO270" i="2" s="1"/>
  <c r="BP178" i="2"/>
  <c r="BP270" i="2" s="1"/>
  <c r="BQ178" i="2"/>
  <c r="BQ270" i="2" s="1"/>
  <c r="BR178" i="2"/>
  <c r="BR270" i="2" s="1"/>
  <c r="BS178" i="2"/>
  <c r="BS270" i="2" s="1"/>
  <c r="BT178" i="2"/>
  <c r="BT270" i="2" s="1"/>
  <c r="BU178" i="2"/>
  <c r="BU270" i="2" s="1"/>
  <c r="BV178" i="2"/>
  <c r="BV270" i="2" s="1"/>
  <c r="BW178" i="2"/>
  <c r="BW270" i="2" s="1"/>
  <c r="BX178" i="2"/>
  <c r="BX270" i="2" s="1"/>
  <c r="BY178" i="2"/>
  <c r="BY270" i="2" s="1"/>
  <c r="BZ178" i="2"/>
  <c r="BZ270" i="2" s="1"/>
  <c r="CA178" i="2"/>
  <c r="CA270" i="2" s="1"/>
  <c r="CB178" i="2"/>
  <c r="CB270" i="2" s="1"/>
  <c r="CC178" i="2"/>
  <c r="CC270" i="2" s="1"/>
  <c r="CD178" i="2"/>
  <c r="CD270" i="2" s="1"/>
  <c r="CE178" i="2"/>
  <c r="CE270" i="2" s="1"/>
  <c r="CF178" i="2"/>
  <c r="CF270" i="2" s="1"/>
  <c r="CG178" i="2"/>
  <c r="CG270" i="2" s="1"/>
  <c r="CH178" i="2"/>
  <c r="CH270" i="2" s="1"/>
  <c r="CI178" i="2"/>
  <c r="CI270" i="2" s="1"/>
  <c r="CJ178" i="2"/>
  <c r="CJ270" i="2" s="1"/>
  <c r="CK178" i="2"/>
  <c r="CK270" i="2" s="1"/>
  <c r="D179" i="2"/>
  <c r="D271" i="2" s="1"/>
  <c r="E179" i="2"/>
  <c r="E271" i="2" s="1"/>
  <c r="F179" i="2"/>
  <c r="F271" i="2" s="1"/>
  <c r="G179" i="2"/>
  <c r="G271" i="2" s="1"/>
  <c r="H179" i="2"/>
  <c r="H271" i="2" s="1"/>
  <c r="I179" i="2"/>
  <c r="I271" i="2" s="1"/>
  <c r="J179" i="2"/>
  <c r="J271" i="2" s="1"/>
  <c r="K179" i="2"/>
  <c r="K271" i="2" s="1"/>
  <c r="L179" i="2"/>
  <c r="L271" i="2" s="1"/>
  <c r="M179" i="2"/>
  <c r="M271" i="2" s="1"/>
  <c r="N179" i="2"/>
  <c r="N271" i="2" s="1"/>
  <c r="O179" i="2"/>
  <c r="O271" i="2" s="1"/>
  <c r="P179" i="2"/>
  <c r="P271" i="2" s="1"/>
  <c r="Q179" i="2"/>
  <c r="Q271" i="2" s="1"/>
  <c r="R179" i="2"/>
  <c r="R271" i="2" s="1"/>
  <c r="S179" i="2"/>
  <c r="S271" i="2" s="1"/>
  <c r="T179" i="2"/>
  <c r="T271" i="2" s="1"/>
  <c r="U179" i="2"/>
  <c r="U271" i="2" s="1"/>
  <c r="V179" i="2"/>
  <c r="V271" i="2" s="1"/>
  <c r="W179" i="2"/>
  <c r="W271" i="2" s="1"/>
  <c r="X179" i="2"/>
  <c r="X271" i="2" s="1"/>
  <c r="Y179" i="2"/>
  <c r="Y271" i="2" s="1"/>
  <c r="Z179" i="2"/>
  <c r="Z271" i="2" s="1"/>
  <c r="AA179" i="2"/>
  <c r="AA271" i="2" s="1"/>
  <c r="AB179" i="2"/>
  <c r="AB271" i="2" s="1"/>
  <c r="AC179" i="2"/>
  <c r="AC271" i="2" s="1"/>
  <c r="AD179" i="2"/>
  <c r="AD271" i="2" s="1"/>
  <c r="AE179" i="2"/>
  <c r="AE271" i="2" s="1"/>
  <c r="AF179" i="2"/>
  <c r="AF271" i="2" s="1"/>
  <c r="AG179" i="2"/>
  <c r="AG271" i="2" s="1"/>
  <c r="AH179" i="2"/>
  <c r="AH271" i="2" s="1"/>
  <c r="AI179" i="2"/>
  <c r="AI271" i="2" s="1"/>
  <c r="AJ179" i="2"/>
  <c r="AJ271" i="2" s="1"/>
  <c r="AK179" i="2"/>
  <c r="AK271" i="2" s="1"/>
  <c r="AL179" i="2"/>
  <c r="AL271" i="2" s="1"/>
  <c r="AM179" i="2"/>
  <c r="AM271" i="2" s="1"/>
  <c r="AN179" i="2"/>
  <c r="AN271" i="2" s="1"/>
  <c r="AO179" i="2"/>
  <c r="AO271" i="2" s="1"/>
  <c r="AP179" i="2"/>
  <c r="AP271" i="2" s="1"/>
  <c r="AQ179" i="2"/>
  <c r="AQ271" i="2" s="1"/>
  <c r="AR179" i="2"/>
  <c r="AR271" i="2" s="1"/>
  <c r="AS179" i="2"/>
  <c r="AS271" i="2" s="1"/>
  <c r="AT179" i="2"/>
  <c r="AT271" i="2" s="1"/>
  <c r="AU179" i="2"/>
  <c r="AU271" i="2" s="1"/>
  <c r="AV179" i="2"/>
  <c r="AV271" i="2" s="1"/>
  <c r="AW179" i="2"/>
  <c r="AW271" i="2" s="1"/>
  <c r="AX179" i="2"/>
  <c r="AX271" i="2" s="1"/>
  <c r="AY179" i="2"/>
  <c r="AY271" i="2" s="1"/>
  <c r="AZ179" i="2"/>
  <c r="AZ271" i="2" s="1"/>
  <c r="BA179" i="2"/>
  <c r="BA271" i="2" s="1"/>
  <c r="BB179" i="2"/>
  <c r="BB271" i="2" s="1"/>
  <c r="BC179" i="2"/>
  <c r="BC271" i="2" s="1"/>
  <c r="BD179" i="2"/>
  <c r="BD271" i="2" s="1"/>
  <c r="BE179" i="2"/>
  <c r="BE271" i="2" s="1"/>
  <c r="BF179" i="2"/>
  <c r="BF271" i="2" s="1"/>
  <c r="BG179" i="2"/>
  <c r="BG271" i="2" s="1"/>
  <c r="BH179" i="2"/>
  <c r="BH271" i="2" s="1"/>
  <c r="BI179" i="2"/>
  <c r="BI271" i="2" s="1"/>
  <c r="BJ179" i="2"/>
  <c r="BJ271" i="2" s="1"/>
  <c r="BK179" i="2"/>
  <c r="BK271" i="2" s="1"/>
  <c r="BL179" i="2"/>
  <c r="BL271" i="2" s="1"/>
  <c r="BM179" i="2"/>
  <c r="BM271" i="2" s="1"/>
  <c r="BN179" i="2"/>
  <c r="BN271" i="2" s="1"/>
  <c r="BO179" i="2"/>
  <c r="BO271" i="2" s="1"/>
  <c r="BP179" i="2"/>
  <c r="BP271" i="2" s="1"/>
  <c r="BQ179" i="2"/>
  <c r="BQ271" i="2" s="1"/>
  <c r="BR179" i="2"/>
  <c r="BR271" i="2" s="1"/>
  <c r="BS179" i="2"/>
  <c r="BS271" i="2" s="1"/>
  <c r="BT179" i="2"/>
  <c r="BT271" i="2" s="1"/>
  <c r="BU179" i="2"/>
  <c r="BU271" i="2" s="1"/>
  <c r="BV179" i="2"/>
  <c r="BV271" i="2" s="1"/>
  <c r="BW179" i="2"/>
  <c r="BW271" i="2" s="1"/>
  <c r="BX179" i="2"/>
  <c r="BX271" i="2" s="1"/>
  <c r="BY179" i="2"/>
  <c r="BY271" i="2" s="1"/>
  <c r="BZ179" i="2"/>
  <c r="BZ271" i="2" s="1"/>
  <c r="CA179" i="2"/>
  <c r="CA271" i="2" s="1"/>
  <c r="CB179" i="2"/>
  <c r="CB271" i="2" s="1"/>
  <c r="CC179" i="2"/>
  <c r="CC271" i="2" s="1"/>
  <c r="CD179" i="2"/>
  <c r="CD271" i="2" s="1"/>
  <c r="CE179" i="2"/>
  <c r="CE271" i="2" s="1"/>
  <c r="CF179" i="2"/>
  <c r="CF271" i="2" s="1"/>
  <c r="CG179" i="2"/>
  <c r="CG271" i="2" s="1"/>
  <c r="CH179" i="2"/>
  <c r="CH271" i="2" s="1"/>
  <c r="CI179" i="2"/>
  <c r="CI271" i="2" s="1"/>
  <c r="CJ179" i="2"/>
  <c r="CJ271" i="2" s="1"/>
  <c r="CK179" i="2"/>
  <c r="CK271" i="2" s="1"/>
  <c r="D180" i="2"/>
  <c r="D272" i="2" s="1"/>
  <c r="E180" i="2"/>
  <c r="E272" i="2" s="1"/>
  <c r="F180" i="2"/>
  <c r="F272" i="2" s="1"/>
  <c r="G180" i="2"/>
  <c r="G272" i="2" s="1"/>
  <c r="H180" i="2"/>
  <c r="H272" i="2" s="1"/>
  <c r="I180" i="2"/>
  <c r="I272" i="2" s="1"/>
  <c r="J180" i="2"/>
  <c r="J272" i="2" s="1"/>
  <c r="K180" i="2"/>
  <c r="K272" i="2" s="1"/>
  <c r="L180" i="2"/>
  <c r="L272" i="2" s="1"/>
  <c r="M180" i="2"/>
  <c r="M272" i="2" s="1"/>
  <c r="N180" i="2"/>
  <c r="N272" i="2" s="1"/>
  <c r="O180" i="2"/>
  <c r="O272" i="2" s="1"/>
  <c r="P180" i="2"/>
  <c r="P272" i="2" s="1"/>
  <c r="Q180" i="2"/>
  <c r="Q272" i="2" s="1"/>
  <c r="R180" i="2"/>
  <c r="R272" i="2" s="1"/>
  <c r="S180" i="2"/>
  <c r="S272" i="2" s="1"/>
  <c r="T180" i="2"/>
  <c r="T272" i="2" s="1"/>
  <c r="U180" i="2"/>
  <c r="U272" i="2" s="1"/>
  <c r="V180" i="2"/>
  <c r="V272" i="2" s="1"/>
  <c r="W180" i="2"/>
  <c r="W272" i="2" s="1"/>
  <c r="X180" i="2"/>
  <c r="X272" i="2" s="1"/>
  <c r="Y180" i="2"/>
  <c r="Y272" i="2" s="1"/>
  <c r="Z180" i="2"/>
  <c r="Z272" i="2" s="1"/>
  <c r="AA180" i="2"/>
  <c r="AA272" i="2" s="1"/>
  <c r="AB180" i="2"/>
  <c r="AB272" i="2" s="1"/>
  <c r="AC180" i="2"/>
  <c r="AC272" i="2" s="1"/>
  <c r="AD180" i="2"/>
  <c r="AD272" i="2" s="1"/>
  <c r="AE180" i="2"/>
  <c r="AE272" i="2" s="1"/>
  <c r="AF180" i="2"/>
  <c r="AF272" i="2" s="1"/>
  <c r="AG180" i="2"/>
  <c r="AG272" i="2" s="1"/>
  <c r="AH180" i="2"/>
  <c r="AH272" i="2" s="1"/>
  <c r="AI180" i="2"/>
  <c r="AI272" i="2" s="1"/>
  <c r="AJ180" i="2"/>
  <c r="AJ272" i="2" s="1"/>
  <c r="AK180" i="2"/>
  <c r="AK272" i="2" s="1"/>
  <c r="AL180" i="2"/>
  <c r="AL272" i="2" s="1"/>
  <c r="AM180" i="2"/>
  <c r="AM272" i="2" s="1"/>
  <c r="AN180" i="2"/>
  <c r="AN272" i="2" s="1"/>
  <c r="AO180" i="2"/>
  <c r="AO272" i="2" s="1"/>
  <c r="AP180" i="2"/>
  <c r="AP272" i="2" s="1"/>
  <c r="AQ180" i="2"/>
  <c r="AQ272" i="2" s="1"/>
  <c r="AR180" i="2"/>
  <c r="AR272" i="2" s="1"/>
  <c r="AS180" i="2"/>
  <c r="AS272" i="2" s="1"/>
  <c r="AT180" i="2"/>
  <c r="AT272" i="2" s="1"/>
  <c r="AU180" i="2"/>
  <c r="AU272" i="2" s="1"/>
  <c r="AV180" i="2"/>
  <c r="AV272" i="2" s="1"/>
  <c r="AW180" i="2"/>
  <c r="AW272" i="2" s="1"/>
  <c r="AX180" i="2"/>
  <c r="AX272" i="2" s="1"/>
  <c r="AY180" i="2"/>
  <c r="AY272" i="2" s="1"/>
  <c r="AZ180" i="2"/>
  <c r="AZ272" i="2" s="1"/>
  <c r="BA180" i="2"/>
  <c r="BA272" i="2" s="1"/>
  <c r="BB180" i="2"/>
  <c r="BB272" i="2" s="1"/>
  <c r="BC180" i="2"/>
  <c r="BC272" i="2" s="1"/>
  <c r="BD180" i="2"/>
  <c r="BD272" i="2" s="1"/>
  <c r="BE180" i="2"/>
  <c r="BE272" i="2" s="1"/>
  <c r="BF180" i="2"/>
  <c r="BF272" i="2" s="1"/>
  <c r="BG180" i="2"/>
  <c r="BG272" i="2" s="1"/>
  <c r="BH180" i="2"/>
  <c r="BH272" i="2" s="1"/>
  <c r="BI180" i="2"/>
  <c r="BI272" i="2" s="1"/>
  <c r="BJ180" i="2"/>
  <c r="BJ272" i="2" s="1"/>
  <c r="BK180" i="2"/>
  <c r="BK272" i="2" s="1"/>
  <c r="BL180" i="2"/>
  <c r="BL272" i="2" s="1"/>
  <c r="BM180" i="2"/>
  <c r="BM272" i="2" s="1"/>
  <c r="BN180" i="2"/>
  <c r="BN272" i="2" s="1"/>
  <c r="BO180" i="2"/>
  <c r="BO272" i="2" s="1"/>
  <c r="BP180" i="2"/>
  <c r="BP272" i="2" s="1"/>
  <c r="BQ180" i="2"/>
  <c r="BQ272" i="2" s="1"/>
  <c r="BR180" i="2"/>
  <c r="BR272" i="2" s="1"/>
  <c r="BS180" i="2"/>
  <c r="BS272" i="2" s="1"/>
  <c r="BT180" i="2"/>
  <c r="BT272" i="2" s="1"/>
  <c r="BU180" i="2"/>
  <c r="BU272" i="2" s="1"/>
  <c r="BV180" i="2"/>
  <c r="BV272" i="2" s="1"/>
  <c r="BW180" i="2"/>
  <c r="BW272" i="2" s="1"/>
  <c r="BX180" i="2"/>
  <c r="BX272" i="2" s="1"/>
  <c r="BY180" i="2"/>
  <c r="BY272" i="2" s="1"/>
  <c r="BZ180" i="2"/>
  <c r="BZ272" i="2" s="1"/>
  <c r="CA180" i="2"/>
  <c r="CA272" i="2" s="1"/>
  <c r="CB180" i="2"/>
  <c r="CB272" i="2" s="1"/>
  <c r="CC180" i="2"/>
  <c r="CC272" i="2" s="1"/>
  <c r="CD180" i="2"/>
  <c r="CD272" i="2" s="1"/>
  <c r="CE180" i="2"/>
  <c r="CE272" i="2" s="1"/>
  <c r="CF180" i="2"/>
  <c r="CF272" i="2" s="1"/>
  <c r="CG180" i="2"/>
  <c r="CG272" i="2" s="1"/>
  <c r="CH180" i="2"/>
  <c r="CH272" i="2" s="1"/>
  <c r="CI180" i="2"/>
  <c r="CI272" i="2" s="1"/>
  <c r="CJ180" i="2"/>
  <c r="CJ272" i="2" s="1"/>
  <c r="CK180" i="2"/>
  <c r="CK272" i="2" s="1"/>
  <c r="D181" i="2"/>
  <c r="D273" i="2" s="1"/>
  <c r="E181" i="2"/>
  <c r="E273" i="2" s="1"/>
  <c r="F181" i="2"/>
  <c r="F273" i="2" s="1"/>
  <c r="G181" i="2"/>
  <c r="G273" i="2" s="1"/>
  <c r="H181" i="2"/>
  <c r="H273" i="2" s="1"/>
  <c r="I181" i="2"/>
  <c r="I273" i="2" s="1"/>
  <c r="J181" i="2"/>
  <c r="J273" i="2" s="1"/>
  <c r="K181" i="2"/>
  <c r="K273" i="2" s="1"/>
  <c r="L181" i="2"/>
  <c r="L273" i="2" s="1"/>
  <c r="M181" i="2"/>
  <c r="M273" i="2" s="1"/>
  <c r="N181" i="2"/>
  <c r="N273" i="2" s="1"/>
  <c r="O181" i="2"/>
  <c r="O273" i="2" s="1"/>
  <c r="P181" i="2"/>
  <c r="P273" i="2" s="1"/>
  <c r="Q181" i="2"/>
  <c r="Q273" i="2" s="1"/>
  <c r="R181" i="2"/>
  <c r="R273" i="2" s="1"/>
  <c r="S181" i="2"/>
  <c r="S273" i="2" s="1"/>
  <c r="T181" i="2"/>
  <c r="T273" i="2" s="1"/>
  <c r="U181" i="2"/>
  <c r="U273" i="2" s="1"/>
  <c r="V181" i="2"/>
  <c r="V273" i="2" s="1"/>
  <c r="W181" i="2"/>
  <c r="W273" i="2" s="1"/>
  <c r="X181" i="2"/>
  <c r="X273" i="2" s="1"/>
  <c r="Y181" i="2"/>
  <c r="Y273" i="2" s="1"/>
  <c r="Z181" i="2"/>
  <c r="Z273" i="2" s="1"/>
  <c r="AA181" i="2"/>
  <c r="AA273" i="2" s="1"/>
  <c r="AB181" i="2"/>
  <c r="AB273" i="2" s="1"/>
  <c r="AC181" i="2"/>
  <c r="AC273" i="2" s="1"/>
  <c r="AD181" i="2"/>
  <c r="AD273" i="2" s="1"/>
  <c r="AE181" i="2"/>
  <c r="AE273" i="2" s="1"/>
  <c r="AF181" i="2"/>
  <c r="AF273" i="2" s="1"/>
  <c r="AG181" i="2"/>
  <c r="AG273" i="2" s="1"/>
  <c r="AH181" i="2"/>
  <c r="AH273" i="2" s="1"/>
  <c r="AI181" i="2"/>
  <c r="AI273" i="2" s="1"/>
  <c r="AJ181" i="2"/>
  <c r="AJ273" i="2" s="1"/>
  <c r="AK181" i="2"/>
  <c r="AK273" i="2" s="1"/>
  <c r="AL181" i="2"/>
  <c r="AL273" i="2" s="1"/>
  <c r="AM181" i="2"/>
  <c r="AM273" i="2" s="1"/>
  <c r="AN181" i="2"/>
  <c r="AN273" i="2" s="1"/>
  <c r="AO181" i="2"/>
  <c r="AO273" i="2" s="1"/>
  <c r="AP181" i="2"/>
  <c r="AP273" i="2" s="1"/>
  <c r="AQ181" i="2"/>
  <c r="AQ273" i="2" s="1"/>
  <c r="AR181" i="2"/>
  <c r="AR273" i="2" s="1"/>
  <c r="AS181" i="2"/>
  <c r="AS273" i="2" s="1"/>
  <c r="AT181" i="2"/>
  <c r="AT273" i="2" s="1"/>
  <c r="AU181" i="2"/>
  <c r="AU273" i="2" s="1"/>
  <c r="AV181" i="2"/>
  <c r="AV273" i="2" s="1"/>
  <c r="AW181" i="2"/>
  <c r="AW273" i="2" s="1"/>
  <c r="AX181" i="2"/>
  <c r="AX273" i="2" s="1"/>
  <c r="AY181" i="2"/>
  <c r="AY273" i="2" s="1"/>
  <c r="AZ181" i="2"/>
  <c r="AZ273" i="2" s="1"/>
  <c r="BA181" i="2"/>
  <c r="BA273" i="2" s="1"/>
  <c r="BB181" i="2"/>
  <c r="BB273" i="2" s="1"/>
  <c r="BC181" i="2"/>
  <c r="BC273" i="2" s="1"/>
  <c r="BD181" i="2"/>
  <c r="BD273" i="2" s="1"/>
  <c r="BE181" i="2"/>
  <c r="BE273" i="2" s="1"/>
  <c r="BF181" i="2"/>
  <c r="BF273" i="2" s="1"/>
  <c r="BG181" i="2"/>
  <c r="BG273" i="2" s="1"/>
  <c r="BH181" i="2"/>
  <c r="BH273" i="2" s="1"/>
  <c r="BI181" i="2"/>
  <c r="BI273" i="2" s="1"/>
  <c r="BJ181" i="2"/>
  <c r="BJ273" i="2" s="1"/>
  <c r="BK181" i="2"/>
  <c r="BK273" i="2" s="1"/>
  <c r="BL181" i="2"/>
  <c r="BL273" i="2" s="1"/>
  <c r="BM181" i="2"/>
  <c r="BM273" i="2" s="1"/>
  <c r="BN181" i="2"/>
  <c r="BN273" i="2" s="1"/>
  <c r="BO181" i="2"/>
  <c r="BO273" i="2" s="1"/>
  <c r="BP181" i="2"/>
  <c r="BP273" i="2" s="1"/>
  <c r="BQ181" i="2"/>
  <c r="BQ273" i="2" s="1"/>
  <c r="BR181" i="2"/>
  <c r="BR273" i="2" s="1"/>
  <c r="BS181" i="2"/>
  <c r="BS273" i="2" s="1"/>
  <c r="BT181" i="2"/>
  <c r="BT273" i="2" s="1"/>
  <c r="BU181" i="2"/>
  <c r="BU273" i="2" s="1"/>
  <c r="BV181" i="2"/>
  <c r="BV273" i="2" s="1"/>
  <c r="BW181" i="2"/>
  <c r="BW273" i="2" s="1"/>
  <c r="BX181" i="2"/>
  <c r="BX273" i="2" s="1"/>
  <c r="BY181" i="2"/>
  <c r="BY273" i="2" s="1"/>
  <c r="BZ181" i="2"/>
  <c r="BZ273" i="2" s="1"/>
  <c r="CA181" i="2"/>
  <c r="CA273" i="2" s="1"/>
  <c r="CB181" i="2"/>
  <c r="CB273" i="2" s="1"/>
  <c r="CC181" i="2"/>
  <c r="CC273" i="2" s="1"/>
  <c r="CD181" i="2"/>
  <c r="CD273" i="2" s="1"/>
  <c r="CE181" i="2"/>
  <c r="CE273" i="2" s="1"/>
  <c r="CF181" i="2"/>
  <c r="CF273" i="2" s="1"/>
  <c r="CG181" i="2"/>
  <c r="CG273" i="2" s="1"/>
  <c r="CH181" i="2"/>
  <c r="CH273" i="2" s="1"/>
  <c r="CI181" i="2"/>
  <c r="CI273" i="2" s="1"/>
  <c r="CJ181" i="2"/>
  <c r="CJ273" i="2" s="1"/>
  <c r="CK181" i="2"/>
  <c r="CK273" i="2" s="1"/>
  <c r="D182" i="2"/>
  <c r="D274" i="2" s="1"/>
  <c r="E182" i="2"/>
  <c r="E274" i="2" s="1"/>
  <c r="F182" i="2"/>
  <c r="F274" i="2" s="1"/>
  <c r="G182" i="2"/>
  <c r="G274" i="2" s="1"/>
  <c r="H182" i="2"/>
  <c r="H274" i="2" s="1"/>
  <c r="I182" i="2"/>
  <c r="I274" i="2" s="1"/>
  <c r="J182" i="2"/>
  <c r="J274" i="2" s="1"/>
  <c r="K182" i="2"/>
  <c r="K274" i="2" s="1"/>
  <c r="L182" i="2"/>
  <c r="L274" i="2" s="1"/>
  <c r="M182" i="2"/>
  <c r="M274" i="2" s="1"/>
  <c r="N182" i="2"/>
  <c r="N274" i="2" s="1"/>
  <c r="O182" i="2"/>
  <c r="O274" i="2" s="1"/>
  <c r="P182" i="2"/>
  <c r="P274" i="2" s="1"/>
  <c r="Q182" i="2"/>
  <c r="Q274" i="2" s="1"/>
  <c r="R182" i="2"/>
  <c r="R274" i="2" s="1"/>
  <c r="S182" i="2"/>
  <c r="S274" i="2" s="1"/>
  <c r="T182" i="2"/>
  <c r="T274" i="2" s="1"/>
  <c r="U182" i="2"/>
  <c r="U274" i="2" s="1"/>
  <c r="V182" i="2"/>
  <c r="V274" i="2" s="1"/>
  <c r="W182" i="2"/>
  <c r="W274" i="2" s="1"/>
  <c r="X182" i="2"/>
  <c r="X274" i="2" s="1"/>
  <c r="Y182" i="2"/>
  <c r="Y274" i="2" s="1"/>
  <c r="Z182" i="2"/>
  <c r="Z274" i="2" s="1"/>
  <c r="AA182" i="2"/>
  <c r="AA274" i="2" s="1"/>
  <c r="AB182" i="2"/>
  <c r="AB274" i="2" s="1"/>
  <c r="AC182" i="2"/>
  <c r="AC274" i="2" s="1"/>
  <c r="AD182" i="2"/>
  <c r="AD274" i="2" s="1"/>
  <c r="AE182" i="2"/>
  <c r="AE274" i="2" s="1"/>
  <c r="AF182" i="2"/>
  <c r="AF274" i="2" s="1"/>
  <c r="AG182" i="2"/>
  <c r="AG274" i="2" s="1"/>
  <c r="AH182" i="2"/>
  <c r="AH274" i="2" s="1"/>
  <c r="AI182" i="2"/>
  <c r="AI274" i="2" s="1"/>
  <c r="AJ182" i="2"/>
  <c r="AJ274" i="2" s="1"/>
  <c r="AK182" i="2"/>
  <c r="AK274" i="2" s="1"/>
  <c r="AL182" i="2"/>
  <c r="AL274" i="2" s="1"/>
  <c r="AM182" i="2"/>
  <c r="AM274" i="2" s="1"/>
  <c r="AN182" i="2"/>
  <c r="AN274" i="2" s="1"/>
  <c r="AO182" i="2"/>
  <c r="AO274" i="2" s="1"/>
  <c r="AP182" i="2"/>
  <c r="AP274" i="2" s="1"/>
  <c r="AQ182" i="2"/>
  <c r="AQ274" i="2" s="1"/>
  <c r="AR182" i="2"/>
  <c r="AR274" i="2" s="1"/>
  <c r="AS182" i="2"/>
  <c r="AS274" i="2" s="1"/>
  <c r="AT182" i="2"/>
  <c r="AT274" i="2" s="1"/>
  <c r="AU182" i="2"/>
  <c r="AU274" i="2" s="1"/>
  <c r="AV182" i="2"/>
  <c r="AV274" i="2" s="1"/>
  <c r="AW182" i="2"/>
  <c r="AW274" i="2" s="1"/>
  <c r="AX182" i="2"/>
  <c r="AX274" i="2" s="1"/>
  <c r="AY182" i="2"/>
  <c r="AY274" i="2" s="1"/>
  <c r="AZ182" i="2"/>
  <c r="AZ274" i="2" s="1"/>
  <c r="BA182" i="2"/>
  <c r="BA274" i="2" s="1"/>
  <c r="BB182" i="2"/>
  <c r="BB274" i="2" s="1"/>
  <c r="BC182" i="2"/>
  <c r="BC274" i="2" s="1"/>
  <c r="BD182" i="2"/>
  <c r="BD274" i="2" s="1"/>
  <c r="BE182" i="2"/>
  <c r="BE274" i="2" s="1"/>
  <c r="BF182" i="2"/>
  <c r="BF274" i="2" s="1"/>
  <c r="BG182" i="2"/>
  <c r="BG274" i="2" s="1"/>
  <c r="BH182" i="2"/>
  <c r="BH274" i="2" s="1"/>
  <c r="BI182" i="2"/>
  <c r="BI274" i="2" s="1"/>
  <c r="BJ182" i="2"/>
  <c r="BJ274" i="2" s="1"/>
  <c r="BK182" i="2"/>
  <c r="BK274" i="2" s="1"/>
  <c r="BL182" i="2"/>
  <c r="BL274" i="2" s="1"/>
  <c r="BM182" i="2"/>
  <c r="BM274" i="2" s="1"/>
  <c r="BN182" i="2"/>
  <c r="BN274" i="2" s="1"/>
  <c r="BO182" i="2"/>
  <c r="BO274" i="2" s="1"/>
  <c r="BP182" i="2"/>
  <c r="BP274" i="2" s="1"/>
  <c r="BQ182" i="2"/>
  <c r="BQ274" i="2" s="1"/>
  <c r="BR182" i="2"/>
  <c r="BR274" i="2" s="1"/>
  <c r="BS182" i="2"/>
  <c r="BS274" i="2" s="1"/>
  <c r="BT182" i="2"/>
  <c r="BT274" i="2" s="1"/>
  <c r="BU182" i="2"/>
  <c r="BU274" i="2" s="1"/>
  <c r="BV182" i="2"/>
  <c r="BV274" i="2" s="1"/>
  <c r="BW182" i="2"/>
  <c r="BW274" i="2" s="1"/>
  <c r="BX182" i="2"/>
  <c r="BX274" i="2" s="1"/>
  <c r="BY182" i="2"/>
  <c r="BY274" i="2" s="1"/>
  <c r="BZ182" i="2"/>
  <c r="BZ274" i="2" s="1"/>
  <c r="CA182" i="2"/>
  <c r="CA274" i="2" s="1"/>
  <c r="CB182" i="2"/>
  <c r="CB274" i="2" s="1"/>
  <c r="CC182" i="2"/>
  <c r="CC274" i="2" s="1"/>
  <c r="CD182" i="2"/>
  <c r="CD274" i="2" s="1"/>
  <c r="CE182" i="2"/>
  <c r="CE274" i="2" s="1"/>
  <c r="CF182" i="2"/>
  <c r="CF274" i="2" s="1"/>
  <c r="CG182" i="2"/>
  <c r="CG274" i="2" s="1"/>
  <c r="CH182" i="2"/>
  <c r="CH274" i="2" s="1"/>
  <c r="CI182" i="2"/>
  <c r="CI274" i="2" s="1"/>
  <c r="CJ182" i="2"/>
  <c r="CJ274" i="2" s="1"/>
  <c r="CK182" i="2"/>
  <c r="CK274" i="2" s="1"/>
  <c r="D183" i="2"/>
  <c r="D275" i="2" s="1"/>
  <c r="E183" i="2"/>
  <c r="E275" i="2" s="1"/>
  <c r="F183" i="2"/>
  <c r="F275" i="2" s="1"/>
  <c r="G183" i="2"/>
  <c r="G275" i="2" s="1"/>
  <c r="H183" i="2"/>
  <c r="H275" i="2" s="1"/>
  <c r="I183" i="2"/>
  <c r="I275" i="2" s="1"/>
  <c r="J183" i="2"/>
  <c r="J275" i="2" s="1"/>
  <c r="K183" i="2"/>
  <c r="K275" i="2" s="1"/>
  <c r="L183" i="2"/>
  <c r="L275" i="2" s="1"/>
  <c r="M183" i="2"/>
  <c r="M275" i="2" s="1"/>
  <c r="N183" i="2"/>
  <c r="N275" i="2" s="1"/>
  <c r="O183" i="2"/>
  <c r="O275" i="2" s="1"/>
  <c r="P183" i="2"/>
  <c r="P275" i="2" s="1"/>
  <c r="Q183" i="2"/>
  <c r="Q275" i="2" s="1"/>
  <c r="R183" i="2"/>
  <c r="R275" i="2" s="1"/>
  <c r="S183" i="2"/>
  <c r="S275" i="2" s="1"/>
  <c r="T183" i="2"/>
  <c r="T275" i="2" s="1"/>
  <c r="U183" i="2"/>
  <c r="U275" i="2" s="1"/>
  <c r="V183" i="2"/>
  <c r="V275" i="2" s="1"/>
  <c r="W183" i="2"/>
  <c r="W275" i="2" s="1"/>
  <c r="X183" i="2"/>
  <c r="X275" i="2" s="1"/>
  <c r="Y183" i="2"/>
  <c r="Y275" i="2" s="1"/>
  <c r="Z183" i="2"/>
  <c r="Z275" i="2" s="1"/>
  <c r="AA183" i="2"/>
  <c r="AA275" i="2" s="1"/>
  <c r="AB183" i="2"/>
  <c r="AB275" i="2" s="1"/>
  <c r="AC183" i="2"/>
  <c r="AC275" i="2" s="1"/>
  <c r="AD183" i="2"/>
  <c r="AD275" i="2" s="1"/>
  <c r="AE183" i="2"/>
  <c r="AE275" i="2" s="1"/>
  <c r="AF183" i="2"/>
  <c r="AF275" i="2" s="1"/>
  <c r="AG183" i="2"/>
  <c r="AG275" i="2" s="1"/>
  <c r="AH183" i="2"/>
  <c r="AH275" i="2" s="1"/>
  <c r="AI183" i="2"/>
  <c r="AI275" i="2" s="1"/>
  <c r="AJ183" i="2"/>
  <c r="AJ275" i="2" s="1"/>
  <c r="AK183" i="2"/>
  <c r="AK275" i="2" s="1"/>
  <c r="AL183" i="2"/>
  <c r="AL275" i="2" s="1"/>
  <c r="AM183" i="2"/>
  <c r="AM275" i="2" s="1"/>
  <c r="AN183" i="2"/>
  <c r="AN275" i="2" s="1"/>
  <c r="AO183" i="2"/>
  <c r="AO275" i="2" s="1"/>
  <c r="AP183" i="2"/>
  <c r="AP275" i="2" s="1"/>
  <c r="AQ183" i="2"/>
  <c r="AQ275" i="2" s="1"/>
  <c r="AR183" i="2"/>
  <c r="AR275" i="2" s="1"/>
  <c r="AS183" i="2"/>
  <c r="AS275" i="2" s="1"/>
  <c r="AT183" i="2"/>
  <c r="AT275" i="2" s="1"/>
  <c r="AU183" i="2"/>
  <c r="AU275" i="2" s="1"/>
  <c r="AV183" i="2"/>
  <c r="AV275" i="2" s="1"/>
  <c r="AW183" i="2"/>
  <c r="AW275" i="2" s="1"/>
  <c r="AX183" i="2"/>
  <c r="AX275" i="2" s="1"/>
  <c r="AY183" i="2"/>
  <c r="AY275" i="2" s="1"/>
  <c r="AZ183" i="2"/>
  <c r="AZ275" i="2" s="1"/>
  <c r="BA183" i="2"/>
  <c r="BA275" i="2" s="1"/>
  <c r="BB183" i="2"/>
  <c r="BB275" i="2" s="1"/>
  <c r="BC183" i="2"/>
  <c r="BC275" i="2" s="1"/>
  <c r="BD183" i="2"/>
  <c r="BD275" i="2" s="1"/>
  <c r="BE183" i="2"/>
  <c r="BE275" i="2" s="1"/>
  <c r="BF183" i="2"/>
  <c r="BF275" i="2" s="1"/>
  <c r="BG183" i="2"/>
  <c r="BG275" i="2" s="1"/>
  <c r="BH183" i="2"/>
  <c r="BH275" i="2" s="1"/>
  <c r="BI183" i="2"/>
  <c r="BI275" i="2" s="1"/>
  <c r="BJ183" i="2"/>
  <c r="BJ275" i="2" s="1"/>
  <c r="BK183" i="2"/>
  <c r="BK275" i="2" s="1"/>
  <c r="BL183" i="2"/>
  <c r="BL275" i="2" s="1"/>
  <c r="BM183" i="2"/>
  <c r="BM275" i="2" s="1"/>
  <c r="BN183" i="2"/>
  <c r="BN275" i="2" s="1"/>
  <c r="BO183" i="2"/>
  <c r="BO275" i="2" s="1"/>
  <c r="BP183" i="2"/>
  <c r="BP275" i="2" s="1"/>
  <c r="BQ183" i="2"/>
  <c r="BQ275" i="2" s="1"/>
  <c r="BR183" i="2"/>
  <c r="BR275" i="2" s="1"/>
  <c r="BS183" i="2"/>
  <c r="BS275" i="2" s="1"/>
  <c r="BT183" i="2"/>
  <c r="BT275" i="2" s="1"/>
  <c r="BU183" i="2"/>
  <c r="BU275" i="2" s="1"/>
  <c r="BV183" i="2"/>
  <c r="BV275" i="2" s="1"/>
  <c r="BW183" i="2"/>
  <c r="BW275" i="2" s="1"/>
  <c r="BX183" i="2"/>
  <c r="BX275" i="2" s="1"/>
  <c r="BY183" i="2"/>
  <c r="BY275" i="2" s="1"/>
  <c r="BZ183" i="2"/>
  <c r="BZ275" i="2" s="1"/>
  <c r="CA183" i="2"/>
  <c r="CA275" i="2" s="1"/>
  <c r="CB183" i="2"/>
  <c r="CB275" i="2" s="1"/>
  <c r="CC183" i="2"/>
  <c r="CC275" i="2" s="1"/>
  <c r="CD183" i="2"/>
  <c r="CD275" i="2" s="1"/>
  <c r="CE183" i="2"/>
  <c r="CE275" i="2" s="1"/>
  <c r="CF183" i="2"/>
  <c r="CF275" i="2" s="1"/>
  <c r="CG183" i="2"/>
  <c r="CG275" i="2" s="1"/>
  <c r="CH183" i="2"/>
  <c r="CH275" i="2" s="1"/>
  <c r="CI183" i="2"/>
  <c r="CI275" i="2" s="1"/>
  <c r="CJ183" i="2"/>
  <c r="CJ275" i="2" s="1"/>
  <c r="CK183" i="2"/>
  <c r="CK275" i="2" s="1"/>
  <c r="D184" i="2"/>
  <c r="D276" i="2" s="1"/>
  <c r="E184" i="2"/>
  <c r="E276" i="2" s="1"/>
  <c r="F184" i="2"/>
  <c r="F276" i="2" s="1"/>
  <c r="G184" i="2"/>
  <c r="G276" i="2" s="1"/>
  <c r="H184" i="2"/>
  <c r="H276" i="2" s="1"/>
  <c r="I184" i="2"/>
  <c r="I276" i="2" s="1"/>
  <c r="J184" i="2"/>
  <c r="J276" i="2" s="1"/>
  <c r="K184" i="2"/>
  <c r="K276" i="2" s="1"/>
  <c r="L184" i="2"/>
  <c r="L276" i="2" s="1"/>
  <c r="M184" i="2"/>
  <c r="M276" i="2" s="1"/>
  <c r="N184" i="2"/>
  <c r="N276" i="2" s="1"/>
  <c r="O184" i="2"/>
  <c r="O276" i="2" s="1"/>
  <c r="P184" i="2"/>
  <c r="P276" i="2" s="1"/>
  <c r="Q184" i="2"/>
  <c r="Q276" i="2" s="1"/>
  <c r="R184" i="2"/>
  <c r="R276" i="2" s="1"/>
  <c r="S184" i="2"/>
  <c r="S276" i="2" s="1"/>
  <c r="T184" i="2"/>
  <c r="T276" i="2" s="1"/>
  <c r="U184" i="2"/>
  <c r="U276" i="2" s="1"/>
  <c r="V184" i="2"/>
  <c r="V276" i="2" s="1"/>
  <c r="W184" i="2"/>
  <c r="W276" i="2" s="1"/>
  <c r="X184" i="2"/>
  <c r="X276" i="2" s="1"/>
  <c r="Y184" i="2"/>
  <c r="Y276" i="2" s="1"/>
  <c r="Z184" i="2"/>
  <c r="Z276" i="2" s="1"/>
  <c r="AA184" i="2"/>
  <c r="AA276" i="2" s="1"/>
  <c r="AB184" i="2"/>
  <c r="AB276" i="2" s="1"/>
  <c r="AC184" i="2"/>
  <c r="AC276" i="2" s="1"/>
  <c r="AD184" i="2"/>
  <c r="AD276" i="2" s="1"/>
  <c r="AE184" i="2"/>
  <c r="AE276" i="2" s="1"/>
  <c r="AF184" i="2"/>
  <c r="AF276" i="2" s="1"/>
  <c r="AG184" i="2"/>
  <c r="AG276" i="2" s="1"/>
  <c r="AH184" i="2"/>
  <c r="AH276" i="2" s="1"/>
  <c r="AI184" i="2"/>
  <c r="AI276" i="2" s="1"/>
  <c r="AJ184" i="2"/>
  <c r="AJ276" i="2" s="1"/>
  <c r="AK184" i="2"/>
  <c r="AK276" i="2" s="1"/>
  <c r="AL184" i="2"/>
  <c r="AL276" i="2" s="1"/>
  <c r="AM184" i="2"/>
  <c r="AM276" i="2" s="1"/>
  <c r="AN184" i="2"/>
  <c r="AN276" i="2" s="1"/>
  <c r="AO184" i="2"/>
  <c r="AO276" i="2" s="1"/>
  <c r="AP184" i="2"/>
  <c r="AP276" i="2" s="1"/>
  <c r="AQ184" i="2"/>
  <c r="AQ276" i="2" s="1"/>
  <c r="AR184" i="2"/>
  <c r="AR276" i="2" s="1"/>
  <c r="AS184" i="2"/>
  <c r="AS276" i="2" s="1"/>
  <c r="AT184" i="2"/>
  <c r="AT276" i="2" s="1"/>
  <c r="AU184" i="2"/>
  <c r="AU276" i="2" s="1"/>
  <c r="AV184" i="2"/>
  <c r="AV276" i="2" s="1"/>
  <c r="AW184" i="2"/>
  <c r="AW276" i="2" s="1"/>
  <c r="AX184" i="2"/>
  <c r="AX276" i="2" s="1"/>
  <c r="AY184" i="2"/>
  <c r="AY276" i="2" s="1"/>
  <c r="AZ184" i="2"/>
  <c r="AZ276" i="2" s="1"/>
  <c r="BA184" i="2"/>
  <c r="BA276" i="2" s="1"/>
  <c r="BB184" i="2"/>
  <c r="BB276" i="2" s="1"/>
  <c r="BC184" i="2"/>
  <c r="BC276" i="2" s="1"/>
  <c r="BD184" i="2"/>
  <c r="BD276" i="2" s="1"/>
  <c r="BE184" i="2"/>
  <c r="BE276" i="2" s="1"/>
  <c r="BF184" i="2"/>
  <c r="BF276" i="2" s="1"/>
  <c r="BG184" i="2"/>
  <c r="BG276" i="2" s="1"/>
  <c r="BH184" i="2"/>
  <c r="BH276" i="2" s="1"/>
  <c r="BI184" i="2"/>
  <c r="BI276" i="2" s="1"/>
  <c r="BJ184" i="2"/>
  <c r="BJ276" i="2" s="1"/>
  <c r="BK184" i="2"/>
  <c r="BK276" i="2" s="1"/>
  <c r="BL184" i="2"/>
  <c r="BL276" i="2" s="1"/>
  <c r="BM184" i="2"/>
  <c r="BM276" i="2" s="1"/>
  <c r="BN184" i="2"/>
  <c r="BN276" i="2" s="1"/>
  <c r="BO184" i="2"/>
  <c r="BO276" i="2" s="1"/>
  <c r="BP184" i="2"/>
  <c r="BP276" i="2" s="1"/>
  <c r="BQ184" i="2"/>
  <c r="BQ276" i="2" s="1"/>
  <c r="BR184" i="2"/>
  <c r="BR276" i="2" s="1"/>
  <c r="BS184" i="2"/>
  <c r="BS276" i="2" s="1"/>
  <c r="BT184" i="2"/>
  <c r="BT276" i="2" s="1"/>
  <c r="BU184" i="2"/>
  <c r="BU276" i="2" s="1"/>
  <c r="BV184" i="2"/>
  <c r="BV276" i="2" s="1"/>
  <c r="BW184" i="2"/>
  <c r="BW276" i="2" s="1"/>
  <c r="BX184" i="2"/>
  <c r="BX276" i="2" s="1"/>
  <c r="BY184" i="2"/>
  <c r="BY276" i="2" s="1"/>
  <c r="BZ184" i="2"/>
  <c r="BZ276" i="2" s="1"/>
  <c r="CA184" i="2"/>
  <c r="CA276" i="2" s="1"/>
  <c r="CB184" i="2"/>
  <c r="CB276" i="2" s="1"/>
  <c r="CC184" i="2"/>
  <c r="CC276" i="2" s="1"/>
  <c r="CD184" i="2"/>
  <c r="CD276" i="2" s="1"/>
  <c r="CE184" i="2"/>
  <c r="CE276" i="2" s="1"/>
  <c r="CF184" i="2"/>
  <c r="CF276" i="2" s="1"/>
  <c r="CG184" i="2"/>
  <c r="CG276" i="2" s="1"/>
  <c r="CH184" i="2"/>
  <c r="CH276" i="2" s="1"/>
  <c r="CI184" i="2"/>
  <c r="CI276" i="2" s="1"/>
  <c r="CJ184" i="2"/>
  <c r="CJ276" i="2" s="1"/>
  <c r="CK184" i="2"/>
  <c r="CK276" i="2" s="1"/>
  <c r="D185" i="2"/>
  <c r="D277" i="2" s="1"/>
  <c r="E185" i="2"/>
  <c r="E277" i="2" s="1"/>
  <c r="F185" i="2"/>
  <c r="F277" i="2" s="1"/>
  <c r="G185" i="2"/>
  <c r="G277" i="2" s="1"/>
  <c r="H185" i="2"/>
  <c r="H277" i="2" s="1"/>
  <c r="I185" i="2"/>
  <c r="I277" i="2" s="1"/>
  <c r="J185" i="2"/>
  <c r="J277" i="2" s="1"/>
  <c r="K185" i="2"/>
  <c r="K277" i="2" s="1"/>
  <c r="L185" i="2"/>
  <c r="L277" i="2" s="1"/>
  <c r="M185" i="2"/>
  <c r="M277" i="2" s="1"/>
  <c r="N185" i="2"/>
  <c r="N277" i="2" s="1"/>
  <c r="O185" i="2"/>
  <c r="O277" i="2" s="1"/>
  <c r="P185" i="2"/>
  <c r="P277" i="2" s="1"/>
  <c r="Q185" i="2"/>
  <c r="Q277" i="2" s="1"/>
  <c r="R185" i="2"/>
  <c r="R277" i="2" s="1"/>
  <c r="S185" i="2"/>
  <c r="S277" i="2" s="1"/>
  <c r="T185" i="2"/>
  <c r="T277" i="2" s="1"/>
  <c r="U185" i="2"/>
  <c r="U277" i="2" s="1"/>
  <c r="V185" i="2"/>
  <c r="V277" i="2" s="1"/>
  <c r="W185" i="2"/>
  <c r="W277" i="2" s="1"/>
  <c r="X185" i="2"/>
  <c r="X277" i="2" s="1"/>
  <c r="Y185" i="2"/>
  <c r="Y277" i="2" s="1"/>
  <c r="Z185" i="2"/>
  <c r="Z277" i="2" s="1"/>
  <c r="AA185" i="2"/>
  <c r="AA277" i="2" s="1"/>
  <c r="AB185" i="2"/>
  <c r="AB277" i="2" s="1"/>
  <c r="AC185" i="2"/>
  <c r="AC277" i="2" s="1"/>
  <c r="AD185" i="2"/>
  <c r="AD277" i="2" s="1"/>
  <c r="AE185" i="2"/>
  <c r="AE277" i="2" s="1"/>
  <c r="AF185" i="2"/>
  <c r="AF277" i="2" s="1"/>
  <c r="AG185" i="2"/>
  <c r="AG277" i="2" s="1"/>
  <c r="AH185" i="2"/>
  <c r="AH277" i="2" s="1"/>
  <c r="AI185" i="2"/>
  <c r="AI277" i="2" s="1"/>
  <c r="AJ185" i="2"/>
  <c r="AJ277" i="2" s="1"/>
  <c r="AK185" i="2"/>
  <c r="AK277" i="2" s="1"/>
  <c r="AL185" i="2"/>
  <c r="AL277" i="2" s="1"/>
  <c r="AM185" i="2"/>
  <c r="AM277" i="2" s="1"/>
  <c r="AN185" i="2"/>
  <c r="AN277" i="2" s="1"/>
  <c r="AO185" i="2"/>
  <c r="AO277" i="2" s="1"/>
  <c r="AP185" i="2"/>
  <c r="AP277" i="2" s="1"/>
  <c r="AQ185" i="2"/>
  <c r="AQ277" i="2" s="1"/>
  <c r="AR185" i="2"/>
  <c r="AR277" i="2" s="1"/>
  <c r="AS185" i="2"/>
  <c r="AS277" i="2" s="1"/>
  <c r="AT185" i="2"/>
  <c r="AT277" i="2" s="1"/>
  <c r="AU185" i="2"/>
  <c r="AU277" i="2" s="1"/>
  <c r="AV185" i="2"/>
  <c r="AV277" i="2" s="1"/>
  <c r="AW185" i="2"/>
  <c r="AW277" i="2" s="1"/>
  <c r="AX185" i="2"/>
  <c r="AX277" i="2" s="1"/>
  <c r="AY185" i="2"/>
  <c r="AY277" i="2" s="1"/>
  <c r="AZ185" i="2"/>
  <c r="AZ277" i="2" s="1"/>
  <c r="BA185" i="2"/>
  <c r="BA277" i="2" s="1"/>
  <c r="BB185" i="2"/>
  <c r="BB277" i="2" s="1"/>
  <c r="BC185" i="2"/>
  <c r="BC277" i="2" s="1"/>
  <c r="BD185" i="2"/>
  <c r="BD277" i="2" s="1"/>
  <c r="BE185" i="2"/>
  <c r="BE277" i="2" s="1"/>
  <c r="BF185" i="2"/>
  <c r="BF277" i="2" s="1"/>
  <c r="BG185" i="2"/>
  <c r="BG277" i="2" s="1"/>
  <c r="BH185" i="2"/>
  <c r="BH277" i="2" s="1"/>
  <c r="BI185" i="2"/>
  <c r="BI277" i="2" s="1"/>
  <c r="BJ185" i="2"/>
  <c r="BJ277" i="2" s="1"/>
  <c r="BK185" i="2"/>
  <c r="BK277" i="2" s="1"/>
  <c r="BL185" i="2"/>
  <c r="BL277" i="2" s="1"/>
  <c r="BM185" i="2"/>
  <c r="BM277" i="2" s="1"/>
  <c r="BN185" i="2"/>
  <c r="BN277" i="2" s="1"/>
  <c r="BO185" i="2"/>
  <c r="BO277" i="2" s="1"/>
  <c r="BP185" i="2"/>
  <c r="BP277" i="2" s="1"/>
  <c r="BQ185" i="2"/>
  <c r="BQ277" i="2" s="1"/>
  <c r="BR185" i="2"/>
  <c r="BR277" i="2" s="1"/>
  <c r="BS185" i="2"/>
  <c r="BS277" i="2" s="1"/>
  <c r="BT185" i="2"/>
  <c r="BT277" i="2" s="1"/>
  <c r="BU185" i="2"/>
  <c r="BU277" i="2" s="1"/>
  <c r="BV185" i="2"/>
  <c r="BV277" i="2" s="1"/>
  <c r="BW185" i="2"/>
  <c r="BW277" i="2" s="1"/>
  <c r="BX185" i="2"/>
  <c r="BX277" i="2" s="1"/>
  <c r="BY185" i="2"/>
  <c r="BY277" i="2" s="1"/>
  <c r="BZ185" i="2"/>
  <c r="BZ277" i="2" s="1"/>
  <c r="CA185" i="2"/>
  <c r="CA277" i="2" s="1"/>
  <c r="CB185" i="2"/>
  <c r="CB277" i="2" s="1"/>
  <c r="CC185" i="2"/>
  <c r="CC277" i="2" s="1"/>
  <c r="CD185" i="2"/>
  <c r="CD277" i="2" s="1"/>
  <c r="CE185" i="2"/>
  <c r="CE277" i="2" s="1"/>
  <c r="CF185" i="2"/>
  <c r="CF277" i="2" s="1"/>
  <c r="CG185" i="2"/>
  <c r="CG277" i="2" s="1"/>
  <c r="CH185" i="2"/>
  <c r="CH277" i="2" s="1"/>
  <c r="CI185" i="2"/>
  <c r="CI277" i="2" s="1"/>
  <c r="CJ185" i="2"/>
  <c r="CJ277" i="2" s="1"/>
  <c r="CK185" i="2"/>
  <c r="CK277" i="2" s="1"/>
  <c r="D186" i="2"/>
  <c r="D278" i="2" s="1"/>
  <c r="E186" i="2"/>
  <c r="E278" i="2" s="1"/>
  <c r="F186" i="2"/>
  <c r="F278" i="2" s="1"/>
  <c r="G186" i="2"/>
  <c r="G278" i="2" s="1"/>
  <c r="H186" i="2"/>
  <c r="H278" i="2" s="1"/>
  <c r="I186" i="2"/>
  <c r="I278" i="2" s="1"/>
  <c r="J186" i="2"/>
  <c r="J278" i="2" s="1"/>
  <c r="K186" i="2"/>
  <c r="K278" i="2" s="1"/>
  <c r="L186" i="2"/>
  <c r="L278" i="2" s="1"/>
  <c r="M186" i="2"/>
  <c r="M278" i="2" s="1"/>
  <c r="N186" i="2"/>
  <c r="N278" i="2" s="1"/>
  <c r="O186" i="2"/>
  <c r="O278" i="2" s="1"/>
  <c r="P186" i="2"/>
  <c r="P278" i="2" s="1"/>
  <c r="Q186" i="2"/>
  <c r="Q278" i="2" s="1"/>
  <c r="R186" i="2"/>
  <c r="R278" i="2" s="1"/>
  <c r="S186" i="2"/>
  <c r="S278" i="2" s="1"/>
  <c r="T186" i="2"/>
  <c r="T278" i="2" s="1"/>
  <c r="U186" i="2"/>
  <c r="U278" i="2" s="1"/>
  <c r="V186" i="2"/>
  <c r="V278" i="2" s="1"/>
  <c r="W186" i="2"/>
  <c r="W278" i="2" s="1"/>
  <c r="X186" i="2"/>
  <c r="X278" i="2" s="1"/>
  <c r="Y186" i="2"/>
  <c r="Y278" i="2" s="1"/>
  <c r="Z186" i="2"/>
  <c r="Z278" i="2" s="1"/>
  <c r="AA186" i="2"/>
  <c r="AA278" i="2" s="1"/>
  <c r="AB186" i="2"/>
  <c r="AB278" i="2" s="1"/>
  <c r="AC186" i="2"/>
  <c r="AC278" i="2" s="1"/>
  <c r="AD186" i="2"/>
  <c r="AD278" i="2" s="1"/>
  <c r="AE186" i="2"/>
  <c r="AE278" i="2" s="1"/>
  <c r="AF186" i="2"/>
  <c r="AF278" i="2" s="1"/>
  <c r="AG186" i="2"/>
  <c r="AG278" i="2" s="1"/>
  <c r="AH186" i="2"/>
  <c r="AH278" i="2" s="1"/>
  <c r="AI186" i="2"/>
  <c r="AI278" i="2" s="1"/>
  <c r="AJ186" i="2"/>
  <c r="AJ278" i="2" s="1"/>
  <c r="AK186" i="2"/>
  <c r="AK278" i="2" s="1"/>
  <c r="AL186" i="2"/>
  <c r="AL278" i="2" s="1"/>
  <c r="AM186" i="2"/>
  <c r="AM278" i="2" s="1"/>
  <c r="AN186" i="2"/>
  <c r="AN278" i="2" s="1"/>
  <c r="AO186" i="2"/>
  <c r="AO278" i="2" s="1"/>
  <c r="AP186" i="2"/>
  <c r="AP278" i="2" s="1"/>
  <c r="AQ186" i="2"/>
  <c r="AQ278" i="2" s="1"/>
  <c r="AR186" i="2"/>
  <c r="AR278" i="2" s="1"/>
  <c r="AS186" i="2"/>
  <c r="AS278" i="2" s="1"/>
  <c r="AT186" i="2"/>
  <c r="AT278" i="2" s="1"/>
  <c r="AU186" i="2"/>
  <c r="AU278" i="2" s="1"/>
  <c r="AV186" i="2"/>
  <c r="AV278" i="2" s="1"/>
  <c r="AW186" i="2"/>
  <c r="AW278" i="2" s="1"/>
  <c r="AX186" i="2"/>
  <c r="AX278" i="2" s="1"/>
  <c r="AY186" i="2"/>
  <c r="AY278" i="2" s="1"/>
  <c r="AZ186" i="2"/>
  <c r="AZ278" i="2" s="1"/>
  <c r="BA186" i="2"/>
  <c r="BA278" i="2" s="1"/>
  <c r="BB186" i="2"/>
  <c r="BB278" i="2" s="1"/>
  <c r="BC186" i="2"/>
  <c r="BC278" i="2" s="1"/>
  <c r="BD186" i="2"/>
  <c r="BD278" i="2" s="1"/>
  <c r="BE186" i="2"/>
  <c r="BE278" i="2" s="1"/>
  <c r="BF186" i="2"/>
  <c r="BF278" i="2" s="1"/>
  <c r="BG186" i="2"/>
  <c r="BG278" i="2" s="1"/>
  <c r="BH186" i="2"/>
  <c r="BH278" i="2" s="1"/>
  <c r="BI186" i="2"/>
  <c r="BI278" i="2" s="1"/>
  <c r="BJ186" i="2"/>
  <c r="BJ278" i="2" s="1"/>
  <c r="BK186" i="2"/>
  <c r="BK278" i="2" s="1"/>
  <c r="BL186" i="2"/>
  <c r="BL278" i="2" s="1"/>
  <c r="BM186" i="2"/>
  <c r="BM278" i="2" s="1"/>
  <c r="BN186" i="2"/>
  <c r="BN278" i="2" s="1"/>
  <c r="BO186" i="2"/>
  <c r="BO278" i="2" s="1"/>
  <c r="BP186" i="2"/>
  <c r="BP278" i="2" s="1"/>
  <c r="BQ186" i="2"/>
  <c r="BQ278" i="2" s="1"/>
  <c r="BR186" i="2"/>
  <c r="BR278" i="2" s="1"/>
  <c r="BS186" i="2"/>
  <c r="BS278" i="2" s="1"/>
  <c r="BT186" i="2"/>
  <c r="BT278" i="2" s="1"/>
  <c r="BU186" i="2"/>
  <c r="BU278" i="2" s="1"/>
  <c r="BV186" i="2"/>
  <c r="BV278" i="2" s="1"/>
  <c r="BW186" i="2"/>
  <c r="BW278" i="2" s="1"/>
  <c r="BX186" i="2"/>
  <c r="BX278" i="2" s="1"/>
  <c r="BY186" i="2"/>
  <c r="BY278" i="2" s="1"/>
  <c r="BZ186" i="2"/>
  <c r="BZ278" i="2" s="1"/>
  <c r="CA186" i="2"/>
  <c r="CA278" i="2" s="1"/>
  <c r="CB186" i="2"/>
  <c r="CB278" i="2" s="1"/>
  <c r="CC186" i="2"/>
  <c r="CC278" i="2" s="1"/>
  <c r="CD186" i="2"/>
  <c r="CD278" i="2" s="1"/>
  <c r="CE186" i="2"/>
  <c r="CE278" i="2" s="1"/>
  <c r="CF186" i="2"/>
  <c r="CF278" i="2" s="1"/>
  <c r="CG186" i="2"/>
  <c r="CG278" i="2" s="1"/>
  <c r="CH186" i="2"/>
  <c r="CH278" i="2" s="1"/>
  <c r="CI186" i="2"/>
  <c r="CI278" i="2" s="1"/>
  <c r="CJ186" i="2"/>
  <c r="CJ278" i="2" s="1"/>
  <c r="CK186" i="2"/>
  <c r="CK278" i="2" s="1"/>
  <c r="D187" i="2"/>
  <c r="D279" i="2" s="1"/>
  <c r="E187" i="2"/>
  <c r="E279" i="2" s="1"/>
  <c r="F187" i="2"/>
  <c r="F279" i="2" s="1"/>
  <c r="G187" i="2"/>
  <c r="G279" i="2" s="1"/>
  <c r="H187" i="2"/>
  <c r="H279" i="2" s="1"/>
  <c r="I187" i="2"/>
  <c r="I279" i="2" s="1"/>
  <c r="J187" i="2"/>
  <c r="J279" i="2" s="1"/>
  <c r="K187" i="2"/>
  <c r="K279" i="2" s="1"/>
  <c r="L187" i="2"/>
  <c r="L279" i="2" s="1"/>
  <c r="M187" i="2"/>
  <c r="M279" i="2" s="1"/>
  <c r="N187" i="2"/>
  <c r="N279" i="2" s="1"/>
  <c r="O187" i="2"/>
  <c r="O279" i="2" s="1"/>
  <c r="P187" i="2"/>
  <c r="P279" i="2" s="1"/>
  <c r="Q187" i="2"/>
  <c r="Q279" i="2" s="1"/>
  <c r="R187" i="2"/>
  <c r="R279" i="2" s="1"/>
  <c r="S187" i="2"/>
  <c r="S279" i="2" s="1"/>
  <c r="T187" i="2"/>
  <c r="T279" i="2" s="1"/>
  <c r="U187" i="2"/>
  <c r="U279" i="2" s="1"/>
  <c r="V187" i="2"/>
  <c r="V279" i="2" s="1"/>
  <c r="W187" i="2"/>
  <c r="W279" i="2" s="1"/>
  <c r="X187" i="2"/>
  <c r="X279" i="2" s="1"/>
  <c r="Y187" i="2"/>
  <c r="Y279" i="2" s="1"/>
  <c r="Z187" i="2"/>
  <c r="Z279" i="2" s="1"/>
  <c r="AA187" i="2"/>
  <c r="AA279" i="2" s="1"/>
  <c r="AB187" i="2"/>
  <c r="AB279" i="2" s="1"/>
  <c r="AC187" i="2"/>
  <c r="AC279" i="2" s="1"/>
  <c r="AD187" i="2"/>
  <c r="AD279" i="2" s="1"/>
  <c r="AE187" i="2"/>
  <c r="AE279" i="2" s="1"/>
  <c r="AF187" i="2"/>
  <c r="AF279" i="2" s="1"/>
  <c r="AG187" i="2"/>
  <c r="AG279" i="2" s="1"/>
  <c r="AH187" i="2"/>
  <c r="AH279" i="2" s="1"/>
  <c r="AI187" i="2"/>
  <c r="AI279" i="2" s="1"/>
  <c r="AJ187" i="2"/>
  <c r="AJ279" i="2" s="1"/>
  <c r="AK187" i="2"/>
  <c r="AK279" i="2" s="1"/>
  <c r="AL187" i="2"/>
  <c r="AL279" i="2" s="1"/>
  <c r="AM187" i="2"/>
  <c r="AM279" i="2" s="1"/>
  <c r="AN187" i="2"/>
  <c r="AN279" i="2" s="1"/>
  <c r="AO187" i="2"/>
  <c r="AO279" i="2" s="1"/>
  <c r="AP187" i="2"/>
  <c r="AP279" i="2" s="1"/>
  <c r="AQ187" i="2"/>
  <c r="AQ279" i="2" s="1"/>
  <c r="AR187" i="2"/>
  <c r="AR279" i="2" s="1"/>
  <c r="AS187" i="2"/>
  <c r="AS279" i="2" s="1"/>
  <c r="AT187" i="2"/>
  <c r="AT279" i="2" s="1"/>
  <c r="AU187" i="2"/>
  <c r="AU279" i="2" s="1"/>
  <c r="AV187" i="2"/>
  <c r="AV279" i="2" s="1"/>
  <c r="AW187" i="2"/>
  <c r="AW279" i="2" s="1"/>
  <c r="AX187" i="2"/>
  <c r="AX279" i="2" s="1"/>
  <c r="AY187" i="2"/>
  <c r="AY279" i="2" s="1"/>
  <c r="AZ187" i="2"/>
  <c r="AZ279" i="2" s="1"/>
  <c r="BA187" i="2"/>
  <c r="BA279" i="2" s="1"/>
  <c r="BB187" i="2"/>
  <c r="BB279" i="2" s="1"/>
  <c r="BC187" i="2"/>
  <c r="BC279" i="2" s="1"/>
  <c r="BD187" i="2"/>
  <c r="BD279" i="2" s="1"/>
  <c r="BE187" i="2"/>
  <c r="BE279" i="2" s="1"/>
  <c r="BF187" i="2"/>
  <c r="BF279" i="2" s="1"/>
  <c r="BG187" i="2"/>
  <c r="BG279" i="2" s="1"/>
  <c r="BH187" i="2"/>
  <c r="BH279" i="2" s="1"/>
  <c r="BI187" i="2"/>
  <c r="BI279" i="2" s="1"/>
  <c r="BJ187" i="2"/>
  <c r="BJ279" i="2" s="1"/>
  <c r="BK187" i="2"/>
  <c r="BK279" i="2" s="1"/>
  <c r="BL187" i="2"/>
  <c r="BL279" i="2" s="1"/>
  <c r="BM187" i="2"/>
  <c r="BM279" i="2" s="1"/>
  <c r="BN187" i="2"/>
  <c r="BN279" i="2" s="1"/>
  <c r="BO187" i="2"/>
  <c r="BO279" i="2" s="1"/>
  <c r="BP187" i="2"/>
  <c r="BP279" i="2" s="1"/>
  <c r="BQ187" i="2"/>
  <c r="BQ279" i="2" s="1"/>
  <c r="BR187" i="2"/>
  <c r="BR279" i="2" s="1"/>
  <c r="BS187" i="2"/>
  <c r="BS279" i="2" s="1"/>
  <c r="BT187" i="2"/>
  <c r="BT279" i="2" s="1"/>
  <c r="BU187" i="2"/>
  <c r="BU279" i="2" s="1"/>
  <c r="BV187" i="2"/>
  <c r="BV279" i="2" s="1"/>
  <c r="BW187" i="2"/>
  <c r="BW279" i="2" s="1"/>
  <c r="BX187" i="2"/>
  <c r="BX279" i="2" s="1"/>
  <c r="BY187" i="2"/>
  <c r="BY279" i="2" s="1"/>
  <c r="BZ187" i="2"/>
  <c r="BZ279" i="2" s="1"/>
  <c r="CA187" i="2"/>
  <c r="CA279" i="2" s="1"/>
  <c r="CB187" i="2"/>
  <c r="CB279" i="2" s="1"/>
  <c r="CC187" i="2"/>
  <c r="CC279" i="2" s="1"/>
  <c r="CD187" i="2"/>
  <c r="CD279" i="2" s="1"/>
  <c r="CE187" i="2"/>
  <c r="CE279" i="2" s="1"/>
  <c r="CF187" i="2"/>
  <c r="CF279" i="2" s="1"/>
  <c r="CG187" i="2"/>
  <c r="CG279" i="2" s="1"/>
  <c r="CH187" i="2"/>
  <c r="CH279" i="2" s="1"/>
  <c r="CI187" i="2"/>
  <c r="CI279" i="2" s="1"/>
  <c r="CJ187" i="2"/>
  <c r="CJ279" i="2" s="1"/>
  <c r="CK187" i="2"/>
  <c r="CK279" i="2" s="1"/>
  <c r="D188" i="2"/>
  <c r="D280" i="2" s="1"/>
  <c r="E188" i="2"/>
  <c r="E280" i="2" s="1"/>
  <c r="F188" i="2"/>
  <c r="F280" i="2" s="1"/>
  <c r="G188" i="2"/>
  <c r="G280" i="2" s="1"/>
  <c r="H188" i="2"/>
  <c r="H280" i="2" s="1"/>
  <c r="I188" i="2"/>
  <c r="I280" i="2" s="1"/>
  <c r="J188" i="2"/>
  <c r="J280" i="2" s="1"/>
  <c r="K188" i="2"/>
  <c r="K280" i="2" s="1"/>
  <c r="L188" i="2"/>
  <c r="L280" i="2" s="1"/>
  <c r="M188" i="2"/>
  <c r="M280" i="2" s="1"/>
  <c r="N188" i="2"/>
  <c r="N280" i="2" s="1"/>
  <c r="O188" i="2"/>
  <c r="O280" i="2" s="1"/>
  <c r="P188" i="2"/>
  <c r="P280" i="2" s="1"/>
  <c r="Q188" i="2"/>
  <c r="Q280" i="2" s="1"/>
  <c r="R188" i="2"/>
  <c r="R280" i="2" s="1"/>
  <c r="S188" i="2"/>
  <c r="S280" i="2" s="1"/>
  <c r="T188" i="2"/>
  <c r="T280" i="2" s="1"/>
  <c r="U188" i="2"/>
  <c r="U280" i="2" s="1"/>
  <c r="V188" i="2"/>
  <c r="V280" i="2" s="1"/>
  <c r="W188" i="2"/>
  <c r="W280" i="2" s="1"/>
  <c r="X188" i="2"/>
  <c r="X280" i="2" s="1"/>
  <c r="Y188" i="2"/>
  <c r="Y280" i="2" s="1"/>
  <c r="Z188" i="2"/>
  <c r="Z280" i="2" s="1"/>
  <c r="AA188" i="2"/>
  <c r="AA280" i="2" s="1"/>
  <c r="AB188" i="2"/>
  <c r="AB280" i="2" s="1"/>
  <c r="AC188" i="2"/>
  <c r="AC280" i="2" s="1"/>
  <c r="AD188" i="2"/>
  <c r="AD280" i="2" s="1"/>
  <c r="AE188" i="2"/>
  <c r="AE280" i="2" s="1"/>
  <c r="AF188" i="2"/>
  <c r="AF280" i="2" s="1"/>
  <c r="AG188" i="2"/>
  <c r="AG280" i="2" s="1"/>
  <c r="AH188" i="2"/>
  <c r="AH280" i="2" s="1"/>
  <c r="AI188" i="2"/>
  <c r="AI280" i="2" s="1"/>
  <c r="AJ188" i="2"/>
  <c r="AJ280" i="2" s="1"/>
  <c r="AK188" i="2"/>
  <c r="AK280" i="2" s="1"/>
  <c r="AL188" i="2"/>
  <c r="AL280" i="2" s="1"/>
  <c r="AM188" i="2"/>
  <c r="AM280" i="2" s="1"/>
  <c r="AN188" i="2"/>
  <c r="AN280" i="2" s="1"/>
  <c r="AO188" i="2"/>
  <c r="AO280" i="2" s="1"/>
  <c r="AP188" i="2"/>
  <c r="AP280" i="2" s="1"/>
  <c r="AQ188" i="2"/>
  <c r="AQ280" i="2" s="1"/>
  <c r="AR188" i="2"/>
  <c r="AR280" i="2" s="1"/>
  <c r="AS188" i="2"/>
  <c r="AS280" i="2" s="1"/>
  <c r="AT188" i="2"/>
  <c r="AT280" i="2" s="1"/>
  <c r="AU188" i="2"/>
  <c r="AU280" i="2" s="1"/>
  <c r="AV188" i="2"/>
  <c r="AV280" i="2" s="1"/>
  <c r="AW188" i="2"/>
  <c r="AW280" i="2" s="1"/>
  <c r="AX188" i="2"/>
  <c r="AX280" i="2" s="1"/>
  <c r="AY188" i="2"/>
  <c r="AY280" i="2" s="1"/>
  <c r="AZ188" i="2"/>
  <c r="AZ280" i="2" s="1"/>
  <c r="BA188" i="2"/>
  <c r="BA280" i="2" s="1"/>
  <c r="BB188" i="2"/>
  <c r="BB280" i="2" s="1"/>
  <c r="BC188" i="2"/>
  <c r="BC280" i="2" s="1"/>
  <c r="BD188" i="2"/>
  <c r="BD280" i="2" s="1"/>
  <c r="BE188" i="2"/>
  <c r="BE280" i="2" s="1"/>
  <c r="BF188" i="2"/>
  <c r="BF280" i="2" s="1"/>
  <c r="BG188" i="2"/>
  <c r="BG280" i="2" s="1"/>
  <c r="BH188" i="2"/>
  <c r="BH280" i="2" s="1"/>
  <c r="BI188" i="2"/>
  <c r="BI280" i="2" s="1"/>
  <c r="BJ188" i="2"/>
  <c r="BJ280" i="2" s="1"/>
  <c r="BK188" i="2"/>
  <c r="BK280" i="2" s="1"/>
  <c r="BL188" i="2"/>
  <c r="BL280" i="2" s="1"/>
  <c r="BM188" i="2"/>
  <c r="BM280" i="2" s="1"/>
  <c r="BN188" i="2"/>
  <c r="BN280" i="2" s="1"/>
  <c r="BO188" i="2"/>
  <c r="BO280" i="2" s="1"/>
  <c r="BP188" i="2"/>
  <c r="BP280" i="2" s="1"/>
  <c r="BQ188" i="2"/>
  <c r="BQ280" i="2" s="1"/>
  <c r="BR188" i="2"/>
  <c r="BR280" i="2" s="1"/>
  <c r="BS188" i="2"/>
  <c r="BS280" i="2" s="1"/>
  <c r="BT188" i="2"/>
  <c r="BT280" i="2" s="1"/>
  <c r="BU188" i="2"/>
  <c r="BU280" i="2" s="1"/>
  <c r="BV188" i="2"/>
  <c r="BV280" i="2" s="1"/>
  <c r="BW188" i="2"/>
  <c r="BW280" i="2" s="1"/>
  <c r="BX188" i="2"/>
  <c r="BX280" i="2" s="1"/>
  <c r="BY188" i="2"/>
  <c r="BY280" i="2" s="1"/>
  <c r="BZ188" i="2"/>
  <c r="BZ280" i="2" s="1"/>
  <c r="CA188" i="2"/>
  <c r="CA280" i="2" s="1"/>
  <c r="CB188" i="2"/>
  <c r="CB280" i="2" s="1"/>
  <c r="CC188" i="2"/>
  <c r="CC280" i="2" s="1"/>
  <c r="CD188" i="2"/>
  <c r="CD280" i="2" s="1"/>
  <c r="CE188" i="2"/>
  <c r="CE280" i="2" s="1"/>
  <c r="CF188" i="2"/>
  <c r="CF280" i="2" s="1"/>
  <c r="CG188" i="2"/>
  <c r="CG280" i="2" s="1"/>
  <c r="CH188" i="2"/>
  <c r="CH280" i="2" s="1"/>
  <c r="CI188" i="2"/>
  <c r="CI280" i="2" s="1"/>
  <c r="CJ188" i="2"/>
  <c r="CJ280" i="2" s="1"/>
  <c r="CK188" i="2"/>
  <c r="CK280" i="2" s="1"/>
  <c r="CK101" i="2"/>
  <c r="CK193" i="2" s="1"/>
  <c r="D101" i="2"/>
  <c r="D193" i="2" s="1"/>
  <c r="E101" i="2"/>
  <c r="E193" i="2" s="1"/>
  <c r="F101" i="2"/>
  <c r="F193" i="2" s="1"/>
  <c r="G101" i="2"/>
  <c r="H101" i="2"/>
  <c r="H193" i="2" s="1"/>
  <c r="I101" i="2"/>
  <c r="I193" i="2" s="1"/>
  <c r="J101" i="2"/>
  <c r="J193" i="2" s="1"/>
  <c r="K101" i="2"/>
  <c r="K193" i="2" s="1"/>
  <c r="L101" i="2"/>
  <c r="L193" i="2" s="1"/>
  <c r="M101" i="2"/>
  <c r="M193" i="2" s="1"/>
  <c r="N101" i="2"/>
  <c r="N193" i="2" s="1"/>
  <c r="O101" i="2"/>
  <c r="O193" i="2" s="1"/>
  <c r="P101" i="2"/>
  <c r="P193" i="2" s="1"/>
  <c r="Q101" i="2"/>
  <c r="Q193" i="2" s="1"/>
  <c r="R101" i="2"/>
  <c r="R193" i="2" s="1"/>
  <c r="S101" i="2"/>
  <c r="S193" i="2" s="1"/>
  <c r="T101" i="2"/>
  <c r="T193" i="2" s="1"/>
  <c r="U101" i="2"/>
  <c r="U193" i="2" s="1"/>
  <c r="V101" i="2"/>
  <c r="V193" i="2" s="1"/>
  <c r="W101" i="2"/>
  <c r="W193" i="2" s="1"/>
  <c r="X101" i="2"/>
  <c r="X193" i="2" s="1"/>
  <c r="Y101" i="2"/>
  <c r="Y193" i="2" s="1"/>
  <c r="Z101" i="2"/>
  <c r="Z193" i="2" s="1"/>
  <c r="AA101" i="2"/>
  <c r="AA193" i="2" s="1"/>
  <c r="AB101" i="2"/>
  <c r="AB193" i="2" s="1"/>
  <c r="AC101" i="2"/>
  <c r="AC193" i="2" s="1"/>
  <c r="AD101" i="2"/>
  <c r="AD193" i="2" s="1"/>
  <c r="AE101" i="2"/>
  <c r="AE193" i="2" s="1"/>
  <c r="AF101" i="2"/>
  <c r="AF193" i="2" s="1"/>
  <c r="AG101" i="2"/>
  <c r="AG193" i="2" s="1"/>
  <c r="AH101" i="2"/>
  <c r="AH193" i="2" s="1"/>
  <c r="AI101" i="2"/>
  <c r="AI193" i="2" s="1"/>
  <c r="AJ101" i="2"/>
  <c r="AJ193" i="2" s="1"/>
  <c r="AK101" i="2"/>
  <c r="AK193" i="2" s="1"/>
  <c r="AL101" i="2"/>
  <c r="AL193" i="2" s="1"/>
  <c r="AM101" i="2"/>
  <c r="AM193" i="2" s="1"/>
  <c r="AN101" i="2"/>
  <c r="AN193" i="2" s="1"/>
  <c r="AO101" i="2"/>
  <c r="AO193" i="2" s="1"/>
  <c r="AP101" i="2"/>
  <c r="AP193" i="2" s="1"/>
  <c r="AQ101" i="2"/>
  <c r="AQ193" i="2" s="1"/>
  <c r="AR101" i="2"/>
  <c r="AR193" i="2" s="1"/>
  <c r="AS101" i="2"/>
  <c r="AS193" i="2" s="1"/>
  <c r="AT101" i="2"/>
  <c r="AT193" i="2" s="1"/>
  <c r="AU101" i="2"/>
  <c r="AU193" i="2" s="1"/>
  <c r="AV101" i="2"/>
  <c r="AV193" i="2" s="1"/>
  <c r="AW101" i="2"/>
  <c r="AW193" i="2" s="1"/>
  <c r="AX101" i="2"/>
  <c r="AX193" i="2" s="1"/>
  <c r="AY101" i="2"/>
  <c r="AY193" i="2" s="1"/>
  <c r="AZ101" i="2"/>
  <c r="AZ193" i="2" s="1"/>
  <c r="BA101" i="2"/>
  <c r="BA193" i="2" s="1"/>
  <c r="BB101" i="2"/>
  <c r="BB193" i="2" s="1"/>
  <c r="BC101" i="2"/>
  <c r="BC193" i="2" s="1"/>
  <c r="BD101" i="2"/>
  <c r="BD193" i="2" s="1"/>
  <c r="BE101" i="2"/>
  <c r="BE193" i="2" s="1"/>
  <c r="BF101" i="2"/>
  <c r="BF193" i="2" s="1"/>
  <c r="BG101" i="2"/>
  <c r="BG193" i="2" s="1"/>
  <c r="BH101" i="2"/>
  <c r="BH193" i="2" s="1"/>
  <c r="BI101" i="2"/>
  <c r="BI193" i="2" s="1"/>
  <c r="BJ101" i="2"/>
  <c r="BJ193" i="2" s="1"/>
  <c r="BK101" i="2"/>
  <c r="BK193" i="2" s="1"/>
  <c r="BL101" i="2"/>
  <c r="BL193" i="2" s="1"/>
  <c r="BM101" i="2"/>
  <c r="BM193" i="2" s="1"/>
  <c r="BN101" i="2"/>
  <c r="BN193" i="2" s="1"/>
  <c r="BO101" i="2"/>
  <c r="BO193" i="2" s="1"/>
  <c r="BP101" i="2"/>
  <c r="BP193" i="2" s="1"/>
  <c r="BQ101" i="2"/>
  <c r="BQ193" i="2" s="1"/>
  <c r="BR101" i="2"/>
  <c r="BR193" i="2" s="1"/>
  <c r="BS101" i="2"/>
  <c r="BT101" i="2"/>
  <c r="BT193" i="2" s="1"/>
  <c r="BU101" i="2"/>
  <c r="BU193" i="2" s="1"/>
  <c r="BV101" i="2"/>
  <c r="BV193" i="2" s="1"/>
  <c r="BW101" i="2"/>
  <c r="BW193" i="2" s="1"/>
  <c r="BX101" i="2"/>
  <c r="BX193" i="2" s="1"/>
  <c r="BY101" i="2"/>
  <c r="BY193" i="2" s="1"/>
  <c r="BZ101" i="2"/>
  <c r="BZ193" i="2" s="1"/>
  <c r="CA101" i="2"/>
  <c r="CA193" i="2" s="1"/>
  <c r="CB101" i="2"/>
  <c r="CB193" i="2" s="1"/>
  <c r="CC101" i="2"/>
  <c r="CC193" i="2" s="1"/>
  <c r="CD101" i="2"/>
  <c r="CD193" i="2" s="1"/>
  <c r="CE101" i="2"/>
  <c r="CE193" i="2" s="1"/>
  <c r="CF101" i="2"/>
  <c r="CF193" i="2" s="1"/>
  <c r="CG101" i="2"/>
  <c r="CG193" i="2" s="1"/>
  <c r="CH101" i="2"/>
  <c r="CH193" i="2" s="1"/>
  <c r="CI101" i="2"/>
  <c r="CI193" i="2" s="1"/>
  <c r="CJ101" i="2"/>
  <c r="CJ193" i="2" s="1"/>
  <c r="C102" i="2"/>
  <c r="C194" i="2" s="1"/>
  <c r="C103" i="2"/>
  <c r="C195" i="2" s="1"/>
  <c r="C104" i="2"/>
  <c r="C196" i="2" s="1"/>
  <c r="C105" i="2"/>
  <c r="C197" i="2" s="1"/>
  <c r="C106" i="2"/>
  <c r="C198" i="2" s="1"/>
  <c r="C107" i="2"/>
  <c r="C199" i="2" s="1"/>
  <c r="C108" i="2"/>
  <c r="C200" i="2" s="1"/>
  <c r="C109" i="2"/>
  <c r="C201" i="2" s="1"/>
  <c r="C110" i="2"/>
  <c r="C202" i="2" s="1"/>
  <c r="C111" i="2"/>
  <c r="C203" i="2" s="1"/>
  <c r="C112" i="2"/>
  <c r="C204" i="2" s="1"/>
  <c r="C113" i="2"/>
  <c r="C205" i="2" s="1"/>
  <c r="C114" i="2"/>
  <c r="C206" i="2" s="1"/>
  <c r="C115" i="2"/>
  <c r="C207" i="2" s="1"/>
  <c r="C116" i="2"/>
  <c r="C208" i="2" s="1"/>
  <c r="C117" i="2"/>
  <c r="C209" i="2" s="1"/>
  <c r="C118" i="2"/>
  <c r="C210" i="2" s="1"/>
  <c r="C119" i="2"/>
  <c r="C211" i="2" s="1"/>
  <c r="C120" i="2"/>
  <c r="C212" i="2" s="1"/>
  <c r="C121" i="2"/>
  <c r="C213" i="2" s="1"/>
  <c r="C122" i="2"/>
  <c r="C214" i="2" s="1"/>
  <c r="C123" i="2"/>
  <c r="C215" i="2" s="1"/>
  <c r="C124" i="2"/>
  <c r="C216" i="2" s="1"/>
  <c r="C125" i="2"/>
  <c r="C217" i="2" s="1"/>
  <c r="C126" i="2"/>
  <c r="C218" i="2" s="1"/>
  <c r="C127" i="2"/>
  <c r="C219" i="2" s="1"/>
  <c r="C128" i="2"/>
  <c r="C220" i="2" s="1"/>
  <c r="C129" i="2"/>
  <c r="C221" i="2" s="1"/>
  <c r="C130" i="2"/>
  <c r="C222" i="2" s="1"/>
  <c r="C131" i="2"/>
  <c r="C223" i="2" s="1"/>
  <c r="C132" i="2"/>
  <c r="C224" i="2" s="1"/>
  <c r="C133" i="2"/>
  <c r="C225" i="2" s="1"/>
  <c r="C134" i="2"/>
  <c r="C226" i="2" s="1"/>
  <c r="C135" i="2"/>
  <c r="C227" i="2" s="1"/>
  <c r="C136" i="2"/>
  <c r="C228" i="2" s="1"/>
  <c r="C137" i="2"/>
  <c r="C229" i="2" s="1"/>
  <c r="C138" i="2"/>
  <c r="C230" i="2" s="1"/>
  <c r="C139" i="2"/>
  <c r="C231" i="2" s="1"/>
  <c r="C140" i="2"/>
  <c r="C232" i="2" s="1"/>
  <c r="C141" i="2"/>
  <c r="C233" i="2" s="1"/>
  <c r="C142" i="2"/>
  <c r="C234" i="2" s="1"/>
  <c r="C143" i="2"/>
  <c r="C235" i="2" s="1"/>
  <c r="C144" i="2"/>
  <c r="C236" i="2" s="1"/>
  <c r="C145" i="2"/>
  <c r="C237" i="2" s="1"/>
  <c r="C146" i="2"/>
  <c r="C238" i="2" s="1"/>
  <c r="C147" i="2"/>
  <c r="C239" i="2" s="1"/>
  <c r="C148" i="2"/>
  <c r="C240" i="2" s="1"/>
  <c r="C149" i="2"/>
  <c r="C241" i="2" s="1"/>
  <c r="C150" i="2"/>
  <c r="C242" i="2" s="1"/>
  <c r="C151" i="2"/>
  <c r="C243" i="2" s="1"/>
  <c r="C152" i="2"/>
  <c r="C244" i="2" s="1"/>
  <c r="C153" i="2"/>
  <c r="C245" i="2" s="1"/>
  <c r="C154" i="2"/>
  <c r="C246" i="2" s="1"/>
  <c r="C155" i="2"/>
  <c r="C247" i="2" s="1"/>
  <c r="C156" i="2"/>
  <c r="C248" i="2" s="1"/>
  <c r="C157" i="2"/>
  <c r="C249" i="2" s="1"/>
  <c r="C158" i="2"/>
  <c r="C250" i="2" s="1"/>
  <c r="C159" i="2"/>
  <c r="C251" i="2" s="1"/>
  <c r="C160" i="2"/>
  <c r="C252" i="2" s="1"/>
  <c r="C161" i="2"/>
  <c r="C253" i="2" s="1"/>
  <c r="C162" i="2"/>
  <c r="C254" i="2" s="1"/>
  <c r="C163" i="2"/>
  <c r="C255" i="2" s="1"/>
  <c r="C164" i="2"/>
  <c r="C256" i="2" s="1"/>
  <c r="C165" i="2"/>
  <c r="C257" i="2" s="1"/>
  <c r="C166" i="2"/>
  <c r="C258" i="2" s="1"/>
  <c r="C167" i="2"/>
  <c r="C259" i="2" s="1"/>
  <c r="C168" i="2"/>
  <c r="C260" i="2" s="1"/>
  <c r="C169" i="2"/>
  <c r="C261" i="2" s="1"/>
  <c r="C170" i="2"/>
  <c r="C262" i="2" s="1"/>
  <c r="C171" i="2"/>
  <c r="C263" i="2" s="1"/>
  <c r="C172" i="2"/>
  <c r="C264" i="2" s="1"/>
  <c r="C173" i="2"/>
  <c r="C265" i="2" s="1"/>
  <c r="C174" i="2"/>
  <c r="C266" i="2" s="1"/>
  <c r="C175" i="2"/>
  <c r="C267" i="2" s="1"/>
  <c r="C176" i="2"/>
  <c r="C268" i="2" s="1"/>
  <c r="C177" i="2"/>
  <c r="C269" i="2" s="1"/>
  <c r="C178" i="2"/>
  <c r="C270" i="2" s="1"/>
  <c r="C179" i="2"/>
  <c r="C271" i="2" s="1"/>
  <c r="C180" i="2"/>
  <c r="C272" i="2" s="1"/>
  <c r="C181" i="2"/>
  <c r="C273" i="2" s="1"/>
  <c r="C182" i="2"/>
  <c r="C274" i="2" s="1"/>
  <c r="C183" i="2"/>
  <c r="C275" i="2" s="1"/>
  <c r="C184" i="2"/>
  <c r="C276" i="2" s="1"/>
  <c r="C185" i="2"/>
  <c r="C277" i="2" s="1"/>
  <c r="C186" i="2"/>
  <c r="C278" i="2" s="1"/>
  <c r="C187" i="2"/>
  <c r="C279" i="2" s="1"/>
  <c r="C188" i="2"/>
  <c r="C280" i="2" s="1"/>
  <c r="C101" i="2"/>
  <c r="C193" i="2" s="1"/>
  <c r="B102" i="2"/>
  <c r="B194" i="2" s="1"/>
  <c r="B103" i="2"/>
  <c r="B195" i="2" s="1"/>
  <c r="B104" i="2"/>
  <c r="B196" i="2" s="1"/>
  <c r="B105" i="2"/>
  <c r="B197" i="2" s="1"/>
  <c r="B106" i="2"/>
  <c r="B198" i="2" s="1"/>
  <c r="B107" i="2"/>
  <c r="B199" i="2" s="1"/>
  <c r="B108" i="2"/>
  <c r="B200" i="2" s="1"/>
  <c r="B109" i="2"/>
  <c r="B201" i="2" s="1"/>
  <c r="B110" i="2"/>
  <c r="B202" i="2" s="1"/>
  <c r="B111" i="2"/>
  <c r="B203" i="2" s="1"/>
  <c r="B112" i="2"/>
  <c r="B204" i="2" s="1"/>
  <c r="B113" i="2"/>
  <c r="B205" i="2" s="1"/>
  <c r="B114" i="2"/>
  <c r="B206" i="2" s="1"/>
  <c r="B115" i="2"/>
  <c r="B207" i="2" s="1"/>
  <c r="B116" i="2"/>
  <c r="B208" i="2" s="1"/>
  <c r="B117" i="2"/>
  <c r="B209" i="2" s="1"/>
  <c r="B118" i="2"/>
  <c r="B210" i="2" s="1"/>
  <c r="B119" i="2"/>
  <c r="B211" i="2" s="1"/>
  <c r="B120" i="2"/>
  <c r="B212" i="2" s="1"/>
  <c r="B121" i="2"/>
  <c r="B213" i="2" s="1"/>
  <c r="B122" i="2"/>
  <c r="B214" i="2" s="1"/>
  <c r="B123" i="2"/>
  <c r="B215" i="2" s="1"/>
  <c r="B124" i="2"/>
  <c r="B216" i="2" s="1"/>
  <c r="B125" i="2"/>
  <c r="B217" i="2" s="1"/>
  <c r="B126" i="2"/>
  <c r="B218" i="2" s="1"/>
  <c r="B127" i="2"/>
  <c r="B219" i="2" s="1"/>
  <c r="B128" i="2"/>
  <c r="B220" i="2" s="1"/>
  <c r="B129" i="2"/>
  <c r="B221" i="2" s="1"/>
  <c r="B130" i="2"/>
  <c r="B222" i="2" s="1"/>
  <c r="B131" i="2"/>
  <c r="B223" i="2" s="1"/>
  <c r="B132" i="2"/>
  <c r="B224" i="2" s="1"/>
  <c r="B133" i="2"/>
  <c r="B225" i="2" s="1"/>
  <c r="B134" i="2"/>
  <c r="B226" i="2" s="1"/>
  <c r="B135" i="2"/>
  <c r="B227" i="2" s="1"/>
  <c r="B136" i="2"/>
  <c r="B228" i="2" s="1"/>
  <c r="B137" i="2"/>
  <c r="B229" i="2" s="1"/>
  <c r="B138" i="2"/>
  <c r="B230" i="2" s="1"/>
  <c r="B139" i="2"/>
  <c r="B231" i="2" s="1"/>
  <c r="B140" i="2"/>
  <c r="B232" i="2" s="1"/>
  <c r="B141" i="2"/>
  <c r="B233" i="2" s="1"/>
  <c r="B142" i="2"/>
  <c r="B234" i="2" s="1"/>
  <c r="B143" i="2"/>
  <c r="B235" i="2" s="1"/>
  <c r="B144" i="2"/>
  <c r="B236" i="2" s="1"/>
  <c r="B145" i="2"/>
  <c r="B237" i="2" s="1"/>
  <c r="B146" i="2"/>
  <c r="B238" i="2" s="1"/>
  <c r="B147" i="2"/>
  <c r="B239" i="2" s="1"/>
  <c r="B148" i="2"/>
  <c r="B240" i="2" s="1"/>
  <c r="B149" i="2"/>
  <c r="B241" i="2" s="1"/>
  <c r="B150" i="2"/>
  <c r="B242" i="2" s="1"/>
  <c r="B151" i="2"/>
  <c r="B243" i="2" s="1"/>
  <c r="B152" i="2"/>
  <c r="B244" i="2" s="1"/>
  <c r="B153" i="2"/>
  <c r="B245" i="2" s="1"/>
  <c r="B154" i="2"/>
  <c r="B246" i="2" s="1"/>
  <c r="B155" i="2"/>
  <c r="B247" i="2" s="1"/>
  <c r="B156" i="2"/>
  <c r="B248" i="2" s="1"/>
  <c r="B157" i="2"/>
  <c r="B249" i="2" s="1"/>
  <c r="B158" i="2"/>
  <c r="B250" i="2" s="1"/>
  <c r="B159" i="2"/>
  <c r="B251" i="2" s="1"/>
  <c r="B160" i="2"/>
  <c r="B252" i="2" s="1"/>
  <c r="B161" i="2"/>
  <c r="B253" i="2" s="1"/>
  <c r="B162" i="2"/>
  <c r="B254" i="2" s="1"/>
  <c r="B163" i="2"/>
  <c r="B255" i="2" s="1"/>
  <c r="B164" i="2"/>
  <c r="B256" i="2" s="1"/>
  <c r="B165" i="2"/>
  <c r="B257" i="2" s="1"/>
  <c r="B166" i="2"/>
  <c r="B258" i="2" s="1"/>
  <c r="B167" i="2"/>
  <c r="B259" i="2" s="1"/>
  <c r="B168" i="2"/>
  <c r="B260" i="2" s="1"/>
  <c r="B169" i="2"/>
  <c r="B261" i="2" s="1"/>
  <c r="B170" i="2"/>
  <c r="B262" i="2" s="1"/>
  <c r="B171" i="2"/>
  <c r="B263" i="2" s="1"/>
  <c r="B172" i="2"/>
  <c r="B264" i="2" s="1"/>
  <c r="B173" i="2"/>
  <c r="B265" i="2" s="1"/>
  <c r="B174" i="2"/>
  <c r="B266" i="2" s="1"/>
  <c r="B175" i="2"/>
  <c r="B267" i="2" s="1"/>
  <c r="B176" i="2"/>
  <c r="B268" i="2" s="1"/>
  <c r="B177" i="2"/>
  <c r="B269" i="2" s="1"/>
  <c r="B178" i="2"/>
  <c r="B270" i="2" s="1"/>
  <c r="B179" i="2"/>
  <c r="B271" i="2" s="1"/>
  <c r="B180" i="2"/>
  <c r="B272" i="2" s="1"/>
  <c r="B181" i="2"/>
  <c r="B273" i="2" s="1"/>
  <c r="B182" i="2"/>
  <c r="B274" i="2" s="1"/>
  <c r="B183" i="2"/>
  <c r="B275" i="2" s="1"/>
  <c r="B184" i="2"/>
  <c r="B276" i="2" s="1"/>
  <c r="B185" i="2"/>
  <c r="B277" i="2" s="1"/>
  <c r="B186" i="2"/>
  <c r="B278" i="2" s="1"/>
  <c r="B187" i="2"/>
  <c r="B279" i="2" s="1"/>
  <c r="B188" i="2"/>
  <c r="B280" i="2" s="1"/>
  <c r="B101" i="2"/>
  <c r="B193" i="2" s="1"/>
  <c r="AT97" i="2"/>
  <c r="AT2" i="2" s="1"/>
  <c r="AU97" i="2"/>
  <c r="AU2" i="2" s="1"/>
  <c r="AV97" i="2"/>
  <c r="AV2" i="2" s="1"/>
  <c r="AW97" i="2"/>
  <c r="AW2" i="2" s="1"/>
  <c r="AX97" i="2"/>
  <c r="AX2" i="2" s="1"/>
  <c r="AY97" i="2"/>
  <c r="AY2" i="2" s="1"/>
  <c r="AZ97" i="2"/>
  <c r="AZ2" i="2" s="1"/>
  <c r="BA97" i="2"/>
  <c r="BA2" i="2" s="1"/>
  <c r="BB97" i="2"/>
  <c r="BB2" i="2" s="1"/>
  <c r="BC97" i="2"/>
  <c r="BC2" i="2" s="1"/>
  <c r="BD97" i="2"/>
  <c r="BD2" i="2" s="1"/>
  <c r="BE97" i="2"/>
  <c r="BE2" i="2" s="1"/>
  <c r="BF97" i="2"/>
  <c r="BF2" i="2" s="1"/>
  <c r="BG97" i="2"/>
  <c r="BG2" i="2" s="1"/>
  <c r="BH97" i="2"/>
  <c r="BH2" i="2" s="1"/>
  <c r="BI97" i="2"/>
  <c r="BI2" i="2" s="1"/>
  <c r="BJ97" i="2"/>
  <c r="BJ2" i="2" s="1"/>
  <c r="BK97" i="2"/>
  <c r="BK2" i="2" s="1"/>
  <c r="BL97" i="2"/>
  <c r="BL2" i="2" s="1"/>
  <c r="BM97" i="2"/>
  <c r="BM2" i="2" s="1"/>
  <c r="BN97" i="2"/>
  <c r="BN2" i="2" s="1"/>
  <c r="BO97" i="2"/>
  <c r="BO2" i="2" s="1"/>
  <c r="BP97" i="2"/>
  <c r="BP2" i="2" s="1"/>
  <c r="BQ97" i="2"/>
  <c r="BQ2" i="2" s="1"/>
  <c r="BR97" i="2"/>
  <c r="BR2" i="2" s="1"/>
  <c r="BS97" i="2"/>
  <c r="BS2" i="2" s="1"/>
  <c r="BT97" i="2"/>
  <c r="BT2" i="2" s="1"/>
  <c r="BU97" i="2"/>
  <c r="BU2" i="2" s="1"/>
  <c r="BV97" i="2"/>
  <c r="BV2" i="2" s="1"/>
  <c r="BW97" i="2"/>
  <c r="BW2" i="2" s="1"/>
  <c r="BX97" i="2"/>
  <c r="BX2" i="2" s="1"/>
  <c r="BY97" i="2"/>
  <c r="BY2" i="2" s="1"/>
  <c r="BZ97" i="2"/>
  <c r="BZ2" i="2" s="1"/>
  <c r="CA97" i="2"/>
  <c r="CA2" i="2" s="1"/>
  <c r="CB97" i="2"/>
  <c r="CB2" i="2" s="1"/>
  <c r="CC97" i="2"/>
  <c r="CC2" i="2" s="1"/>
  <c r="CD97" i="2"/>
  <c r="CD2" i="2" s="1"/>
  <c r="CE97" i="2"/>
  <c r="CE2" i="2" s="1"/>
  <c r="CF97" i="2"/>
  <c r="CF2" i="2" s="1"/>
  <c r="CG97" i="2"/>
  <c r="CG2" i="2" s="1"/>
  <c r="CH97" i="2"/>
  <c r="CH2" i="2" s="1"/>
  <c r="CI97" i="2"/>
  <c r="CI2" i="2" s="1"/>
  <c r="CJ97" i="2"/>
  <c r="CJ2" i="2" s="1"/>
  <c r="CK97" i="2"/>
  <c r="CK2" i="2" s="1"/>
  <c r="AC97" i="2"/>
  <c r="AC2" i="2" s="1"/>
  <c r="AD97" i="2"/>
  <c r="AD2" i="2" s="1"/>
  <c r="AE97" i="2"/>
  <c r="AE2" i="2" s="1"/>
  <c r="AF97" i="2"/>
  <c r="AF2" i="2" s="1"/>
  <c r="AG97" i="2"/>
  <c r="AG2" i="2" s="1"/>
  <c r="AH97" i="2"/>
  <c r="AH2" i="2" s="1"/>
  <c r="AI97" i="2"/>
  <c r="AI2" i="2" s="1"/>
  <c r="AJ97" i="2"/>
  <c r="AJ2" i="2" s="1"/>
  <c r="AK97" i="2"/>
  <c r="AK2" i="2" s="1"/>
  <c r="AL97" i="2"/>
  <c r="AL2" i="2" s="1"/>
  <c r="AM97" i="2"/>
  <c r="AM2" i="2" s="1"/>
  <c r="AN97" i="2"/>
  <c r="AN2" i="2" s="1"/>
  <c r="AO97" i="2"/>
  <c r="AO2" i="2" s="1"/>
  <c r="AP97" i="2"/>
  <c r="AP2" i="2" s="1"/>
  <c r="AQ97" i="2"/>
  <c r="AQ2" i="2" s="1"/>
  <c r="AR97" i="2"/>
  <c r="AR2" i="2" s="1"/>
  <c r="AS97" i="2"/>
  <c r="AS2" i="2" s="1"/>
  <c r="M97" i="2"/>
  <c r="M2" i="2" s="1"/>
  <c r="N97" i="2"/>
  <c r="N2" i="2" s="1"/>
  <c r="O97" i="2"/>
  <c r="O2" i="2" s="1"/>
  <c r="P97" i="2"/>
  <c r="P2" i="2" s="1"/>
  <c r="Q97" i="2"/>
  <c r="Q2" i="2" s="1"/>
  <c r="R97" i="2"/>
  <c r="R2" i="2" s="1"/>
  <c r="S97" i="2"/>
  <c r="S2" i="2" s="1"/>
  <c r="T97" i="2"/>
  <c r="T2" i="2" s="1"/>
  <c r="U97" i="2"/>
  <c r="U2" i="2" s="1"/>
  <c r="V97" i="2"/>
  <c r="V2" i="2" s="1"/>
  <c r="W97" i="2"/>
  <c r="W2" i="2" s="1"/>
  <c r="X97" i="2"/>
  <c r="X2" i="2" s="1"/>
  <c r="Y97" i="2"/>
  <c r="Y2" i="2" s="1"/>
  <c r="Z97" i="2"/>
  <c r="Z2" i="2" s="1"/>
  <c r="AA97" i="2"/>
  <c r="AA2" i="2" s="1"/>
  <c r="AB97" i="2"/>
  <c r="AB2" i="2" s="1"/>
  <c r="C97" i="2"/>
  <c r="C2" i="2" s="1"/>
  <c r="D97" i="2"/>
  <c r="D2" i="2" s="1"/>
  <c r="E97" i="2"/>
  <c r="E2" i="2" s="1"/>
  <c r="F97" i="2"/>
  <c r="F2" i="2" s="1"/>
  <c r="G97" i="2"/>
  <c r="G2" i="2" s="1"/>
  <c r="H97" i="2"/>
  <c r="H2" i="2" s="1"/>
  <c r="I97" i="2"/>
  <c r="I2" i="2" s="1"/>
  <c r="J97" i="2"/>
  <c r="J2" i="2" s="1"/>
  <c r="K97" i="2"/>
  <c r="K2" i="2" s="1"/>
  <c r="L97" i="2"/>
  <c r="L2" i="2" s="1"/>
  <c r="B97" i="2"/>
  <c r="B2" i="2" s="1"/>
  <c r="D23" i="7" l="1"/>
  <c r="C24" i="7"/>
  <c r="D24" i="7" s="1"/>
  <c r="J10" i="11"/>
  <c r="O10" i="11"/>
  <c r="U10" i="11"/>
  <c r="Q10" i="11"/>
  <c r="X10" i="11"/>
  <c r="AA10" i="11"/>
  <c r="Z10" i="11"/>
  <c r="Y10" i="11"/>
  <c r="T10" i="11"/>
  <c r="S10" i="11"/>
  <c r="M10" i="11"/>
  <c r="P10" i="11"/>
  <c r="V10" i="11"/>
  <c r="AB10" i="11"/>
  <c r="I10" i="11"/>
  <c r="R10" i="11"/>
  <c r="N10" i="11"/>
  <c r="H10" i="11"/>
  <c r="W10" i="11"/>
  <c r="K10" i="11"/>
  <c r="L10" i="11"/>
  <c r="C12" i="11"/>
  <c r="D11" i="11"/>
  <c r="F11" i="11" s="1"/>
  <c r="G11" i="11" s="1"/>
  <c r="F28" i="6"/>
  <c r="G6" i="6"/>
  <c r="G7" i="6"/>
  <c r="Q6" i="5"/>
  <c r="Q7" i="5" s="1"/>
  <c r="Q28" i="5" s="1"/>
  <c r="F28" i="5"/>
  <c r="G6" i="5"/>
  <c r="G7" i="5" s="1"/>
  <c r="E176" i="3"/>
  <c r="E177" i="3" s="1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W177" i="3" s="1"/>
  <c r="X177" i="3" s="1"/>
  <c r="Y177" i="3" s="1"/>
  <c r="Z177" i="3" s="1"/>
  <c r="AA177" i="3" s="1"/>
  <c r="AB177" i="3" s="1"/>
  <c r="AC177" i="3" s="1"/>
  <c r="AD177" i="3" s="1"/>
  <c r="AE177" i="3" s="1"/>
  <c r="AF177" i="3" s="1"/>
  <c r="AG177" i="3" s="1"/>
  <c r="AH177" i="3" s="1"/>
  <c r="AI177" i="3" s="1"/>
  <c r="AJ177" i="3" s="1"/>
  <c r="AK177" i="3" s="1"/>
  <c r="AL177" i="3" s="1"/>
  <c r="AM177" i="3" s="1"/>
  <c r="AN177" i="3" s="1"/>
  <c r="AO177" i="3" s="1"/>
  <c r="AP177" i="3" s="1"/>
  <c r="AQ177" i="3" s="1"/>
  <c r="AR177" i="3" s="1"/>
  <c r="AS177" i="3" s="1"/>
  <c r="AT177" i="3" s="1"/>
  <c r="AU177" i="3" s="1"/>
  <c r="AV177" i="3" s="1"/>
  <c r="AW177" i="3" s="1"/>
  <c r="AX177" i="3" s="1"/>
  <c r="AY177" i="3" s="1"/>
  <c r="AZ177" i="3" s="1"/>
  <c r="BA177" i="3" s="1"/>
  <c r="BB177" i="3" s="1"/>
  <c r="M176" i="3"/>
  <c r="U176" i="3"/>
  <c r="AK176" i="3"/>
  <c r="AC176" i="3"/>
  <c r="BA176" i="3"/>
  <c r="CG189" i="2"/>
  <c r="CG3" i="2" s="1"/>
  <c r="BS189" i="2"/>
  <c r="BS3" i="2" s="1"/>
  <c r="AF189" i="2"/>
  <c r="AF3" i="2" s="1"/>
  <c r="C281" i="2"/>
  <c r="C5" i="2" s="1"/>
  <c r="AU281" i="2"/>
  <c r="AU5" i="2" s="1"/>
  <c r="G189" i="2"/>
  <c r="G3" i="2" s="1"/>
  <c r="AL281" i="2"/>
  <c r="AL5" i="2" s="1"/>
  <c r="BV281" i="2"/>
  <c r="BV5" i="2" s="1"/>
  <c r="BN281" i="2"/>
  <c r="BN5" i="2" s="1"/>
  <c r="BF281" i="2"/>
  <c r="BF5" i="2" s="1"/>
  <c r="AX281" i="2"/>
  <c r="AX5" i="2" s="1"/>
  <c r="B281" i="2"/>
  <c r="B5" i="2" s="1"/>
  <c r="CF281" i="2"/>
  <c r="CF5" i="2" s="1"/>
  <c r="AB281" i="2"/>
  <c r="AB5" i="2" s="1"/>
  <c r="T281" i="2"/>
  <c r="T5" i="2" s="1"/>
  <c r="CH281" i="2"/>
  <c r="CH5" i="2" s="1"/>
  <c r="V281" i="2"/>
  <c r="V5" i="2" s="1"/>
  <c r="BZ281" i="2"/>
  <c r="BZ5" i="2" s="1"/>
  <c r="BR281" i="2"/>
  <c r="BR5" i="2" s="1"/>
  <c r="BJ281" i="2"/>
  <c r="BJ5" i="2" s="1"/>
  <c r="BB281" i="2"/>
  <c r="BB5" i="2" s="1"/>
  <c r="AD281" i="2"/>
  <c r="AD5" i="2" s="1"/>
  <c r="N281" i="2"/>
  <c r="N5" i="2" s="1"/>
  <c r="F281" i="2"/>
  <c r="F5" i="2" s="1"/>
  <c r="BS193" i="2"/>
  <c r="CD281" i="2"/>
  <c r="CD5" i="2" s="1"/>
  <c r="AS189" i="2"/>
  <c r="AS3" i="2" s="1"/>
  <c r="AF281" i="2"/>
  <c r="AF5" i="2" s="1"/>
  <c r="G193" i="2"/>
  <c r="G281" i="2" s="1"/>
  <c r="G5" i="2" s="1"/>
  <c r="AG189" i="2"/>
  <c r="AG3" i="2" s="1"/>
  <c r="AU189" i="2"/>
  <c r="AU3" i="2" s="1"/>
  <c r="AT281" i="2"/>
  <c r="AT5" i="2" s="1"/>
  <c r="E189" i="2"/>
  <c r="E3" i="2" s="1"/>
  <c r="E268" i="2"/>
  <c r="E281" i="2" s="1"/>
  <c r="E5" i="2" s="1"/>
  <c r="Q189" i="2"/>
  <c r="Q3" i="2" s="1"/>
  <c r="Q266" i="2"/>
  <c r="Q281" i="2" s="1"/>
  <c r="Q5" i="2" s="1"/>
  <c r="AE189" i="2"/>
  <c r="AE3" i="2" s="1"/>
  <c r="AE265" i="2"/>
  <c r="AE281" i="2" s="1"/>
  <c r="AE5" i="2" s="1"/>
  <c r="AQ189" i="2"/>
  <c r="AQ3" i="2" s="1"/>
  <c r="AQ263" i="2"/>
  <c r="BQ189" i="2"/>
  <c r="BQ3" i="2" s="1"/>
  <c r="BQ260" i="2"/>
  <c r="CC189" i="2"/>
  <c r="CC3" i="2" s="1"/>
  <c r="CC258" i="2"/>
  <c r="CC281" i="2" s="1"/>
  <c r="CC5" i="2" s="1"/>
  <c r="O189" i="2"/>
  <c r="O3" i="2" s="1"/>
  <c r="O233" i="2"/>
  <c r="O281" i="2" s="1"/>
  <c r="O5" i="2" s="1"/>
  <c r="AA189" i="2"/>
  <c r="AA3" i="2" s="1"/>
  <c r="AA231" i="2"/>
  <c r="AA281" i="2" s="1"/>
  <c r="AA5" i="2" s="1"/>
  <c r="BM189" i="2"/>
  <c r="BM3" i="2" s="1"/>
  <c r="BM230" i="2"/>
  <c r="BM281" i="2" s="1"/>
  <c r="BM5" i="2" s="1"/>
  <c r="AO189" i="2"/>
  <c r="AO3" i="2" s="1"/>
  <c r="AO230" i="2"/>
  <c r="AO281" i="2" s="1"/>
  <c r="AO5" i="2" s="1"/>
  <c r="CA189" i="2"/>
  <c r="CA3" i="2" s="1"/>
  <c r="CA229" i="2"/>
  <c r="BC189" i="2"/>
  <c r="BC3" i="2" s="1"/>
  <c r="BC229" i="2"/>
  <c r="BC281" i="2" s="1"/>
  <c r="BC5" i="2" s="1"/>
  <c r="BA189" i="2"/>
  <c r="BA3" i="2" s="1"/>
  <c r="BA228" i="2"/>
  <c r="AC189" i="2"/>
  <c r="AC3" i="2" s="1"/>
  <c r="AC228" i="2"/>
  <c r="AC281" i="2" s="1"/>
  <c r="AC5" i="2" s="1"/>
  <c r="BO189" i="2"/>
  <c r="BO3" i="2" s="1"/>
  <c r="BO227" i="2"/>
  <c r="BO281" i="2" s="1"/>
  <c r="BO5" i="2" s="1"/>
  <c r="BK189" i="2"/>
  <c r="BK3" i="2" s="1"/>
  <c r="BK225" i="2"/>
  <c r="AK189" i="2"/>
  <c r="AK3" i="2" s="1"/>
  <c r="AK224" i="2"/>
  <c r="AK281" i="2" s="1"/>
  <c r="AK5" i="2" s="1"/>
  <c r="BW189" i="2"/>
  <c r="BW3" i="2" s="1"/>
  <c r="BW223" i="2"/>
  <c r="BW281" i="2" s="1"/>
  <c r="BW5" i="2" s="1"/>
  <c r="K189" i="2"/>
  <c r="K3" i="2" s="1"/>
  <c r="K223" i="2"/>
  <c r="K281" i="2" s="1"/>
  <c r="K5" i="2" s="1"/>
  <c r="AW189" i="2"/>
  <c r="AW3" i="2" s="1"/>
  <c r="AW222" i="2"/>
  <c r="AW281" i="2" s="1"/>
  <c r="AW5" i="2" s="1"/>
  <c r="Y189" i="2"/>
  <c r="Y3" i="2" s="1"/>
  <c r="Y222" i="2"/>
  <c r="I189" i="2"/>
  <c r="I3" i="2" s="1"/>
  <c r="I222" i="2"/>
  <c r="I281" i="2" s="1"/>
  <c r="I5" i="2" s="1"/>
  <c r="CI189" i="2"/>
  <c r="CI3" i="2" s="1"/>
  <c r="CI221" i="2"/>
  <c r="CI281" i="2" s="1"/>
  <c r="CI5" i="2" s="1"/>
  <c r="AM189" i="2"/>
  <c r="AM3" i="2" s="1"/>
  <c r="AM221" i="2"/>
  <c r="AM281" i="2" s="1"/>
  <c r="AM5" i="2" s="1"/>
  <c r="W189" i="2"/>
  <c r="W3" i="2" s="1"/>
  <c r="W221" i="2"/>
  <c r="W281" i="2" s="1"/>
  <c r="W5" i="2" s="1"/>
  <c r="BY189" i="2"/>
  <c r="BY3" i="2" s="1"/>
  <c r="BY220" i="2"/>
  <c r="BY281" i="2" s="1"/>
  <c r="BY5" i="2" s="1"/>
  <c r="BI189" i="2"/>
  <c r="BI3" i="2" s="1"/>
  <c r="BI220" i="2"/>
  <c r="M189" i="2"/>
  <c r="M3" i="2" s="1"/>
  <c r="M220" i="2"/>
  <c r="AY189" i="2"/>
  <c r="AY3" i="2" s="1"/>
  <c r="AY219" i="2"/>
  <c r="AI189" i="2"/>
  <c r="AI3" i="2" s="1"/>
  <c r="AI219" i="2"/>
  <c r="AI281" i="2" s="1"/>
  <c r="AI5" i="2" s="1"/>
  <c r="CK189" i="2"/>
  <c r="CK3" i="2" s="1"/>
  <c r="CK218" i="2"/>
  <c r="CK281" i="2" s="1"/>
  <c r="CK5" i="2" s="1"/>
  <c r="BU189" i="2"/>
  <c r="BU3" i="2" s="1"/>
  <c r="BU218" i="2"/>
  <c r="BU281" i="2" s="1"/>
  <c r="BU5" i="2" s="1"/>
  <c r="BE281" i="2"/>
  <c r="BE5" i="2" s="1"/>
  <c r="AG281" i="2"/>
  <c r="AG5" i="2" s="1"/>
  <c r="Y281" i="2"/>
  <c r="Y5" i="2" s="1"/>
  <c r="CA281" i="2"/>
  <c r="CA5" i="2" s="1"/>
  <c r="BS281" i="2"/>
  <c r="BS5" i="2" s="1"/>
  <c r="BG189" i="2"/>
  <c r="BG3" i="2" s="1"/>
  <c r="BG281" i="2"/>
  <c r="BG5" i="2" s="1"/>
  <c r="AY281" i="2"/>
  <c r="AY5" i="2" s="1"/>
  <c r="AQ281" i="2"/>
  <c r="AQ5" i="2" s="1"/>
  <c r="BK281" i="2"/>
  <c r="BK5" i="2" s="1"/>
  <c r="BE189" i="2"/>
  <c r="BE3" i="2" s="1"/>
  <c r="S189" i="2"/>
  <c r="S3" i="2" s="1"/>
  <c r="CE281" i="2"/>
  <c r="CE5" i="2" s="1"/>
  <c r="S281" i="2"/>
  <c r="S5" i="2" s="1"/>
  <c r="BP281" i="2"/>
  <c r="BP5" i="2" s="1"/>
  <c r="D281" i="2"/>
  <c r="D5" i="2" s="1"/>
  <c r="BX281" i="2"/>
  <c r="BX5" i="2" s="1"/>
  <c r="BH281" i="2"/>
  <c r="BH5" i="2" s="1"/>
  <c r="AZ281" i="2"/>
  <c r="AZ5" i="2" s="1"/>
  <c r="AR281" i="2"/>
  <c r="AR5" i="2" s="1"/>
  <c r="AJ281" i="2"/>
  <c r="AJ5" i="2" s="1"/>
  <c r="L281" i="2"/>
  <c r="L5" i="2" s="1"/>
  <c r="U189" i="2"/>
  <c r="U3" i="2" s="1"/>
  <c r="CE189" i="2"/>
  <c r="CE3" i="2" s="1"/>
  <c r="B189" i="2"/>
  <c r="B3" i="2" s="1"/>
  <c r="AP281" i="2"/>
  <c r="AP5" i="2" s="1"/>
  <c r="AH281" i="2"/>
  <c r="AH5" i="2" s="1"/>
  <c r="Z281" i="2"/>
  <c r="Z5" i="2" s="1"/>
  <c r="R281" i="2"/>
  <c r="R5" i="2" s="1"/>
  <c r="J281" i="2"/>
  <c r="J5" i="2" s="1"/>
  <c r="M281" i="2"/>
  <c r="M5" i="2" s="1"/>
  <c r="CG281" i="2"/>
  <c r="CG5" i="2" s="1"/>
  <c r="BQ281" i="2"/>
  <c r="BQ5" i="2" s="1"/>
  <c r="BI281" i="2"/>
  <c r="BI5" i="2" s="1"/>
  <c r="BA281" i="2"/>
  <c r="BA5" i="2" s="1"/>
  <c r="AS281" i="2"/>
  <c r="AS5" i="2" s="1"/>
  <c r="U281" i="2"/>
  <c r="U5" i="2" s="1"/>
  <c r="CJ189" i="2"/>
  <c r="CJ3" i="2" s="1"/>
  <c r="CJ197" i="2"/>
  <c r="CJ281" i="2" s="1"/>
  <c r="CJ5" i="2" s="1"/>
  <c r="CB189" i="2"/>
  <c r="CB3" i="2" s="1"/>
  <c r="CB197" i="2"/>
  <c r="CB281" i="2" s="1"/>
  <c r="CB5" i="2" s="1"/>
  <c r="BT189" i="2"/>
  <c r="BT3" i="2" s="1"/>
  <c r="BT197" i="2"/>
  <c r="BT281" i="2" s="1"/>
  <c r="BT5" i="2" s="1"/>
  <c r="BL189" i="2"/>
  <c r="BL3" i="2" s="1"/>
  <c r="BL197" i="2"/>
  <c r="BL281" i="2" s="1"/>
  <c r="BL5" i="2" s="1"/>
  <c r="BD189" i="2"/>
  <c r="BD3" i="2" s="1"/>
  <c r="BD197" i="2"/>
  <c r="BD281" i="2" s="1"/>
  <c r="BD5" i="2" s="1"/>
  <c r="AV189" i="2"/>
  <c r="AV3" i="2" s="1"/>
  <c r="AV197" i="2"/>
  <c r="AV281" i="2" s="1"/>
  <c r="AV5" i="2" s="1"/>
  <c r="AN189" i="2"/>
  <c r="AN3" i="2" s="1"/>
  <c r="AN197" i="2"/>
  <c r="AN281" i="2" s="1"/>
  <c r="AN5" i="2" s="1"/>
  <c r="X189" i="2"/>
  <c r="X3" i="2" s="1"/>
  <c r="X197" i="2"/>
  <c r="X281" i="2" s="1"/>
  <c r="X5" i="2" s="1"/>
  <c r="P189" i="2"/>
  <c r="P3" i="2" s="1"/>
  <c r="P197" i="2"/>
  <c r="P281" i="2" s="1"/>
  <c r="P5" i="2" s="1"/>
  <c r="H189" i="2"/>
  <c r="H3" i="2" s="1"/>
  <c r="H197" i="2"/>
  <c r="H281" i="2" s="1"/>
  <c r="H5" i="2" s="1"/>
  <c r="AT189" i="2"/>
  <c r="AT3" i="2" s="1"/>
  <c r="CH189" i="2"/>
  <c r="CH3" i="2" s="1"/>
  <c r="AL189" i="2"/>
  <c r="AL3" i="2" s="1"/>
  <c r="BR189" i="2"/>
  <c r="BR3" i="2" s="1"/>
  <c r="AD189" i="2"/>
  <c r="AD3" i="2" s="1"/>
  <c r="BX189" i="2"/>
  <c r="BX3" i="2" s="1"/>
  <c r="BH189" i="2"/>
  <c r="BH3" i="2" s="1"/>
  <c r="AJ189" i="2"/>
  <c r="AJ3" i="2" s="1"/>
  <c r="D189" i="2"/>
  <c r="BZ189" i="2"/>
  <c r="BZ3" i="2" s="1"/>
  <c r="F189" i="2"/>
  <c r="F3" i="2" s="1"/>
  <c r="CF189" i="2"/>
  <c r="CF3" i="2" s="1"/>
  <c r="BP189" i="2"/>
  <c r="BP3" i="2" s="1"/>
  <c r="AZ189" i="2"/>
  <c r="AZ3" i="2" s="1"/>
  <c r="AR189" i="2"/>
  <c r="AR3" i="2" s="1"/>
  <c r="AB189" i="2"/>
  <c r="AB3" i="2" s="1"/>
  <c r="T189" i="2"/>
  <c r="T3" i="2" s="1"/>
  <c r="L189" i="2"/>
  <c r="L3" i="2" s="1"/>
  <c r="BB189" i="2"/>
  <c r="BB3" i="2" s="1"/>
  <c r="V189" i="2"/>
  <c r="V3" i="2" s="1"/>
  <c r="CD189" i="2"/>
  <c r="CD3" i="2" s="1"/>
  <c r="BV189" i="2"/>
  <c r="BV3" i="2" s="1"/>
  <c r="BN189" i="2"/>
  <c r="BN3" i="2" s="1"/>
  <c r="BF189" i="2"/>
  <c r="BF3" i="2" s="1"/>
  <c r="AX189" i="2"/>
  <c r="AX3" i="2" s="1"/>
  <c r="AP189" i="2"/>
  <c r="AP3" i="2" s="1"/>
  <c r="AH189" i="2"/>
  <c r="AH3" i="2" s="1"/>
  <c r="Z189" i="2"/>
  <c r="Z3" i="2" s="1"/>
  <c r="R189" i="2"/>
  <c r="R3" i="2" s="1"/>
  <c r="J189" i="2"/>
  <c r="J3" i="2" s="1"/>
  <c r="BJ189" i="2"/>
  <c r="BJ3" i="2" s="1"/>
  <c r="N189" i="2"/>
  <c r="N3" i="2" s="1"/>
  <c r="C189" i="2"/>
  <c r="C3" i="2" s="1"/>
  <c r="S6" i="1"/>
  <c r="S7" i="1" s="1"/>
  <c r="T6" i="1" s="1"/>
  <c r="T7" i="1" s="1"/>
  <c r="C6" i="1"/>
  <c r="C7" i="1" s="1"/>
  <c r="C28" i="1" s="1"/>
  <c r="P11" i="11" l="1"/>
  <c r="I11" i="11"/>
  <c r="K11" i="11"/>
  <c r="L11" i="11"/>
  <c r="AB11" i="11"/>
  <c r="N11" i="11"/>
  <c r="Q11" i="11"/>
  <c r="J11" i="11"/>
  <c r="S11" i="11"/>
  <c r="M11" i="11"/>
  <c r="Z11" i="11"/>
  <c r="W11" i="11"/>
  <c r="T11" i="11"/>
  <c r="H11" i="11"/>
  <c r="X11" i="11"/>
  <c r="Y11" i="11"/>
  <c r="AA11" i="11"/>
  <c r="V11" i="11"/>
  <c r="R11" i="11"/>
  <c r="O11" i="11"/>
  <c r="U11" i="11"/>
  <c r="D12" i="11"/>
  <c r="F12" i="11" s="1"/>
  <c r="G12" i="11" s="1"/>
  <c r="C13" i="11"/>
  <c r="H6" i="6"/>
  <c r="H7" i="6"/>
  <c r="G28" i="6"/>
  <c r="R6" i="5"/>
  <c r="R7" i="5" s="1"/>
  <c r="R28" i="5" s="1"/>
  <c r="H6" i="5"/>
  <c r="H7" i="5" s="1"/>
  <c r="G28" i="5"/>
  <c r="D3" i="2"/>
  <c r="D190" i="2"/>
  <c r="D6" i="1"/>
  <c r="D7" i="1" s="1"/>
  <c r="U6" i="1"/>
  <c r="U7" i="1" s="1"/>
  <c r="K12" i="11" l="1"/>
  <c r="J12" i="11"/>
  <c r="R12" i="11"/>
  <c r="P12" i="11"/>
  <c r="O12" i="11"/>
  <c r="AA12" i="11"/>
  <c r="AB12" i="11"/>
  <c r="Y12" i="11"/>
  <c r="X12" i="11"/>
  <c r="I12" i="11"/>
  <c r="Z12" i="11"/>
  <c r="V12" i="11"/>
  <c r="U12" i="11"/>
  <c r="H12" i="11"/>
  <c r="T12" i="11"/>
  <c r="S12" i="11"/>
  <c r="L12" i="11"/>
  <c r="Q12" i="11"/>
  <c r="M12" i="11"/>
  <c r="W12" i="11"/>
  <c r="N12" i="11"/>
  <c r="C14" i="11"/>
  <c r="D13" i="11"/>
  <c r="F13" i="11" s="1"/>
  <c r="G13" i="11" s="1"/>
  <c r="I6" i="6"/>
  <c r="I7" i="6"/>
  <c r="H28" i="6"/>
  <c r="S6" i="5"/>
  <c r="S7" i="5" s="1"/>
  <c r="S28" i="5" s="1"/>
  <c r="H28" i="5"/>
  <c r="I6" i="5"/>
  <c r="I7" i="5" s="1"/>
  <c r="E6" i="1"/>
  <c r="E7" i="1" s="1"/>
  <c r="F6" i="1" s="1"/>
  <c r="F7" i="1" s="1"/>
  <c r="F28" i="1" s="1"/>
  <c r="D28" i="1"/>
  <c r="D4" i="2"/>
  <c r="E190" i="2"/>
  <c r="V6" i="1"/>
  <c r="V7" i="1" s="1"/>
  <c r="V8" i="1" s="1"/>
  <c r="C15" i="11" l="1"/>
  <c r="P13" i="11"/>
  <c r="J13" i="11"/>
  <c r="T13" i="11"/>
  <c r="AB13" i="11"/>
  <c r="O13" i="11"/>
  <c r="Y13" i="11"/>
  <c r="H13" i="11"/>
  <c r="U13" i="11"/>
  <c r="R13" i="11"/>
  <c r="V13" i="11"/>
  <c r="K13" i="11"/>
  <c r="S13" i="11"/>
  <c r="Z13" i="11"/>
  <c r="I13" i="11"/>
  <c r="Q13" i="11"/>
  <c r="X13" i="11"/>
  <c r="W13" i="11"/>
  <c r="N13" i="11"/>
  <c r="L13" i="11"/>
  <c r="AA13" i="11"/>
  <c r="M13" i="11"/>
  <c r="D14" i="11"/>
  <c r="F14" i="11" s="1"/>
  <c r="G14" i="11" s="1"/>
  <c r="J6" i="6"/>
  <c r="J7" i="6"/>
  <c r="I28" i="6"/>
  <c r="T6" i="5"/>
  <c r="T7" i="5" s="1"/>
  <c r="T28" i="5" s="1"/>
  <c r="I28" i="5"/>
  <c r="J6" i="5"/>
  <c r="J7" i="5" s="1"/>
  <c r="E28" i="1"/>
  <c r="F190" i="2"/>
  <c r="E4" i="2"/>
  <c r="W6" i="1"/>
  <c r="W7" i="1" s="1"/>
  <c r="G6" i="1"/>
  <c r="G7" i="1" s="1"/>
  <c r="G28" i="1" s="1"/>
  <c r="P14" i="11" l="1"/>
  <c r="M14" i="11"/>
  <c r="AA14" i="11"/>
  <c r="L14" i="11"/>
  <c r="J14" i="11"/>
  <c r="V14" i="11"/>
  <c r="S14" i="11"/>
  <c r="W14" i="11"/>
  <c r="I14" i="11"/>
  <c r="Q14" i="11"/>
  <c r="R14" i="11"/>
  <c r="X14" i="11"/>
  <c r="H14" i="11"/>
  <c r="Z14" i="11"/>
  <c r="T14" i="11"/>
  <c r="K14" i="11"/>
  <c r="Y14" i="11"/>
  <c r="AB14" i="11"/>
  <c r="N14" i="11"/>
  <c r="U14" i="11"/>
  <c r="O14" i="11"/>
  <c r="D15" i="11"/>
  <c r="J28" i="6"/>
  <c r="K6" i="6"/>
  <c r="K7" i="6" s="1"/>
  <c r="U6" i="5"/>
  <c r="U7" i="5" s="1"/>
  <c r="U28" i="5" s="1"/>
  <c r="J28" i="5"/>
  <c r="K6" i="5"/>
  <c r="K7" i="5" s="1"/>
  <c r="G190" i="2"/>
  <c r="F4" i="2"/>
  <c r="X6" i="1"/>
  <c r="X7" i="1" s="1"/>
  <c r="H6" i="1"/>
  <c r="H7" i="1" s="1"/>
  <c r="H28" i="1" s="1"/>
  <c r="F15" i="11" l="1"/>
  <c r="G15" i="11" s="1"/>
  <c r="L6" i="6"/>
  <c r="L7" i="6" s="1"/>
  <c r="K28" i="6"/>
  <c r="V6" i="5"/>
  <c r="V7" i="5" s="1"/>
  <c r="V28" i="5" s="1"/>
  <c r="K28" i="5"/>
  <c r="L6" i="5"/>
  <c r="L7" i="5"/>
  <c r="L28" i="5" s="1"/>
  <c r="H190" i="2"/>
  <c r="G4" i="2"/>
  <c r="Y6" i="1"/>
  <c r="Y7" i="1" s="1"/>
  <c r="I6" i="1"/>
  <c r="I7" i="1" s="1"/>
  <c r="I28" i="1" s="1"/>
  <c r="Q15" i="11" l="1"/>
  <c r="J15" i="11"/>
  <c r="AA15" i="11"/>
  <c r="M15" i="11"/>
  <c r="W15" i="11"/>
  <c r="R15" i="11"/>
  <c r="H15" i="11"/>
  <c r="U15" i="11"/>
  <c r="S15" i="11"/>
  <c r="P15" i="11"/>
  <c r="N15" i="11"/>
  <c r="T15" i="11"/>
  <c r="L15" i="11"/>
  <c r="Y15" i="11"/>
  <c r="V15" i="11"/>
  <c r="K15" i="11"/>
  <c r="O15" i="11"/>
  <c r="AB15" i="11"/>
  <c r="I15" i="11"/>
  <c r="Z15" i="11"/>
  <c r="X15" i="11"/>
  <c r="L28" i="6"/>
  <c r="M6" i="6"/>
  <c r="M7" i="6" s="1"/>
  <c r="I190" i="2"/>
  <c r="H4" i="2"/>
  <c r="Z6" i="1"/>
  <c r="Z7" i="1" s="1"/>
  <c r="Z8" i="1" s="1"/>
  <c r="J6" i="1"/>
  <c r="J7" i="1" s="1"/>
  <c r="J28" i="1" s="1"/>
  <c r="M28" i="6" l="1"/>
  <c r="N6" i="6"/>
  <c r="N7" i="6" s="1"/>
  <c r="J190" i="2"/>
  <c r="I4" i="2"/>
  <c r="AA6" i="1"/>
  <c r="AA7" i="1" s="1"/>
  <c r="K6" i="1"/>
  <c r="K7" i="1" s="1"/>
  <c r="N28" i="6" l="1"/>
  <c r="O6" i="6"/>
  <c r="O7" i="6"/>
  <c r="K28" i="1"/>
  <c r="K190" i="2"/>
  <c r="J4" i="2"/>
  <c r="AB6" i="1"/>
  <c r="AB7" i="1" s="1"/>
  <c r="AC6" i="1" s="1"/>
  <c r="AC7" i="1" s="1"/>
  <c r="AD6" i="1" s="1"/>
  <c r="AD7" i="1" s="1"/>
  <c r="AD8" i="1" s="1"/>
  <c r="L6" i="1"/>
  <c r="P6" i="6" l="1"/>
  <c r="P7" i="6" s="1"/>
  <c r="O28" i="6"/>
  <c r="L7" i="1"/>
  <c r="L28" i="1" s="1"/>
  <c r="L190" i="2"/>
  <c r="K4" i="2"/>
  <c r="Q6" i="6" l="1"/>
  <c r="P28" i="6"/>
  <c r="Q7" i="6"/>
  <c r="M190" i="2"/>
  <c r="L4" i="2"/>
  <c r="R6" i="6" l="1"/>
  <c r="R7" i="6" s="1"/>
  <c r="Q28" i="6"/>
  <c r="N190" i="2"/>
  <c r="M4" i="2"/>
  <c r="R28" i="6" l="1"/>
  <c r="S6" i="6"/>
  <c r="S7" i="6" s="1"/>
  <c r="O190" i="2"/>
  <c r="N4" i="2"/>
  <c r="S28" i="6" l="1"/>
  <c r="T6" i="6"/>
  <c r="T7" i="6" s="1"/>
  <c r="P190" i="2"/>
  <c r="O4" i="2"/>
  <c r="T28" i="6" l="1"/>
  <c r="U6" i="6"/>
  <c r="U7" i="6" s="1"/>
  <c r="Q190" i="2"/>
  <c r="P4" i="2"/>
  <c r="U28" i="6" l="1"/>
  <c r="V6" i="6"/>
  <c r="V7" i="6" s="1"/>
  <c r="V28" i="6" s="1"/>
  <c r="R190" i="2"/>
  <c r="Q4" i="2"/>
  <c r="S190" i="2" l="1"/>
  <c r="R4" i="2"/>
  <c r="T190" i="2" l="1"/>
  <c r="S4" i="2"/>
  <c r="U190" i="2" l="1"/>
  <c r="T4" i="2"/>
  <c r="V190" i="2" l="1"/>
  <c r="U4" i="2"/>
  <c r="W190" i="2" l="1"/>
  <c r="V4" i="2"/>
  <c r="X190" i="2" l="1"/>
  <c r="W4" i="2"/>
  <c r="Y190" i="2" l="1"/>
  <c r="X4" i="2"/>
  <c r="Z190" i="2" l="1"/>
  <c r="Y4" i="2"/>
  <c r="AA190" i="2" l="1"/>
  <c r="Z4" i="2"/>
  <c r="AB190" i="2" l="1"/>
  <c r="AA4" i="2"/>
  <c r="AC190" i="2" l="1"/>
  <c r="AB4" i="2"/>
  <c r="AD190" i="2" l="1"/>
  <c r="AC4" i="2"/>
  <c r="AE190" i="2" l="1"/>
  <c r="AD4" i="2"/>
  <c r="AF190" i="2" l="1"/>
  <c r="AE4" i="2"/>
  <c r="AG190" i="2" l="1"/>
  <c r="AF4" i="2"/>
  <c r="AH190" i="2" l="1"/>
  <c r="AG4" i="2"/>
  <c r="AI190" i="2" l="1"/>
  <c r="AH4" i="2"/>
  <c r="AJ190" i="2" l="1"/>
  <c r="AI4" i="2"/>
  <c r="AK190" i="2" l="1"/>
  <c r="AJ4" i="2"/>
  <c r="AL190" i="2" l="1"/>
  <c r="AK4" i="2"/>
  <c r="AM190" i="2" l="1"/>
  <c r="AL4" i="2"/>
  <c r="AN190" i="2" l="1"/>
  <c r="AM4" i="2"/>
  <c r="AO190" i="2" l="1"/>
  <c r="AN4" i="2"/>
  <c r="AP190" i="2" l="1"/>
  <c r="AO4" i="2"/>
  <c r="AQ190" i="2" l="1"/>
  <c r="AP4" i="2"/>
  <c r="AR190" i="2" l="1"/>
  <c r="AQ4" i="2"/>
  <c r="AS190" i="2" l="1"/>
  <c r="AR4" i="2"/>
  <c r="AT190" i="2" l="1"/>
  <c r="AS4" i="2"/>
  <c r="AU190" i="2" l="1"/>
  <c r="AT4" i="2"/>
  <c r="AV190" i="2" l="1"/>
  <c r="AU4" i="2"/>
  <c r="AW190" i="2" l="1"/>
  <c r="AV4" i="2"/>
  <c r="AX190" i="2" l="1"/>
  <c r="AW4" i="2"/>
  <c r="AY190" i="2" l="1"/>
  <c r="AX4" i="2"/>
  <c r="AZ190" i="2" l="1"/>
  <c r="AY4" i="2"/>
  <c r="BA190" i="2" l="1"/>
  <c r="AZ4" i="2"/>
  <c r="BB190" i="2" l="1"/>
  <c r="BA4" i="2"/>
  <c r="BC190" i="2" l="1"/>
  <c r="BB4" i="2"/>
  <c r="BD190" i="2" l="1"/>
  <c r="BC4" i="2"/>
  <c r="BE190" i="2" l="1"/>
  <c r="BD4" i="2"/>
  <c r="BF190" i="2" l="1"/>
  <c r="BE4" i="2"/>
  <c r="BG190" i="2" l="1"/>
  <c r="BF4" i="2"/>
  <c r="BH190" i="2" l="1"/>
  <c r="BG4" i="2"/>
  <c r="BI190" i="2" l="1"/>
  <c r="BH4" i="2"/>
  <c r="BJ190" i="2" l="1"/>
  <c r="BI4" i="2"/>
  <c r="BK190" i="2" l="1"/>
  <c r="BJ4" i="2"/>
  <c r="BL190" i="2" l="1"/>
  <c r="BK4" i="2"/>
  <c r="BM190" i="2" l="1"/>
  <c r="BL4" i="2"/>
  <c r="BN190" i="2" l="1"/>
  <c r="BM4" i="2"/>
  <c r="BO190" i="2" l="1"/>
  <c r="BN4" i="2"/>
  <c r="BO4" i="2" l="1"/>
  <c r="BP190" i="2"/>
  <c r="BQ190" i="2" l="1"/>
  <c r="BP4" i="2"/>
  <c r="BR190" i="2" l="1"/>
  <c r="BQ4" i="2"/>
  <c r="BS190" i="2" l="1"/>
  <c r="BR4" i="2"/>
  <c r="BT190" i="2" l="1"/>
  <c r="BS4" i="2"/>
  <c r="BT4" i="2" l="1"/>
  <c r="BU190" i="2"/>
  <c r="BV190" i="2" l="1"/>
  <c r="BU4" i="2"/>
  <c r="BW190" i="2" l="1"/>
  <c r="BV4" i="2"/>
  <c r="BX190" i="2" l="1"/>
  <c r="BW4" i="2"/>
  <c r="BY190" i="2" l="1"/>
  <c r="BX4" i="2"/>
  <c r="BZ190" i="2" l="1"/>
  <c r="BY4" i="2"/>
  <c r="BZ4" i="2" l="1"/>
  <c r="CA190" i="2"/>
  <c r="CA4" i="2" l="1"/>
  <c r="CB190" i="2"/>
  <c r="CC190" i="2" l="1"/>
  <c r="CB4" i="2"/>
  <c r="CD190" i="2" l="1"/>
  <c r="CC4" i="2"/>
  <c r="CE190" i="2" l="1"/>
  <c r="CD4" i="2"/>
  <c r="CF190" i="2" l="1"/>
  <c r="CE4" i="2"/>
  <c r="CG190" i="2" l="1"/>
  <c r="CF4" i="2"/>
  <c r="CH190" i="2" l="1"/>
  <c r="CG4" i="2"/>
  <c r="CI190" i="2" l="1"/>
  <c r="CH4" i="2"/>
  <c r="CJ190" i="2" l="1"/>
  <c r="CI4" i="2"/>
  <c r="CK190" i="2" l="1"/>
  <c r="CK4" i="2" s="1"/>
  <c r="CJ4" i="2"/>
  <c r="N106" i="20"/>
  <c r="AJ106" i="20" s="1"/>
  <c r="BF106" i="20" l="1"/>
  <c r="BG102" i="20" s="1"/>
  <c r="H103" i="20" s="1"/>
</calcChain>
</file>

<file path=xl/sharedStrings.xml><?xml version="1.0" encoding="utf-8"?>
<sst xmlns="http://schemas.openxmlformats.org/spreadsheetml/2006/main" count="1377" uniqueCount="268">
  <si>
    <t>t</t>
  </si>
  <si>
    <t>FPD(t-1,t)</t>
  </si>
  <si>
    <t>MPD(0,t)</t>
  </si>
  <si>
    <t>CPD(0,t)</t>
  </si>
  <si>
    <t>Avg CPD</t>
  </si>
  <si>
    <t>CPD</t>
  </si>
  <si>
    <t>MPD</t>
  </si>
  <si>
    <t>Avg MPD</t>
  </si>
  <si>
    <t>FPD</t>
  </si>
  <si>
    <t>Avg FPD</t>
  </si>
  <si>
    <t>CPD (Avg MPD)</t>
  </si>
  <si>
    <t>CPD (Avg FPD)</t>
  </si>
  <si>
    <t>method 1</t>
  </si>
  <si>
    <t>fit CPD by log function: a*ln(x)+b</t>
  </si>
  <si>
    <t>y</t>
  </si>
  <si>
    <t>find a and b</t>
  </si>
  <si>
    <t>method 2</t>
  </si>
  <si>
    <t>find a only</t>
  </si>
  <si>
    <t>fix b = CPD(0,1)</t>
  </si>
  <si>
    <t>transform CPD to y using sigmoid function</t>
  </si>
  <si>
    <t>fix b = y(1)</t>
  </si>
  <si>
    <t>method 3: CPD within [0,1]</t>
  </si>
  <si>
    <t>method 4: CPD within [0,1]</t>
  </si>
  <si>
    <t>Existing CRR</t>
  </si>
  <si>
    <t>CRR</t>
  </si>
  <si>
    <t>PD</t>
  </si>
  <si>
    <t>Integrated CRR</t>
  </si>
  <si>
    <t>1Y</t>
    <phoneticPr fontId="1" type="noConversion"/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</si>
  <si>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</si>
  <si>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</si>
  <si>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</si>
  <si>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</si>
  <si>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</si>
  <si>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</si>
  <si>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</si>
  <si>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</si>
  <si>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</si>
  <si>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</si>
  <si>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</si>
  <si>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</si>
  <si>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</si>
  <si>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</si>
  <si>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</si>
  <si>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</si>
  <si>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</si>
  <si>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</si>
  <si>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</si>
  <si>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HE01</t>
  </si>
  <si>
    <t>WCD</t>
    <phoneticPr fontId="1" type="noConversion"/>
  </si>
  <si>
    <t>Watch List</t>
  </si>
  <si>
    <t>Reschedule</t>
  </si>
  <si>
    <t>WCDII</t>
    <phoneticPr fontId="1" type="noConversion"/>
  </si>
  <si>
    <t>AiBank</t>
    <phoneticPr fontId="1" type="noConversion"/>
  </si>
  <si>
    <t>TDR</t>
  </si>
  <si>
    <t>SMA</t>
  </si>
  <si>
    <t>SMQ</t>
  </si>
  <si>
    <t>NPL</t>
  </si>
  <si>
    <t>multiplier</t>
  </si>
  <si>
    <t>CN PD</t>
  </si>
  <si>
    <t>CPD(5)</t>
  </si>
  <si>
    <t>y(5)</t>
  </si>
  <si>
    <t>CPD(1)</t>
  </si>
  <si>
    <t>b=y(1)</t>
  </si>
  <si>
    <t>y=a*ln(t)+b</t>
  </si>
  <si>
    <t>a=(y-b)/ln(t)</t>
  </si>
  <si>
    <t>a</t>
  </si>
  <si>
    <t>fit y by log function: a*ln(x)+b</t>
  </si>
  <si>
    <t>fix</t>
  </si>
  <si>
    <t>กราฟตัดกัน เนื่องจาก multipler มีค่าไม่เท่ากัน</t>
  </si>
  <si>
    <t>CPD(20)</t>
  </si>
  <si>
    <t xml:space="preserve">เราเลือก multiplier จาก t = 5 ดังนั้น กราฟจะไม่ตัดกันก่อน t = 5 แน่นอน </t>
  </si>
  <si>
    <t>ถ้า CPD(5) เรียงจากน้อยไปมาก</t>
  </si>
  <si>
    <t>y(20)</t>
  </si>
  <si>
    <t>w_lower</t>
  </si>
  <si>
    <t>w_upper</t>
  </si>
  <si>
    <t>crr_lower</t>
  </si>
  <si>
    <t>crr_upper</t>
  </si>
  <si>
    <t>interpolation t = 20</t>
  </si>
  <si>
    <t>interpolation t = 5</t>
  </si>
  <si>
    <t xml:space="preserve">ข้อคิดเห็น เราควรจะเลือก t ที่ไกลที่สุด </t>
  </si>
  <si>
    <t>ป.ล. ตาราง CPD ตอนนี้ก็มีปัญหาอยู่ ถ้าลอง plot graph จะให้ว่าเส้นมันตัดกัน</t>
  </si>
  <si>
    <t>--Time horizon (year)--</t>
  </si>
  <si>
    <t>From/to</t>
  </si>
  <si>
    <t>Greater China (2000-2019)</t>
  </si>
  <si>
    <t>AAA</t>
  </si>
  <si>
    <t>N/A</t>
  </si>
  <si>
    <t>AA</t>
  </si>
  <si>
    <t>A</t>
  </si>
  <si>
    <t>BBB</t>
  </si>
  <si>
    <t>BB</t>
  </si>
  <si>
    <t>B</t>
  </si>
  <si>
    <t>CCC/C</t>
  </si>
  <si>
    <t>Cumulative Average Default Rates (%)</t>
  </si>
  <si>
    <t>r_1</t>
  </si>
  <si>
    <t>r_2</t>
  </si>
  <si>
    <t>CPD1_lo</t>
  </si>
  <si>
    <t>CPD1_up</t>
  </si>
  <si>
    <t>s</t>
  </si>
  <si>
    <t>v</t>
  </si>
  <si>
    <t>u</t>
  </si>
  <si>
    <t>log(t)</t>
  </si>
  <si>
    <t>s from fitting</t>
  </si>
  <si>
    <t>CPD from fitting</t>
  </si>
  <si>
    <t>FPD from fitting</t>
  </si>
  <si>
    <t>MPD from fitting</t>
  </si>
  <si>
    <t>pool</t>
  </si>
  <si>
    <t>Number of survival</t>
  </si>
  <si>
    <t># survival @ t-1</t>
  </si>
  <si>
    <t># survival @ t</t>
  </si>
  <si>
    <t># default (t-1,t)</t>
  </si>
  <si>
    <t>default rate (t-1,t)</t>
  </si>
  <si>
    <t>survival rate (t-1,t)</t>
  </si>
  <si>
    <t>Cumulative DR</t>
  </si>
  <si>
    <t>Table 3</t>
  </si>
  <si>
    <t>Greater China Corporate Default Summary (One-Year Horizon)</t>
  </si>
  <si>
    <t>Year</t>
  </si>
  <si>
    <t>Total defaults*</t>
  </si>
  <si>
    <t>Investment-grade defaults</t>
  </si>
  <si>
    <t>Speculative-grade defaults</t>
  </si>
  <si>
    <t>Default rate (%)</t>
  </si>
  <si>
    <t>Investment-grade default rate (%)</t>
  </si>
  <si>
    <t>Speculative-grade default rate (%)</t>
  </si>
  <si>
    <t>Average</t>
  </si>
  <si>
    <t>Median</t>
  </si>
  <si>
    <t>Standard deviation</t>
  </si>
  <si>
    <t>Minimum</t>
  </si>
  <si>
    <t>Maximum</t>
  </si>
  <si>
    <t>Table 17</t>
  </si>
  <si>
    <t>Static Pool Cumulative Corporate Default Rates Among All Rated Greater China Ratings (2000-2019) (%)</t>
  </si>
  <si>
    <t>--Time horizon (years)--</t>
  </si>
  <si>
    <t>Issuers</t>
  </si>
  <si>
    <t>Summary statistics</t>
  </si>
  <si>
    <t>Marginal average</t>
  </si>
  <si>
    <t>Cumulative average</t>
  </si>
  <si>
    <t>Table 18</t>
  </si>
  <si>
    <t>Static Pool Cumulative Corporate Default Rates Among All Investment-Grade Greater China Ratings (2000-2019) (%)</t>
  </si>
  <si>
    <t>Table 19</t>
  </si>
  <si>
    <t>Static Pool Cumulative Corporate Default Rates Among All Speculative-Grade Greater China Ratings (2000-2019) (%)</t>
  </si>
  <si>
    <t>*This column includes companies that were no longer rated at the time of default. </t>
  </si>
  <si>
    <t>CPD10_lo</t>
  </si>
  <si>
    <t>CPD10_up</t>
  </si>
  <si>
    <t xml:space="preserve"> fitting Y10</t>
  </si>
  <si>
    <t>Marginal</t>
  </si>
  <si>
    <t>Forward</t>
  </si>
  <si>
    <t>annualize</t>
  </si>
  <si>
    <t>standardize</t>
  </si>
  <si>
    <t>forecast</t>
  </si>
  <si>
    <t>(average 12 months)</t>
  </si>
  <si>
    <t>(minus mean then divided by sd)</t>
  </si>
  <si>
    <t>Cumulative</t>
  </si>
  <si>
    <t>average</t>
  </si>
  <si>
    <t>rho =</t>
  </si>
  <si>
    <t>mean =</t>
  </si>
  <si>
    <t>sd =</t>
  </si>
  <si>
    <t>Z</t>
  </si>
  <si>
    <t>% Y to Y</t>
  </si>
  <si>
    <t>Timeline</t>
  </si>
  <si>
    <t>Z_hat</t>
  </si>
  <si>
    <t>Z_actual</t>
  </si>
  <si>
    <t>delta_Z</t>
  </si>
  <si>
    <t>SSE =</t>
  </si>
  <si>
    <t>standardize -&gt; annualize</t>
  </si>
  <si>
    <t>annualize -&gt; standardize</t>
  </si>
  <si>
    <t>S&amp;P Table 17</t>
  </si>
  <si>
    <t>Raw data</t>
  </si>
  <si>
    <t>Development</t>
  </si>
  <si>
    <t>FPD_TTC</t>
  </si>
  <si>
    <t>rho</t>
  </si>
  <si>
    <t>from development process</t>
  </si>
  <si>
    <t>from Li Keqiang</t>
  </si>
  <si>
    <t>average FPD (row 72)</t>
  </si>
  <si>
    <t>actual FDR</t>
  </si>
  <si>
    <t>Validation</t>
  </si>
  <si>
    <t>Implementation</t>
  </si>
  <si>
    <t>TTC</t>
  </si>
  <si>
    <t>PIT_base</t>
  </si>
  <si>
    <t>PIT_best</t>
  </si>
  <si>
    <t>PIT_worst</t>
  </si>
  <si>
    <t>Z_base</t>
  </si>
  <si>
    <t>Z_worst</t>
  </si>
  <si>
    <t>Z_best</t>
  </si>
  <si>
    <t>mean</t>
  </si>
  <si>
    <t>sd</t>
  </si>
  <si>
    <t>confidence level</t>
  </si>
  <si>
    <t>Forecast</t>
  </si>
  <si>
    <t>Lower Confidence Bound</t>
  </si>
  <si>
    <t>Upper Confidence Bound</t>
  </si>
  <si>
    <t>Lower Z</t>
  </si>
  <si>
    <t>Upper Z</t>
  </si>
  <si>
    <t>Forecast Z</t>
  </si>
  <si>
    <t>1. standardize -&gt; forecast</t>
  </si>
  <si>
    <t>2. forecast -&gt; standardize</t>
  </si>
  <si>
    <t>#sign</t>
  </si>
  <si>
    <r>
      <t>Li Keqiang index is an economic measurement index created by </t>
    </r>
    <r>
      <rPr>
        <i/>
        <sz val="6"/>
        <rFont val="Calibri"/>
        <family val="2"/>
        <scheme val="minor"/>
      </rPr>
      <t>The Economist</t>
    </r>
    <r>
      <rPr>
        <sz val="6"/>
        <rFont val="Calibri"/>
        <family val="2"/>
        <scheme val="minor"/>
      </rPr>
      <t> to measure China's economy using three indicators, as reportedly preferred by Li Keqiang, currently the Premier of the People's Republic of China, as better economic indicator than official numbers of GDP</t>
    </r>
  </si>
  <si>
    <t>(exponential smoothing)</t>
  </si>
  <si>
    <t>ค่าไม่ค่อยต่างกัน</t>
  </si>
  <si>
    <t>simple</t>
  </si>
  <si>
    <t>weighted</t>
  </si>
  <si>
    <t>weight</t>
  </si>
  <si>
    <t>(x - x_bar)^2</t>
  </si>
  <si>
    <t>Z_12month</t>
  </si>
  <si>
    <t>PIT base</t>
  </si>
  <si>
    <t>PIT worst</t>
  </si>
  <si>
    <t>PIT best</t>
  </si>
  <si>
    <t>CRR_1</t>
  </si>
  <si>
    <t>CRR_2</t>
  </si>
  <si>
    <t>CRR_3</t>
  </si>
  <si>
    <t>CRR_4</t>
  </si>
  <si>
    <t>CRR_5</t>
  </si>
  <si>
    <t>CRR_6</t>
  </si>
  <si>
    <t>CRR_7</t>
  </si>
  <si>
    <t>CRR_8</t>
  </si>
  <si>
    <t>CRR_9</t>
  </si>
  <si>
    <t>CRR_10</t>
  </si>
  <si>
    <t>CRR_11</t>
  </si>
  <si>
    <t>CRR_12</t>
  </si>
  <si>
    <t>a =</t>
  </si>
  <si>
    <t>b =</t>
  </si>
  <si>
    <t>c =</t>
  </si>
  <si>
    <t>b</t>
  </si>
  <si>
    <t>c</t>
  </si>
  <si>
    <t>year</t>
  </si>
  <si>
    <t>b' (= 1/b)</t>
  </si>
  <si>
    <t>a' (= -a/b)</t>
  </si>
  <si>
    <t>c' (= -c/b)</t>
  </si>
  <si>
    <t>b = 1 / b'</t>
  </si>
  <si>
    <t>a = -a' b</t>
  </si>
  <si>
    <t>c = -c' b</t>
  </si>
  <si>
    <t>Y</t>
  </si>
  <si>
    <t>X</t>
  </si>
  <si>
    <t>v =</t>
  </si>
  <si>
    <t>v = (X'X)^-1 X'Y</t>
  </si>
  <si>
    <t>matrix</t>
  </si>
  <si>
    <t>solver</t>
  </si>
  <si>
    <t>SSE</t>
  </si>
  <si>
    <t>error^2</t>
  </si>
  <si>
    <t>Collateral</t>
  </si>
  <si>
    <t>% Collateral value to cover one unit of outstanding</t>
  </si>
  <si>
    <t>LGD</t>
  </si>
  <si>
    <t>Cash</t>
  </si>
  <si>
    <t>Parent Guarantee</t>
  </si>
  <si>
    <t>SBLC</t>
  </si>
  <si>
    <t>Residential Property</t>
  </si>
  <si>
    <t>Office Building</t>
  </si>
  <si>
    <t>Commercial Building</t>
  </si>
  <si>
    <t>Factory / Plant</t>
  </si>
  <si>
    <t>Land</t>
  </si>
  <si>
    <t>Inventory</t>
  </si>
  <si>
    <t>Warehouse</t>
  </si>
  <si>
    <t>Transportation Vehicle</t>
  </si>
  <si>
    <t>Machine</t>
  </si>
  <si>
    <t>Marketable</t>
  </si>
  <si>
    <t>Account Receivable</t>
  </si>
  <si>
    <t>Unmarketable</t>
  </si>
  <si>
    <t>Right and Obligation Transferable</t>
  </si>
  <si>
    <t>Unsecured</t>
  </si>
  <si>
    <t>Collateral value</t>
  </si>
  <si>
    <t>% Coverage</t>
  </si>
  <si>
    <t>Weight</t>
  </si>
  <si>
    <t>Weighted LGD</t>
  </si>
  <si>
    <t>Example 1: sum of %coverage &gt; 100</t>
  </si>
  <si>
    <t>oustanding</t>
  </si>
  <si>
    <t>Example 2: sum of %coverage &lt; 100</t>
  </si>
  <si>
    <t>Total</t>
  </si>
  <si>
    <t>base</t>
  </si>
  <si>
    <t>worst</t>
  </si>
  <si>
    <t>best</t>
  </si>
  <si>
    <t>confidence
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</si>
</sst>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B1mmm\-yy"/>
    <numFmt numFmtId="166" formatCode="[$SGD]\ #,##0.00_);[Red]\([$SGD]\ #,##0.00\)"/>
    <numFmt numFmtId="167" formatCode="_ * #,##0_ ;_ * \-#,##0_ ;_ * &quot;-&quot;??_ ;_ @_ "/>
    <numFmt numFmtId="168" formatCode="0.0000"/>
    <numFmt numFmtId="169" formatCode="0.000"/>
  </numFmts>
  <fonts count="36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theme="1"/>
      <name val="Calibri"/>
      <family val="2"/>
      <charset val="134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rgb="FF0070C0"/>
      <name val="Calibri"/>
      <family val="2"/>
    </font>
    <font>
      <b/>
      <sz val="9"/>
      <name val="Arial"/>
      <family val="2"/>
    </font>
    <font>
      <sz val="9"/>
      <color rgb="FF0A0A0A"/>
      <name val="Arial"/>
      <family val="2"/>
    </font>
    <font>
      <b/>
      <sz val="9"/>
      <color rgb="FF0A0A0A"/>
      <name val="Arial"/>
      <family val="2"/>
    </font>
    <font>
      <sz val="11"/>
      <color theme="1"/>
      <name val="Calibri"/>
      <family val="2"/>
      <scheme val="minor"/>
    </font>
    <font>
      <b/>
      <sz val="11"/>
      <color rgb="FF0A0A0A"/>
      <name val="Calibri"/>
      <family val="2"/>
      <scheme val="minor"/>
    </font>
    <font>
      <sz val="11"/>
      <color rgb="FF0A0A0A"/>
      <name val="Calibri"/>
      <family val="2"/>
      <scheme val="minor"/>
    </font>
    <font>
      <sz val="7"/>
      <color rgb="FF0A0A0A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8"/>
      <color rgb="FF7030A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6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sz val="8"/>
      <color theme="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  <font>
      <sz val="6"/>
      <name val="Calibri"/>
      <family val="2"/>
      <scheme val="minor"/>
    </font>
    <font>
      <i/>
      <sz val="6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.5"/>
      <color rgb="FFFFFFFF"/>
      <name val="Arial"/>
      <family val="2"/>
    </font>
    <font>
      <sz val="10.5"/>
      <color rgb="FF000000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E8F3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E8EA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14B2A"/>
        <bgColor indexed="64"/>
      </patternFill>
    </fill>
    <fill>
      <patternFill patternType="solid">
        <fgColor rgb="FFCBD0CD"/>
        <bgColor indexed="64"/>
      </patternFill>
    </fill>
    <fill>
      <patternFill patternType="solid">
        <fgColor rgb="FFE7E9E8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10" fontId="2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/>
    <xf numFmtId="165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10" fontId="2" fillId="0" borderId="0" xfId="1" applyNumberFormat="1" applyFont="1" applyFill="1"/>
    <xf numFmtId="10" fontId="2" fillId="0" borderId="0" xfId="0" applyNumberFormat="1" applyFont="1" applyFill="1"/>
    <xf numFmtId="0" fontId="3" fillId="0" borderId="0" xfId="0" applyFont="1"/>
    <xf numFmtId="0" fontId="2" fillId="2" borderId="0" xfId="0" applyFont="1" applyFill="1"/>
    <xf numFmtId="10" fontId="2" fillId="2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5" borderId="0" xfId="0" applyNumberFormat="1" applyFont="1" applyFill="1"/>
    <xf numFmtId="49" fontId="5" fillId="6" borderId="1" xfId="2" applyNumberFormat="1" applyFont="1" applyFill="1" applyBorder="1" applyAlignment="1">
      <alignment horizontal="center" vertical="center" wrapText="1"/>
    </xf>
    <xf numFmtId="10" fontId="5" fillId="6" borderId="1" xfId="3" applyNumberFormat="1" applyFont="1" applyFill="1" applyBorder="1" applyAlignment="1">
      <alignment horizontal="center" vertical="center" wrapText="1"/>
    </xf>
    <xf numFmtId="167" fontId="5" fillId="6" borderId="1" xfId="4" applyNumberFormat="1" applyFont="1" applyFill="1" applyBorder="1" applyAlignment="1">
      <alignment horizontal="center" vertical="center" wrapText="1"/>
    </xf>
    <xf numFmtId="49" fontId="6" fillId="0" borderId="1" xfId="2" applyNumberFormat="1" applyFont="1" applyBorder="1" applyAlignment="1" applyProtection="1">
      <alignment horizontal="center" vertical="center"/>
      <protection locked="0"/>
    </xf>
    <xf numFmtId="10" fontId="6" fillId="0" borderId="1" xfId="3" applyNumberFormat="1" applyFont="1" applyBorder="1" applyAlignment="1" applyProtection="1">
      <alignment horizontal="center" vertical="center"/>
      <protection locked="0"/>
    </xf>
    <xf numFmtId="167" fontId="6" fillId="0" borderId="1" xfId="4" applyNumberFormat="1" applyFont="1" applyBorder="1" applyAlignment="1" applyProtection="1">
      <alignment horizontal="center" vertical="center"/>
      <protection locked="0"/>
    </xf>
    <xf numFmtId="49" fontId="6" fillId="0" borderId="1" xfId="2" applyNumberFormat="1" applyFont="1" applyFill="1" applyBorder="1" applyAlignment="1" applyProtection="1">
      <alignment horizontal="center" vertical="center"/>
      <protection locked="0"/>
    </xf>
    <xf numFmtId="43" fontId="6" fillId="0" borderId="1" xfId="4" applyFont="1" applyBorder="1" applyAlignment="1" applyProtection="1">
      <alignment horizontal="center" vertical="center"/>
      <protection locked="0"/>
    </xf>
    <xf numFmtId="49" fontId="6" fillId="7" borderId="1" xfId="2" applyNumberFormat="1" applyFont="1" applyFill="1" applyBorder="1" applyAlignment="1" applyProtection="1">
      <alignment horizontal="center" vertical="center"/>
      <protection locked="0"/>
    </xf>
    <xf numFmtId="10" fontId="6" fillId="0" borderId="1" xfId="3" applyNumberFormat="1" applyFont="1" applyFill="1" applyBorder="1" applyAlignment="1" applyProtection="1">
      <alignment horizontal="center" vertical="center"/>
      <protection locked="0"/>
    </xf>
    <xf numFmtId="10" fontId="6" fillId="7" borderId="1" xfId="3" applyNumberFormat="1" applyFont="1" applyFill="1" applyBorder="1" applyAlignment="1" applyProtection="1">
      <alignment horizontal="center" vertical="center"/>
      <protection locked="0"/>
    </xf>
    <xf numFmtId="49" fontId="6" fillId="0" borderId="0" xfId="2" applyNumberFormat="1" applyFont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43" fontId="6" fillId="0" borderId="0" xfId="4" applyFont="1" applyAlignment="1">
      <alignment horizontal="center" vertical="center"/>
    </xf>
    <xf numFmtId="167" fontId="6" fillId="0" borderId="0" xfId="4" applyNumberFormat="1" applyFont="1" applyAlignment="1">
      <alignment horizontal="center" vertical="center"/>
    </xf>
    <xf numFmtId="0" fontId="6" fillId="0" borderId="1" xfId="4" applyNumberFormat="1" applyFont="1" applyBorder="1" applyAlignment="1" applyProtection="1">
      <alignment horizontal="center" vertical="center"/>
      <protection locked="0"/>
    </xf>
    <xf numFmtId="0" fontId="6" fillId="0" borderId="1" xfId="4" applyNumberFormat="1" applyFont="1" applyFill="1" applyBorder="1" applyAlignment="1" applyProtection="1">
      <alignment horizontal="center" vertical="center"/>
      <protection locked="0"/>
    </xf>
    <xf numFmtId="0" fontId="6" fillId="7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10" fontId="6" fillId="0" borderId="0" xfId="3" applyNumberFormat="1" applyFont="1" applyBorder="1" applyAlignment="1" applyProtection="1">
      <alignment horizontal="center" vertical="center"/>
      <protection locked="0"/>
    </xf>
    <xf numFmtId="10" fontId="6" fillId="0" borderId="0" xfId="3" applyNumberFormat="1" applyFont="1" applyFill="1" applyBorder="1" applyAlignment="1" applyProtection="1">
      <alignment horizontal="center" vertical="center"/>
      <protection locked="0"/>
    </xf>
    <xf numFmtId="10" fontId="6" fillId="7" borderId="0" xfId="3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10" fontId="6" fillId="3" borderId="1" xfId="3" applyNumberFormat="1" applyFont="1" applyFill="1" applyBorder="1" applyAlignment="1" applyProtection="1">
      <alignment horizontal="center" vertical="center"/>
      <protection locked="0"/>
    </xf>
    <xf numFmtId="49" fontId="6" fillId="2" borderId="1" xfId="2" applyNumberFormat="1" applyFont="1" applyFill="1" applyBorder="1" applyAlignment="1" applyProtection="1">
      <alignment horizontal="center" vertical="center"/>
      <protection locked="0"/>
    </xf>
    <xf numFmtId="10" fontId="6" fillId="2" borderId="1" xfId="3" applyNumberFormat="1" applyFont="1" applyFill="1" applyBorder="1" applyAlignment="1" applyProtection="1">
      <alignment horizontal="center" vertical="center"/>
      <protection locked="0"/>
    </xf>
    <xf numFmtId="10" fontId="0" fillId="2" borderId="0" xfId="0" applyNumberFormat="1" applyFill="1" applyAlignment="1">
      <alignment horizontal="center"/>
    </xf>
    <xf numFmtId="2" fontId="0" fillId="0" borderId="0" xfId="0" applyNumberFormat="1"/>
    <xf numFmtId="0" fontId="3" fillId="8" borderId="0" xfId="0" applyFont="1" applyFill="1"/>
    <xf numFmtId="0" fontId="2" fillId="8" borderId="0" xfId="0" applyFont="1" applyFill="1"/>
    <xf numFmtId="10" fontId="0" fillId="0" borderId="0" xfId="1" applyNumberFormat="1" applyFont="1" applyAlignment="1">
      <alignment horizontal="center"/>
    </xf>
    <xf numFmtId="168" fontId="0" fillId="0" borderId="0" xfId="0" applyNumberFormat="1"/>
    <xf numFmtId="0" fontId="0" fillId="0" borderId="0" xfId="0" applyAlignment="1"/>
    <xf numFmtId="0" fontId="6" fillId="0" borderId="1" xfId="2" applyNumberFormat="1" applyFont="1" applyBorder="1" applyAlignment="1" applyProtection="1">
      <alignment horizontal="center" vertical="center"/>
      <protection locked="0"/>
    </xf>
    <xf numFmtId="0" fontId="0" fillId="0" borderId="0" xfId="1" applyNumberFormat="1" applyFont="1" applyAlignment="1">
      <alignment horizontal="center"/>
    </xf>
    <xf numFmtId="10" fontId="6" fillId="0" borderId="1" xfId="1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10" fontId="0" fillId="0" borderId="2" xfId="1" applyNumberFormat="1" applyFont="1" applyBorder="1"/>
    <xf numFmtId="0" fontId="7" fillId="0" borderId="0" xfId="0" applyFont="1"/>
    <xf numFmtId="0" fontId="9" fillId="9" borderId="0" xfId="0" applyFont="1" applyFill="1" applyAlignment="1">
      <alignment vertical="center"/>
    </xf>
    <xf numFmtId="0" fontId="10" fillId="10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10" fontId="0" fillId="0" borderId="0" xfId="0" applyNumberFormat="1"/>
    <xf numFmtId="10" fontId="0" fillId="0" borderId="2" xfId="0" applyNumberFormat="1" applyBorder="1"/>
    <xf numFmtId="0" fontId="11" fillId="0" borderId="0" xfId="0" applyFont="1"/>
    <xf numFmtId="10" fontId="11" fillId="0" borderId="0" xfId="1" applyNumberFormat="1" applyFont="1"/>
    <xf numFmtId="0" fontId="12" fillId="10" borderId="0" xfId="0" applyFont="1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10" fontId="13" fillId="9" borderId="0" xfId="1" applyNumberFormat="1" applyFont="1" applyFill="1" applyAlignment="1">
      <alignment vertical="center"/>
    </xf>
    <xf numFmtId="10" fontId="13" fillId="10" borderId="0" xfId="1" applyNumberFormat="1" applyFont="1" applyFill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11" fillId="0" borderId="0" xfId="0" applyNumberFormat="1" applyFont="1" applyAlignment="1">
      <alignment horizontal="center"/>
    </xf>
    <xf numFmtId="0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49" fontId="11" fillId="0" borderId="0" xfId="2" applyNumberFormat="1" applyFont="1" applyAlignment="1">
      <alignment horizontal="center" vertical="center"/>
    </xf>
    <xf numFmtId="49" fontId="11" fillId="0" borderId="1" xfId="2" applyNumberFormat="1" applyFont="1" applyBorder="1" applyAlignment="1" applyProtection="1">
      <alignment horizontal="center" vertical="center"/>
      <protection locked="0"/>
    </xf>
    <xf numFmtId="10" fontId="11" fillId="0" borderId="1" xfId="1" applyNumberFormat="1" applyFont="1" applyBorder="1" applyAlignment="1" applyProtection="1">
      <alignment horizontal="center" vertical="center"/>
    </xf>
    <xf numFmtId="168" fontId="11" fillId="0" borderId="1" xfId="1" applyNumberFormat="1" applyFont="1" applyBorder="1" applyAlignment="1" applyProtection="1">
      <alignment horizontal="center" vertical="center"/>
    </xf>
    <xf numFmtId="168" fontId="11" fillId="0" borderId="0" xfId="0" applyNumberFormat="1" applyFo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10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10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4" fillId="10" borderId="0" xfId="0" applyFont="1" applyFill="1" applyAlignment="1">
      <alignment vertical="center" wrapText="1"/>
    </xf>
    <xf numFmtId="0" fontId="14" fillId="0" borderId="0" xfId="0" applyFont="1"/>
    <xf numFmtId="0" fontId="14" fillId="9" borderId="0" xfId="0" applyFont="1" applyFill="1" applyAlignment="1">
      <alignment vertical="center" wrapText="1"/>
    </xf>
    <xf numFmtId="0" fontId="18" fillId="0" borderId="0" xfId="0" applyFont="1"/>
    <xf numFmtId="0" fontId="15" fillId="10" borderId="0" xfId="0" applyFont="1" applyFill="1" applyAlignment="1">
      <alignment horizontal="center" vertical="center" wrapText="1"/>
    </xf>
    <xf numFmtId="10" fontId="11" fillId="0" borderId="0" xfId="0" applyNumberFormat="1" applyFont="1"/>
    <xf numFmtId="10" fontId="19" fillId="0" borderId="0" xfId="0" applyNumberFormat="1" applyFont="1"/>
    <xf numFmtId="17" fontId="0" fillId="0" borderId="0" xfId="0" applyNumberFormat="1"/>
    <xf numFmtId="2" fontId="18" fillId="0" borderId="0" xfId="0" applyNumberFormat="1" applyFont="1"/>
    <xf numFmtId="0" fontId="20" fillId="0" borderId="0" xfId="0" applyFont="1"/>
    <xf numFmtId="0" fontId="0" fillId="3" borderId="0" xfId="0" applyFill="1"/>
    <xf numFmtId="0" fontId="0" fillId="0" borderId="0" xfId="0" applyFill="1"/>
    <xf numFmtId="0" fontId="21" fillId="0" borderId="0" xfId="0" applyFont="1" applyFill="1" applyAlignment="1"/>
    <xf numFmtId="0" fontId="21" fillId="0" borderId="0" xfId="0" applyFont="1" applyAlignment="1"/>
    <xf numFmtId="0" fontId="22" fillId="0" borderId="0" xfId="0" applyFont="1" applyFill="1" applyAlignment="1"/>
    <xf numFmtId="0" fontId="22" fillId="0" borderId="0" xfId="0" applyFont="1" applyFill="1" applyAlignment="1">
      <alignment horizontal="center"/>
    </xf>
    <xf numFmtId="10" fontId="21" fillId="0" borderId="0" xfId="1" applyNumberFormat="1" applyFont="1" applyFill="1" applyAlignment="1"/>
    <xf numFmtId="10" fontId="21" fillId="0" borderId="0" xfId="1" applyNumberFormat="1" applyFont="1" applyAlignment="1"/>
    <xf numFmtId="0" fontId="21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4" borderId="0" xfId="0" applyFont="1" applyFill="1" applyAlignment="1"/>
    <xf numFmtId="0" fontId="21" fillId="11" borderId="0" xfId="0" applyFont="1" applyFill="1" applyAlignment="1"/>
    <xf numFmtId="169" fontId="21" fillId="0" borderId="0" xfId="1" applyNumberFormat="1" applyFont="1" applyAlignment="1"/>
    <xf numFmtId="169" fontId="21" fillId="0" borderId="0" xfId="0" applyNumberFormat="1" applyFont="1" applyAlignment="1"/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" fontId="0" fillId="0" borderId="0" xfId="0" applyNumberFormat="1"/>
    <xf numFmtId="0" fontId="0" fillId="0" borderId="0" xfId="0" applyNumberFormat="1" applyAlignment="1">
      <alignment horizontal="center"/>
    </xf>
    <xf numFmtId="169" fontId="0" fillId="0" borderId="0" xfId="0" applyNumberFormat="1"/>
    <xf numFmtId="2" fontId="23" fillId="0" borderId="0" xfId="0" applyNumberFormat="1" applyFont="1"/>
    <xf numFmtId="2" fontId="23" fillId="0" borderId="0" xfId="0" applyNumberFormat="1" applyFont="1" applyAlignment="1">
      <alignment horizontal="center"/>
    </xf>
    <xf numFmtId="0" fontId="16" fillId="0" borderId="0" xfId="0" applyFont="1" applyFill="1" applyAlignment="1">
      <alignment vertical="center" wrapText="1"/>
    </xf>
    <xf numFmtId="0" fontId="14" fillId="12" borderId="0" xfId="0" applyFont="1" applyFill="1" applyAlignment="1"/>
    <xf numFmtId="169" fontId="24" fillId="0" borderId="0" xfId="1" applyNumberFormat="1" applyFont="1" applyAlignment="1"/>
    <xf numFmtId="0" fontId="21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5" fillId="0" borderId="0" xfId="0" applyFont="1"/>
    <xf numFmtId="2" fontId="26" fillId="0" borderId="0" xfId="0" applyNumberFormat="1" applyFont="1"/>
    <xf numFmtId="0" fontId="25" fillId="0" borderId="0" xfId="0" applyFont="1" applyAlignment="1">
      <alignment horizontal="center"/>
    </xf>
    <xf numFmtId="0" fontId="25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27" fillId="0" borderId="0" xfId="5"/>
    <xf numFmtId="168" fontId="21" fillId="0" borderId="0" xfId="1" applyNumberFormat="1" applyFont="1" applyAlignment="1"/>
    <xf numFmtId="0" fontId="28" fillId="0" borderId="0" xfId="0" applyFont="1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NumberFormat="1" applyFont="1" applyAlignment="1">
      <alignment horizontal="center"/>
    </xf>
    <xf numFmtId="0" fontId="21" fillId="0" borderId="0" xfId="1" applyNumberFormat="1" applyFont="1" applyAlignment="1">
      <alignment horizontal="center"/>
    </xf>
    <xf numFmtId="0" fontId="22" fillId="0" borderId="0" xfId="0" applyFont="1" applyAlignment="1">
      <alignment horizontal="center"/>
    </xf>
    <xf numFmtId="16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30" fillId="0" borderId="0" xfId="0" applyFont="1" applyAlignment="1"/>
    <xf numFmtId="0" fontId="31" fillId="0" borderId="0" xfId="0" applyFont="1" applyFill="1" applyAlignment="1">
      <alignment horizontal="center"/>
    </xf>
    <xf numFmtId="0" fontId="32" fillId="13" borderId="3" xfId="0" applyFont="1" applyFill="1" applyBorder="1" applyAlignment="1">
      <alignment horizontal="center" vertical="center" wrapText="1" readingOrder="1"/>
    </xf>
    <xf numFmtId="0" fontId="33" fillId="14" borderId="4" xfId="0" applyFont="1" applyFill="1" applyBorder="1" applyAlignment="1">
      <alignment horizontal="center" wrapText="1" readingOrder="1"/>
    </xf>
    <xf numFmtId="9" fontId="33" fillId="14" borderId="4" xfId="0" applyNumberFormat="1" applyFont="1" applyFill="1" applyBorder="1" applyAlignment="1">
      <alignment horizontal="center" wrapText="1" readingOrder="1"/>
    </xf>
    <xf numFmtId="0" fontId="33" fillId="15" borderId="5" xfId="0" applyFont="1" applyFill="1" applyBorder="1" applyAlignment="1">
      <alignment horizontal="center" wrapText="1" readingOrder="1"/>
    </xf>
    <xf numFmtId="9" fontId="33" fillId="15" borderId="5" xfId="0" applyNumberFormat="1" applyFont="1" applyFill="1" applyBorder="1" applyAlignment="1">
      <alignment horizontal="center" wrapText="1" readingOrder="1"/>
    </xf>
    <xf numFmtId="0" fontId="33" fillId="14" borderId="5" xfId="0" applyFont="1" applyFill="1" applyBorder="1" applyAlignment="1">
      <alignment horizontal="center" wrapText="1" readingOrder="1"/>
    </xf>
    <xf numFmtId="9" fontId="33" fillId="14" borderId="5" xfId="0" applyNumberFormat="1" applyFont="1" applyFill="1" applyBorder="1" applyAlignment="1">
      <alignment horizontal="center" wrapText="1" readingOrder="1"/>
    </xf>
    <xf numFmtId="0" fontId="34" fillId="0" borderId="0" xfId="0" applyFont="1"/>
    <xf numFmtId="0" fontId="32" fillId="13" borderId="6" xfId="0" applyFont="1" applyFill="1" applyBorder="1" applyAlignment="1">
      <alignment horizontal="center" vertical="center" wrapText="1" readingOrder="1"/>
    </xf>
    <xf numFmtId="0" fontId="33" fillId="0" borderId="0" xfId="0" applyFont="1" applyFill="1" applyBorder="1" applyAlignment="1">
      <alignment horizontal="center" wrapText="1" readingOrder="1"/>
    </xf>
    <xf numFmtId="9" fontId="33" fillId="0" borderId="0" xfId="0" applyNumberFormat="1" applyFont="1" applyFill="1" applyBorder="1" applyAlignment="1">
      <alignment horizontal="center" wrapText="1" readingOrder="1"/>
    </xf>
    <xf numFmtId="3" fontId="33" fillId="0" borderId="0" xfId="0" applyNumberFormat="1" applyFont="1" applyFill="1" applyBorder="1" applyAlignment="1">
      <alignment horizontal="center" wrapText="1" readingOrder="1"/>
    </xf>
    <xf numFmtId="0" fontId="35" fillId="0" borderId="0" xfId="0" applyFont="1" applyFill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8" fillId="10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6">
    <cellStyle name="Comma 2" xfId="4"/>
    <cellStyle name="Hyperlink" xfId="5" builtinId="8"/>
    <cellStyle name="Normal" xfId="0" builtinId="0"/>
    <cellStyle name="Normal 2" xfId="2"/>
    <cellStyle name="Percent" xfId="1" builtinId="5"/>
    <cellStyle name="Percent 2" xfId="3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9" formatCode="0.000"/>
    </dxf>
    <dxf>
      <numFmt numFmtId="169" formatCode="0.000"/>
    </dxf>
    <dxf>
      <numFmt numFmtId="169" formatCode="0.000"/>
    </dxf>
    <dxf>
      <numFmt numFmtId="22" formatCode="mmm\-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2" formatCode="mmm\-yy"/>
    </dxf>
    <dxf>
      <numFmt numFmtId="169" formatCode="0.000"/>
    </dxf>
    <dxf>
      <numFmt numFmtId="169" formatCode="0.000"/>
    </dxf>
    <dxf>
      <numFmt numFmtId="169" formatCode="0.000"/>
    </dxf>
    <dxf>
      <numFmt numFmtId="22" formatCode="mmm\-yy"/>
    </dxf>
    <dxf>
      <numFmt numFmtId="169" formatCode="0.000"/>
    </dxf>
    <dxf>
      <numFmt numFmtId="169" formatCode="0.000"/>
    </dxf>
    <dxf>
      <numFmt numFmtId="169" formatCode="0.000"/>
    </dxf>
    <dxf>
      <numFmt numFmtId="22" formatCode="mmm\-yy"/>
    </dxf>
    <dxf>
      <numFmt numFmtId="169" formatCode="0.000"/>
    </dxf>
    <dxf>
      <numFmt numFmtId="169" formatCode="0.000"/>
    </dxf>
    <dxf>
      <numFmt numFmtId="169" formatCode="0.000"/>
    </dxf>
    <dxf>
      <numFmt numFmtId="22" formatCode="mmm\-yy"/>
    </dxf>
  </dxfs>
  <tableStyles count="0" defaultTableStyle="TableStyleMedium2" defaultPivotStyle="PivotStyleLight16"/>
  <colors>
    <mruColors>
      <color rgb="FFFF7C5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FPD(t-1,t)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Sheet1!$C$5:$L$5</c:f>
              <c:numCache>
                <c:formatCode>0.0%</c:formatCode>
                <c:ptCount val="10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6-43D8-B807-C6B497A81443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MPD(0,t)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Sheet1!$C$6:$L$6</c:f>
              <c:numCache>
                <c:formatCode>0.0%</c:formatCode>
                <c:ptCount val="10"/>
                <c:pt idx="0">
                  <c:v>0.02</c:v>
                </c:pt>
                <c:pt idx="1">
                  <c:v>1.8619999999999998E-2</c:v>
                </c:pt>
                <c:pt idx="2">
                  <c:v>1.7304839999999998E-2</c:v>
                </c:pt>
                <c:pt idx="3">
                  <c:v>1.6049277720000001E-2</c:v>
                </c:pt>
                <c:pt idx="4">
                  <c:v>1.4848414116480002E-2</c:v>
                </c:pt>
                <c:pt idx="5">
                  <c:v>1.4610839490616321E-2</c:v>
                </c:pt>
                <c:pt idx="6">
                  <c:v>1.437706605876646E-2</c:v>
                </c:pt>
                <c:pt idx="7">
                  <c:v>1.4147033001826195E-2</c:v>
                </c:pt>
                <c:pt idx="8">
                  <c:v>1.3920680473796977E-2</c:v>
                </c:pt>
                <c:pt idx="9">
                  <c:v>1.3697949586216226E-2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6-43D8-B807-C6B497A81443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5880680645256419E-2"/>
                  <c:y val="-7.2234520749925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Sheet1!$C$7:$L$7</c:f>
              <c:numCache>
                <c:formatCode>0.0%</c:formatCode>
                <c:ptCount val="1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6-43D8-B807-C6B497A8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888"/>
        <c:axId val="457367824"/>
      </c:lineChart>
      <c:catAx>
        <c:axId val="4573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824"/>
        <c:crosses val="autoZero"/>
        <c:auto val="1"/>
        <c:lblAlgn val="ctr"/>
        <c:lblOffset val="100"/>
        <c:noMultiLvlLbl val="0"/>
      </c:catAx>
      <c:valAx>
        <c:axId val="45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5'!$H$6:$AB$6</c:f>
              <c:numCache>
                <c:formatCode>0.00%</c:formatCode>
                <c:ptCount val="21"/>
                <c:pt idx="0">
                  <c:v>4.0637870580099055E-14</c:v>
                </c:pt>
                <c:pt idx="1">
                  <c:v>8.9999999999999965E-4</c:v>
                </c:pt>
                <c:pt idx="2">
                  <c:v>2.967590426608793E-3</c:v>
                </c:pt>
                <c:pt idx="3">
                  <c:v>5.9529594191050465E-3</c:v>
                </c:pt>
                <c:pt idx="4">
                  <c:v>9.738803037741604E-3</c:v>
                </c:pt>
                <c:pt idx="5">
                  <c:v>1.4243794616039711E-2</c:v>
                </c:pt>
                <c:pt idx="6">
                  <c:v>1.9403385405002856E-2</c:v>
                </c:pt>
                <c:pt idx="7">
                  <c:v>2.5162546457250443E-2</c:v>
                </c:pt>
                <c:pt idx="8">
                  <c:v>3.1472336479531703E-2</c:v>
                </c:pt>
                <c:pt idx="9">
                  <c:v>3.828806562348587E-2</c:v>
                </c:pt>
                <c:pt idx="10">
                  <c:v>4.5568234597541474E-2</c:v>
                </c:pt>
                <c:pt idx="11">
                  <c:v>5.3273889847439464E-2</c:v>
                </c:pt>
                <c:pt idx="12">
                  <c:v>6.1368217799507338E-2</c:v>
                </c:pt>
                <c:pt idx="13">
                  <c:v>6.9816283108463162E-2</c:v>
                </c:pt>
                <c:pt idx="14">
                  <c:v>7.8584856420274379E-2</c:v>
                </c:pt>
                <c:pt idx="15">
                  <c:v>8.7642298807444105E-2</c:v>
                </c:pt>
                <c:pt idx="16">
                  <c:v>9.6958482302955867E-2</c:v>
                </c:pt>
                <c:pt idx="17">
                  <c:v>0.10650473326684212</c:v>
                </c:pt>
                <c:pt idx="18">
                  <c:v>0.11625378985595637</c:v>
                </c:pt>
                <c:pt idx="19">
                  <c:v>0.12617976778288223</c:v>
                </c:pt>
                <c:pt idx="20">
                  <c:v>0.13625813047776678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2-4298-B36C-8D5EF42F59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5'!$H$7:$AB$7</c:f>
              <c:numCache>
                <c:formatCode>0.00%</c:formatCode>
                <c:ptCount val="21"/>
                <c:pt idx="0">
                  <c:v>4.6327608084927596E-15</c:v>
                </c:pt>
                <c:pt idx="1">
                  <c:v>2.200000000000001E-3</c:v>
                </c:pt>
                <c:pt idx="2">
                  <c:v>8.425316267489295E-3</c:v>
                </c:pt>
                <c:pt idx="3">
                  <c:v>1.83624535373672E-2</c:v>
                </c:pt>
                <c:pt idx="4">
                  <c:v>3.1706577455033483E-2</c:v>
                </c:pt>
                <c:pt idx="5">
                  <c:v>4.8121130009831571E-2</c:v>
                </c:pt>
                <c:pt idx="6">
                  <c:v>6.7240485031598948E-2</c:v>
                </c:pt>
                <c:pt idx="7">
                  <c:v>8.868037114640176E-2</c:v>
                </c:pt>
                <c:pt idx="8">
                  <c:v>0.11205014543715411</c:v>
                </c:pt>
                <c:pt idx="9">
                  <c:v>0.13696465239494901</c:v>
                </c:pt>
                <c:pt idx="10">
                  <c:v>0.16305453813957355</c:v>
                </c:pt>
                <c:pt idx="11">
                  <c:v>0.18997446355427439</c:v>
                </c:pt>
                <c:pt idx="12">
                  <c:v>0.21740903181354113</c:v>
                </c:pt>
                <c:pt idx="13">
                  <c:v>0.2450765012237249</c:v>
                </c:pt>
                <c:pt idx="14">
                  <c:v>0.27273052027057876</c:v>
                </c:pt>
                <c:pt idx="15">
                  <c:v>0.30016021420247602</c:v>
                </c:pt>
                <c:pt idx="16">
                  <c:v>0.32718898681032488</c:v>
                </c:pt>
                <c:pt idx="17">
                  <c:v>0.35367239312827825</c:v>
                </c:pt>
                <c:pt idx="18">
                  <c:v>0.3794954034589757</c:v>
                </c:pt>
                <c:pt idx="19">
                  <c:v>0.40456932905052889</c:v>
                </c:pt>
                <c:pt idx="20">
                  <c:v>0.42882862460700089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B2-4298-B36C-8D5EF42F59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5'!$H$8:$AB$8</c:f>
              <c:numCache>
                <c:formatCode>0.00%</c:formatCode>
                <c:ptCount val="21"/>
                <c:pt idx="0">
                  <c:v>1.3090191381272283E-13</c:v>
                </c:pt>
                <c:pt idx="1">
                  <c:v>4.7999999999999978E-3</c:v>
                </c:pt>
                <c:pt idx="2">
                  <c:v>1.6085018893326399E-2</c:v>
                </c:pt>
                <c:pt idx="3">
                  <c:v>3.2307933867891145E-2</c:v>
                </c:pt>
                <c:pt idx="4">
                  <c:v>5.2501952873761054E-2</c:v>
                </c:pt>
                <c:pt idx="5">
                  <c:v>7.5857871438007748E-2</c:v>
                </c:pt>
                <c:pt idx="6">
                  <c:v>0.10165911036876613</c:v>
                </c:pt>
                <c:pt idx="7">
                  <c:v>0.12926701609291288</c:v>
                </c:pt>
                <c:pt idx="8">
                  <c:v>0.15811805459819955</c:v>
                </c:pt>
                <c:pt idx="9">
                  <c:v>0.18772293321007175</c:v>
                </c:pt>
                <c:pt idx="10">
                  <c:v>0.21766467636637132</c:v>
                </c:pt>
                <c:pt idx="11">
                  <c:v>0.24759499663957182</c:v>
                </c:pt>
                <c:pt idx="12">
                  <c:v>0.27722915206271109</c:v>
                </c:pt>
                <c:pt idx="13">
                  <c:v>0.30633976104128097</c:v>
                </c:pt>
                <c:pt idx="14">
                  <c:v>0.33475008077968937</c:v>
                </c:pt>
                <c:pt idx="15">
                  <c:v>0.36232718564640887</c:v>
                </c:pt>
                <c:pt idx="16">
                  <c:v>0.38897537694762446</c:v>
                </c:pt>
                <c:pt idx="17">
                  <c:v>0.41463004922213942</c:v>
                </c:pt>
                <c:pt idx="18">
                  <c:v>0.43925214602631524</c:v>
                </c:pt>
                <c:pt idx="19">
                  <c:v>0.46282326571822707</c:v>
                </c:pt>
                <c:pt idx="20">
                  <c:v>0.48534142504577871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B2-4298-B36C-8D5EF42F59E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5'!$H$9:$AB$9</c:f>
              <c:numCache>
                <c:formatCode>0.00%</c:formatCode>
                <c:ptCount val="21"/>
                <c:pt idx="0">
                  <c:v>2.0386436091240945E-12</c:v>
                </c:pt>
                <c:pt idx="1">
                  <c:v>1.1599999999999997E-2</c:v>
                </c:pt>
                <c:pt idx="2">
                  <c:v>3.4974283618025709E-2</c:v>
                </c:pt>
                <c:pt idx="3">
                  <c:v>6.5499313110785884E-2</c:v>
                </c:pt>
                <c:pt idx="4">
                  <c:v>0.10065199862030833</c:v>
                </c:pt>
                <c:pt idx="5">
                  <c:v>0.13859437142133679</c:v>
                </c:pt>
                <c:pt idx="6">
                  <c:v>0.17793048158782321</c:v>
                </c:pt>
                <c:pt idx="7">
                  <c:v>0.21760545817631941</c:v>
                </c:pt>
                <c:pt idx="8">
                  <c:v>0.25683955269418757</c:v>
                </c:pt>
                <c:pt idx="9">
                  <c:v>0.29507475381670917</c:v>
                </c:pt>
                <c:pt idx="10">
                  <c:v>0.33192899936509734</c:v>
                </c:pt>
                <c:pt idx="11">
                  <c:v>0.36715706121839548</c:v>
                </c:pt>
                <c:pt idx="12">
                  <c:v>0.40061785365023178</c:v>
                </c:pt>
                <c:pt idx="13">
                  <c:v>0.43224777553780958</c:v>
                </c:pt>
                <c:pt idx="14">
                  <c:v>0.46203946803548429</c:v>
                </c:pt>
                <c:pt idx="15">
                  <c:v>0.4900252332505261</c:v>
                </c:pt>
                <c:pt idx="16">
                  <c:v>0.51626432942442857</c:v>
                </c:pt>
                <c:pt idx="17">
                  <c:v>0.5408334030647628</c:v>
                </c:pt>
                <c:pt idx="18">
                  <c:v>0.56381940430031341</c:v>
                </c:pt>
                <c:pt idx="19">
                  <c:v>0.58531443284135587</c:v>
                </c:pt>
                <c:pt idx="20">
                  <c:v>0.60541206225604471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B2-4298-B36C-8D5EF42F59E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5'!$H$10:$AB$10</c:f>
              <c:numCache>
                <c:formatCode>0.00%</c:formatCode>
                <c:ptCount val="21"/>
                <c:pt idx="0">
                  <c:v>1.326692058614529E-11</c:v>
                </c:pt>
                <c:pt idx="1">
                  <c:v>1.7999999999999999E-2</c:v>
                </c:pt>
                <c:pt idx="2">
                  <c:v>5.0055071278313781E-2</c:v>
                </c:pt>
                <c:pt idx="3">
                  <c:v>8.9025240621238538E-2</c:v>
                </c:pt>
                <c:pt idx="4">
                  <c:v>0.13154796416520079</c:v>
                </c:pt>
                <c:pt idx="5">
                  <c:v>0.17546148717350665</c:v>
                </c:pt>
                <c:pt idx="6">
                  <c:v>0.21931616267700116</c:v>
                </c:pt>
                <c:pt idx="7">
                  <c:v>0.26215013699414313</c:v>
                </c:pt>
                <c:pt idx="8">
                  <c:v>0.30334881957283227</c:v>
                </c:pt>
                <c:pt idx="9">
                  <c:v>0.34254552213084871</c:v>
                </c:pt>
                <c:pt idx="10">
                  <c:v>0.37954853148037537</c:v>
                </c:pt>
                <c:pt idx="11">
                  <c:v>0.41428734082703067</c:v>
                </c:pt>
                <c:pt idx="12">
                  <c:v>0.44677330547118294</c:v>
                </c:pt>
                <c:pt idx="13">
                  <c:v>0.47707119412193638</c:v>
                </c:pt>
                <c:pt idx="14">
                  <c:v>0.50527889822973804</c:v>
                </c:pt>
                <c:pt idx="15">
                  <c:v>0.53151317674004073</c:v>
                </c:pt>
                <c:pt idx="16">
                  <c:v>0.55589981203027339</c:v>
                </c:pt>
                <c:pt idx="17">
                  <c:v>0.57856695295913652</c:v>
                </c:pt>
                <c:pt idx="18">
                  <c:v>0.59964073536726492</c:v>
                </c:pt>
                <c:pt idx="19">
                  <c:v>0.61924251210811065</c:v>
                </c:pt>
                <c:pt idx="20">
                  <c:v>0.63748720717918705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B2-4298-B36C-8D5EF42F59E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5'!$H$11:$AB$11</c:f>
              <c:numCache>
                <c:formatCode>0.00%</c:formatCode>
                <c:ptCount val="21"/>
                <c:pt idx="0">
                  <c:v>6.2405338179990706E-10</c:v>
                </c:pt>
                <c:pt idx="1">
                  <c:v>2.6700000000000002E-2</c:v>
                </c:pt>
                <c:pt idx="2">
                  <c:v>6.2206524103016414E-2</c:v>
                </c:pt>
                <c:pt idx="3">
                  <c:v>0.10005874691964699</c:v>
                </c:pt>
                <c:pt idx="4">
                  <c:v>0.13822505772562849</c:v>
                </c:pt>
                <c:pt idx="5">
                  <c:v>0.17568477787468956</c:v>
                </c:pt>
                <c:pt idx="6">
                  <c:v>0.21188287373755962</c:v>
                </c:pt>
                <c:pt idx="7">
                  <c:v>0.2465217917451604</c:v>
                </c:pt>
                <c:pt idx="8">
                  <c:v>0.27945793603099389</c:v>
                </c:pt>
                <c:pt idx="9">
                  <c:v>0.31064294045394047</c:v>
                </c:pt>
                <c:pt idx="10">
                  <c:v>0.34008785619899773</c:v>
                </c:pt>
                <c:pt idx="11">
                  <c:v>0.36784039615035652</c:v>
                </c:pt>
                <c:pt idx="12">
                  <c:v>0.39397013765004812</c:v>
                </c:pt>
                <c:pt idx="13">
                  <c:v>0.41855878983841638</c:v>
                </c:pt>
                <c:pt idx="14">
                  <c:v>0.44169377544107413</c:v>
                </c:pt>
                <c:pt idx="15">
                  <c:v>0.46346402131889292</c:v>
                </c:pt>
                <c:pt idx="16">
                  <c:v>0.48395723770818799</c:v>
                </c:pt>
                <c:pt idx="17">
                  <c:v>0.50325820707468771</c:v>
                </c:pt>
                <c:pt idx="18">
                  <c:v>0.52144775897667595</c:v>
                </c:pt>
                <c:pt idx="19">
                  <c:v>0.53860221000213049</c:v>
                </c:pt>
                <c:pt idx="20">
                  <c:v>0.55479311683687793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B2-4298-B36C-8D5EF42F59E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5'!$H$12:$AB$12</c:f>
              <c:numCache>
                <c:formatCode>0.00%</c:formatCode>
                <c:ptCount val="21"/>
                <c:pt idx="0">
                  <c:v>6.2006097379506288E-9</c:v>
                </c:pt>
                <c:pt idx="1">
                  <c:v>4.1399999999999999E-2</c:v>
                </c:pt>
                <c:pt idx="2">
                  <c:v>8.6933369151383888E-2</c:v>
                </c:pt>
                <c:pt idx="3">
                  <c:v>0.13133128766872063</c:v>
                </c:pt>
                <c:pt idx="4">
                  <c:v>0.17348301009886052</c:v>
                </c:pt>
                <c:pt idx="5">
                  <c:v>0.21304825506678543</c:v>
                </c:pt>
                <c:pt idx="6">
                  <c:v>0.24998117740994102</c:v>
                </c:pt>
                <c:pt idx="7">
                  <c:v>0.28436621524020317</c:v>
                </c:pt>
                <c:pt idx="8">
                  <c:v>0.31634614884566287</c:v>
                </c:pt>
                <c:pt idx="9">
                  <c:v>0.34608690342932191</c:v>
                </c:pt>
                <c:pt idx="10">
                  <c:v>0.37375945312988484</c:v>
                </c:pt>
                <c:pt idx="11">
                  <c:v>0.39953043417209644</c:v>
                </c:pt>
                <c:pt idx="12">
                  <c:v>0.42355743643203997</c:v>
                </c:pt>
                <c:pt idx="13">
                  <c:v>0.44598688286870036</c:v>
                </c:pt>
                <c:pt idx="14">
                  <c:v>0.46695335516192943</c:v>
                </c:pt>
                <c:pt idx="15">
                  <c:v>0.48657972028089291</c:v>
                </c:pt>
                <c:pt idx="16">
                  <c:v>0.50497768531651566</c:v>
                </c:pt>
                <c:pt idx="17">
                  <c:v>0.52224856301777056</c:v>
                </c:pt>
                <c:pt idx="18">
                  <c:v>0.53848412100043797</c:v>
                </c:pt>
                <c:pt idx="19">
                  <c:v>0.55376744137325251</c:v>
                </c:pt>
                <c:pt idx="20">
                  <c:v>0.56817374981680213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B2-4298-B36C-8D5EF42F59E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5'!$H$13:$AB$13</c:f>
              <c:numCache>
                <c:formatCode>0.00%</c:formatCode>
                <c:ptCount val="21"/>
                <c:pt idx="0">
                  <c:v>4.862865094253118E-8</c:v>
                </c:pt>
                <c:pt idx="1">
                  <c:v>5.9400000000000015E-2</c:v>
                </c:pt>
                <c:pt idx="2">
                  <c:v>0.1134509596711195</c:v>
                </c:pt>
                <c:pt idx="3">
                  <c:v>0.16208016916897994</c:v>
                </c:pt>
                <c:pt idx="4">
                  <c:v>0.20591814661062746</c:v>
                </c:pt>
                <c:pt idx="5">
                  <c:v>0.24557684350058048</c:v>
                </c:pt>
                <c:pt idx="6">
                  <c:v>0.28159302441338141</c:v>
                </c:pt>
                <c:pt idx="7">
                  <c:v>0.31442615848688599</c:v>
                </c:pt>
                <c:pt idx="8">
                  <c:v>0.34446711697841104</c:v>
                </c:pt>
                <c:pt idx="9">
                  <c:v>0.37204844542567006</c:v>
                </c:pt>
                <c:pt idx="10">
                  <c:v>0.39745382217389186</c:v>
                </c:pt>
                <c:pt idx="11">
                  <c:v>0.4209261559716963</c:v>
                </c:pt>
                <c:pt idx="12">
                  <c:v>0.44267432952830837</c:v>
                </c:pt>
                <c:pt idx="13">
                  <c:v>0.46287875524004257</c:v>
                </c:pt>
                <c:pt idx="14">
                  <c:v>0.48169593740840999</c:v>
                </c:pt>
                <c:pt idx="15">
                  <c:v>0.49926222029669393</c:v>
                </c:pt>
                <c:pt idx="16">
                  <c:v>0.51569687467322156</c:v>
                </c:pt>
                <c:pt idx="17">
                  <c:v>0.53110464829625481</c:v>
                </c:pt>
                <c:pt idx="18">
                  <c:v>0.54557788179470401</c:v>
                </c:pt>
                <c:pt idx="19">
                  <c:v>0.55919827141289646</c:v>
                </c:pt>
                <c:pt idx="20">
                  <c:v>0.57203834389324604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B2-4298-B36C-8D5EF42F59E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5'!$H$14:$AB$14</c:f>
              <c:numCache>
                <c:formatCode>0.00%</c:formatCode>
                <c:ptCount val="21"/>
                <c:pt idx="0">
                  <c:v>7.6931469646311424E-7</c:v>
                </c:pt>
                <c:pt idx="1">
                  <c:v>8.3099999999999993E-2</c:v>
                </c:pt>
                <c:pt idx="2">
                  <c:v>0.14002183311068986</c:v>
                </c:pt>
                <c:pt idx="3">
                  <c:v>0.18657639376171928</c:v>
                </c:pt>
                <c:pt idx="4">
                  <c:v>0.22631034463283312</c:v>
                </c:pt>
                <c:pt idx="5">
                  <c:v>0.26102197613770145</c:v>
                </c:pt>
                <c:pt idx="6">
                  <c:v>0.2918189576404277</c:v>
                </c:pt>
                <c:pt idx="7">
                  <c:v>0.31945475315000826</c:v>
                </c:pt>
                <c:pt idx="8">
                  <c:v>0.34447419334849433</c:v>
                </c:pt>
                <c:pt idx="9">
                  <c:v>0.36728806763766964</c:v>
                </c:pt>
                <c:pt idx="10">
                  <c:v>0.38821573561843264</c:v>
                </c:pt>
                <c:pt idx="11">
                  <c:v>0.40751139517280205</c:v>
                </c:pt>
                <c:pt idx="12">
                  <c:v>0.42538121479579893</c:v>
                </c:pt>
                <c:pt idx="13">
                  <c:v>0.4419950039875753</c:v>
                </c:pt>
                <c:pt idx="14">
                  <c:v>0.45749444274267587</c:v>
                </c:pt>
                <c:pt idx="15">
                  <c:v>0.47199905061671577</c:v>
                </c:pt>
                <c:pt idx="16">
                  <c:v>0.4856106190353176</c:v>
                </c:pt>
                <c:pt idx="17">
                  <c:v>0.49841656849385285</c:v>
                </c:pt>
                <c:pt idx="18">
                  <c:v>0.51049253514419002</c:v>
                </c:pt>
                <c:pt idx="19">
                  <c:v>0.52190439339236105</c:v>
                </c:pt>
                <c:pt idx="20">
                  <c:v>0.53270985818659999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B2-4298-B36C-8D5EF42F59E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5'!$H$15:$AB$15</c:f>
              <c:numCache>
                <c:formatCode>0.00%</c:formatCode>
                <c:ptCount val="21"/>
                <c:pt idx="0">
                  <c:v>1.4602869319902808E-5</c:v>
                </c:pt>
                <c:pt idx="1">
                  <c:v>0.11190000000000003</c:v>
                </c:pt>
                <c:pt idx="2">
                  <c:v>0.16564901166503207</c:v>
                </c:pt>
                <c:pt idx="3">
                  <c:v>0.20573911433793099</c:v>
                </c:pt>
                <c:pt idx="4">
                  <c:v>0.23828822464020194</c:v>
                </c:pt>
                <c:pt idx="5">
                  <c:v>0.26586428518350141</c:v>
                </c:pt>
                <c:pt idx="6">
                  <c:v>0.28985110183628515</c:v>
                </c:pt>
                <c:pt idx="7">
                  <c:v>0.31109899038969874</c:v>
                </c:pt>
                <c:pt idx="8">
                  <c:v>0.33017547167227823</c:v>
                </c:pt>
                <c:pt idx="9">
                  <c:v>0.34748165953972915</c:v>
                </c:pt>
                <c:pt idx="10">
                  <c:v>0.36331328773064475</c:v>
                </c:pt>
                <c:pt idx="11">
                  <c:v>0.37789560455817423</c:v>
                </c:pt>
                <c:pt idx="12">
                  <c:v>0.39140466909374161</c:v>
                </c:pt>
                <c:pt idx="13">
                  <c:v>0.4039810277288659</c:v>
                </c:pt>
                <c:pt idx="14">
                  <c:v>0.41573886515959746</c:v>
                </c:pt>
                <c:pt idx="15">
                  <c:v>0.42677233764889305</c:v>
                </c:pt>
                <c:pt idx="16">
                  <c:v>0.43716008209451535</c:v>
                </c:pt>
                <c:pt idx="17">
                  <c:v>0.44696850466031024</c:v>
                </c:pt>
                <c:pt idx="18">
                  <c:v>0.45625422965730694</c:v>
                </c:pt>
                <c:pt idx="19">
                  <c:v>0.46506595641961013</c:v>
                </c:pt>
                <c:pt idx="20">
                  <c:v>0.47344588988616276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B2-4298-B36C-8D5EF42F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664"/>
        <c:axId val="696279320"/>
      </c:scatterChart>
      <c:valAx>
        <c:axId val="696278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9320"/>
        <c:crosses val="autoZero"/>
        <c:crossBetween val="midCat"/>
      </c:valAx>
      <c:valAx>
        <c:axId val="696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4)'!$B$253:$K$253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6-4496-9880-0EEDD60FAADB}"/>
            </c:ext>
          </c:extLst>
        </c:ser>
        <c:ser>
          <c:idx val="2"/>
          <c:order val="1"/>
          <c:tx>
            <c:strRef>
              <c:f>'dev &amp; imp (linear 4)'!$A$254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4)'!$B$254:$K$254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6-4496-9880-0EEDD60FAADB}"/>
            </c:ext>
          </c:extLst>
        </c:ser>
        <c:ser>
          <c:idx val="3"/>
          <c:order val="2"/>
          <c:tx>
            <c:strRef>
              <c:f>'dev &amp; imp (linear 4)'!$A$255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4)'!$B$255:$K$255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6-4496-9880-0EEDD60FAADB}"/>
            </c:ext>
          </c:extLst>
        </c:ser>
        <c:ser>
          <c:idx val="4"/>
          <c:order val="3"/>
          <c:tx>
            <c:strRef>
              <c:f>'dev &amp; imp (linear 4)'!$A$256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4)'!$B$256:$K$256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6-4496-9880-0EEDD60F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4)'!$B$266:$K$266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F-413B-998F-9DFFF51240FA}"/>
            </c:ext>
          </c:extLst>
        </c:ser>
        <c:ser>
          <c:idx val="2"/>
          <c:order val="1"/>
          <c:tx>
            <c:strRef>
              <c:f>'dev &amp; imp (linear 4)'!$A$267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4)'!$B$267:$K$267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F-413B-998F-9DFFF51240FA}"/>
            </c:ext>
          </c:extLst>
        </c:ser>
        <c:ser>
          <c:idx val="3"/>
          <c:order val="2"/>
          <c:tx>
            <c:strRef>
              <c:f>'dev &amp; imp (linear 4)'!$A$268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4)'!$B$268:$K$268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F-413B-998F-9DFFF51240FA}"/>
            </c:ext>
          </c:extLst>
        </c:ser>
        <c:ser>
          <c:idx val="4"/>
          <c:order val="3"/>
          <c:tx>
            <c:strRef>
              <c:f>'dev &amp; imp (linear 4)'!$A$269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4)'!$B$269:$K$269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F-413B-998F-9DFFF512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4)'!$B$279:$K$279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1-4C99-B0DC-A367B34EE7F5}"/>
            </c:ext>
          </c:extLst>
        </c:ser>
        <c:ser>
          <c:idx val="2"/>
          <c:order val="1"/>
          <c:tx>
            <c:strRef>
              <c:f>'dev &amp; imp (linear 4)'!$A$280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4)'!$B$280:$K$280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1-4C99-B0DC-A367B34EE7F5}"/>
            </c:ext>
          </c:extLst>
        </c:ser>
        <c:ser>
          <c:idx val="3"/>
          <c:order val="2"/>
          <c:tx>
            <c:strRef>
              <c:f>'dev &amp; imp (linear 4)'!$A$281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4)'!$B$281:$K$281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1-4C99-B0DC-A367B34EE7F5}"/>
            </c:ext>
          </c:extLst>
        </c:ser>
        <c:ser>
          <c:idx val="4"/>
          <c:order val="3"/>
          <c:tx>
            <c:strRef>
              <c:f>'dev &amp; imp (linear 4)'!$A$282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4)'!$B$282:$K$282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1-4C99-B0DC-A367B34E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4)'!$B$292:$K$292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2-4AF1-9904-1402E60E7AD5}"/>
            </c:ext>
          </c:extLst>
        </c:ser>
        <c:ser>
          <c:idx val="2"/>
          <c:order val="1"/>
          <c:tx>
            <c:strRef>
              <c:f>'dev &amp; imp (linear 4)'!$A$293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4)'!$B$293:$K$293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2-4AF1-9904-1402E60E7AD5}"/>
            </c:ext>
          </c:extLst>
        </c:ser>
        <c:ser>
          <c:idx val="3"/>
          <c:order val="2"/>
          <c:tx>
            <c:strRef>
              <c:f>'dev &amp; imp (linear 4)'!$A$294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4)'!$B$294:$K$294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2-4AF1-9904-1402E60E7AD5}"/>
            </c:ext>
          </c:extLst>
        </c:ser>
        <c:ser>
          <c:idx val="4"/>
          <c:order val="3"/>
          <c:tx>
            <c:strRef>
              <c:f>'dev &amp; imp (linear 4)'!$A$295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4)'!$B$295:$K$295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2-4AF1-9904-1402E60E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4)'!$B$305:$K$305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F-4C7B-BCB0-8CAD504BE8EB}"/>
            </c:ext>
          </c:extLst>
        </c:ser>
        <c:ser>
          <c:idx val="2"/>
          <c:order val="1"/>
          <c:tx>
            <c:strRef>
              <c:f>'dev &amp; imp (linear 4)'!$A$306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4)'!$B$306:$K$306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F-4C7B-BCB0-8CAD504BE8EB}"/>
            </c:ext>
          </c:extLst>
        </c:ser>
        <c:ser>
          <c:idx val="3"/>
          <c:order val="2"/>
          <c:tx>
            <c:strRef>
              <c:f>'dev &amp; imp (linear 4)'!$A$307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4)'!$B$307:$K$307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F-4C7B-BCB0-8CAD504BE8EB}"/>
            </c:ext>
          </c:extLst>
        </c:ser>
        <c:ser>
          <c:idx val="4"/>
          <c:order val="3"/>
          <c:tx>
            <c:strRef>
              <c:f>'dev &amp; imp (linear 4)'!$A$308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4)'!$B$308:$K$308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F-4C7B-BCB0-8CAD504B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4)'!$B$318:$K$318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D-4F77-9143-0B82E33AC013}"/>
            </c:ext>
          </c:extLst>
        </c:ser>
        <c:ser>
          <c:idx val="2"/>
          <c:order val="1"/>
          <c:tx>
            <c:strRef>
              <c:f>'dev &amp; imp (linear 4)'!$A$319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4)'!$B$319:$K$319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D-4F77-9143-0B82E33AC013}"/>
            </c:ext>
          </c:extLst>
        </c:ser>
        <c:ser>
          <c:idx val="3"/>
          <c:order val="2"/>
          <c:tx>
            <c:strRef>
              <c:f>'dev &amp; imp (linear 4)'!$A$320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4)'!$B$320:$K$320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D-4F77-9143-0B82E33AC013}"/>
            </c:ext>
          </c:extLst>
        </c:ser>
        <c:ser>
          <c:idx val="4"/>
          <c:order val="3"/>
          <c:tx>
            <c:strRef>
              <c:f>'dev &amp; imp (linear 4)'!$A$321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4)'!$B$321:$K$321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D-4F77-9143-0B82E33A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4)'!$A$331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4)'!$B$331:$K$331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755-A5F6-53B4B47F3338}"/>
            </c:ext>
          </c:extLst>
        </c:ser>
        <c:ser>
          <c:idx val="1"/>
          <c:order val="1"/>
          <c:tx>
            <c:strRef>
              <c:f>'dev &amp; imp (linear 4)'!$A$332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4)'!$B$332:$K$332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A-4755-A5F6-53B4B47F3338}"/>
            </c:ext>
          </c:extLst>
        </c:ser>
        <c:ser>
          <c:idx val="2"/>
          <c:order val="2"/>
          <c:tx>
            <c:strRef>
              <c:f>'dev &amp; imp (linear 4)'!$A$333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4)'!$B$333:$K$333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A-4755-A5F6-53B4B47F3338}"/>
            </c:ext>
          </c:extLst>
        </c:ser>
        <c:ser>
          <c:idx val="3"/>
          <c:order val="3"/>
          <c:tx>
            <c:strRef>
              <c:f>'dev &amp; imp (linear 4)'!$A$334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4)'!$B$334:$K$334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A-4755-A5F6-53B4B47F3338}"/>
            </c:ext>
          </c:extLst>
        </c:ser>
        <c:ser>
          <c:idx val="4"/>
          <c:order val="4"/>
          <c:tx>
            <c:strRef>
              <c:f>'dev &amp; imp (linear 4)'!$A$335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4)'!$B$335:$K$335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A-4755-A5F6-53B4B47F3338}"/>
            </c:ext>
          </c:extLst>
        </c:ser>
        <c:ser>
          <c:idx val="5"/>
          <c:order val="5"/>
          <c:tx>
            <c:strRef>
              <c:f>'dev &amp; imp (linear 4)'!$A$336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4)'!$B$336:$K$336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A-4755-A5F6-53B4B47F3338}"/>
            </c:ext>
          </c:extLst>
        </c:ser>
        <c:ser>
          <c:idx val="6"/>
          <c:order val="6"/>
          <c:tx>
            <c:strRef>
              <c:f>'dev &amp; imp (linear 4)'!$A$337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4)'!$B$337:$K$337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A-4755-A5F6-53B4B47F3338}"/>
            </c:ext>
          </c:extLst>
        </c:ser>
        <c:ser>
          <c:idx val="7"/>
          <c:order val="7"/>
          <c:tx>
            <c:strRef>
              <c:f>'dev &amp; imp (linear 4)'!$A$338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4)'!$B$338:$K$338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3A-4755-A5F6-53B4B47F3338}"/>
            </c:ext>
          </c:extLst>
        </c:ser>
        <c:ser>
          <c:idx val="8"/>
          <c:order val="8"/>
          <c:tx>
            <c:strRef>
              <c:f>'dev &amp; imp (linear 4)'!$A$339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4)'!$B$339:$K$339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3A-4755-A5F6-53B4B47F3338}"/>
            </c:ext>
          </c:extLst>
        </c:ser>
        <c:ser>
          <c:idx val="9"/>
          <c:order val="9"/>
          <c:tx>
            <c:strRef>
              <c:f>'dev &amp; imp (linear 4)'!$A$340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4)'!$B$340:$K$340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3A-4755-A5F6-53B4B47F3338}"/>
            </c:ext>
          </c:extLst>
        </c:ser>
        <c:ser>
          <c:idx val="10"/>
          <c:order val="10"/>
          <c:tx>
            <c:strRef>
              <c:f>'dev &amp; imp (linear 4)'!$A$341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4)'!$B$341:$K$341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3A-4755-A5F6-53B4B47F3338}"/>
            </c:ext>
          </c:extLst>
        </c:ser>
        <c:ser>
          <c:idx val="11"/>
          <c:order val="11"/>
          <c:tx>
            <c:strRef>
              <c:f>'dev &amp; imp (linear 4)'!$A$342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4)'!$B$342:$K$342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3A-4755-A5F6-53B4B47F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4)'!$A$350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4)'!$B$350:$K$350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B-4CED-AD43-30227FE1DD1C}"/>
            </c:ext>
          </c:extLst>
        </c:ser>
        <c:ser>
          <c:idx val="1"/>
          <c:order val="1"/>
          <c:tx>
            <c:strRef>
              <c:f>'dev &amp; imp (linear 4)'!$A$351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4)'!$B$351:$K$351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B-4CED-AD43-30227FE1DD1C}"/>
            </c:ext>
          </c:extLst>
        </c:ser>
        <c:ser>
          <c:idx val="2"/>
          <c:order val="2"/>
          <c:tx>
            <c:strRef>
              <c:f>'dev &amp; imp (linear 4)'!$A$352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4)'!$B$352:$K$352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B-4CED-AD43-30227FE1DD1C}"/>
            </c:ext>
          </c:extLst>
        </c:ser>
        <c:ser>
          <c:idx val="3"/>
          <c:order val="3"/>
          <c:tx>
            <c:strRef>
              <c:f>'dev &amp; imp (linear 4)'!$A$353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4)'!$B$353:$K$353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B-4CED-AD43-30227FE1DD1C}"/>
            </c:ext>
          </c:extLst>
        </c:ser>
        <c:ser>
          <c:idx val="4"/>
          <c:order val="4"/>
          <c:tx>
            <c:strRef>
              <c:f>'dev &amp; imp (linear 4)'!$A$354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4)'!$B$354:$K$354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B-4CED-AD43-30227FE1DD1C}"/>
            </c:ext>
          </c:extLst>
        </c:ser>
        <c:ser>
          <c:idx val="5"/>
          <c:order val="5"/>
          <c:tx>
            <c:strRef>
              <c:f>'dev &amp; imp (linear 4)'!$A$355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4)'!$B$355:$K$355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3B-4CED-AD43-30227FE1DD1C}"/>
            </c:ext>
          </c:extLst>
        </c:ser>
        <c:ser>
          <c:idx val="6"/>
          <c:order val="6"/>
          <c:tx>
            <c:strRef>
              <c:f>'dev &amp; imp (linear 4)'!$A$356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4)'!$B$356:$K$356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3B-4CED-AD43-30227FE1DD1C}"/>
            </c:ext>
          </c:extLst>
        </c:ser>
        <c:ser>
          <c:idx val="7"/>
          <c:order val="7"/>
          <c:tx>
            <c:strRef>
              <c:f>'dev &amp; imp (linear 4)'!$A$357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4)'!$B$357:$K$357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3B-4CED-AD43-30227FE1DD1C}"/>
            </c:ext>
          </c:extLst>
        </c:ser>
        <c:ser>
          <c:idx val="8"/>
          <c:order val="8"/>
          <c:tx>
            <c:strRef>
              <c:f>'dev &amp; imp (linear 4)'!$A$358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4)'!$B$358:$K$358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3B-4CED-AD43-30227FE1DD1C}"/>
            </c:ext>
          </c:extLst>
        </c:ser>
        <c:ser>
          <c:idx val="9"/>
          <c:order val="9"/>
          <c:tx>
            <c:strRef>
              <c:f>'dev &amp; imp (linear 4)'!$A$359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4)'!$B$359:$K$359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3B-4CED-AD43-30227FE1DD1C}"/>
            </c:ext>
          </c:extLst>
        </c:ser>
        <c:ser>
          <c:idx val="10"/>
          <c:order val="10"/>
          <c:tx>
            <c:strRef>
              <c:f>'dev &amp; imp (linear 4)'!$A$360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4)'!$B$360:$K$360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3B-4CED-AD43-30227FE1DD1C}"/>
            </c:ext>
          </c:extLst>
        </c:ser>
        <c:ser>
          <c:idx val="11"/>
          <c:order val="11"/>
          <c:tx>
            <c:strRef>
              <c:f>'dev &amp; imp (linear 4)'!$A$361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4)'!$B$361:$K$361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3B-4CED-AD43-30227FE1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4)'!$A$369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4)'!$B$369:$K$369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479B-8022-2B8E10F1AB5F}"/>
            </c:ext>
          </c:extLst>
        </c:ser>
        <c:ser>
          <c:idx val="1"/>
          <c:order val="1"/>
          <c:tx>
            <c:strRef>
              <c:f>'dev &amp; imp (linear 4)'!$A$370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4)'!$B$370:$K$370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2-479B-8022-2B8E10F1AB5F}"/>
            </c:ext>
          </c:extLst>
        </c:ser>
        <c:ser>
          <c:idx val="2"/>
          <c:order val="2"/>
          <c:tx>
            <c:strRef>
              <c:f>'dev &amp; imp (linear 4)'!$A$371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4)'!$B$371:$K$371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2-479B-8022-2B8E10F1AB5F}"/>
            </c:ext>
          </c:extLst>
        </c:ser>
        <c:ser>
          <c:idx val="3"/>
          <c:order val="3"/>
          <c:tx>
            <c:strRef>
              <c:f>'dev &amp; imp (linear 4)'!$A$372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4)'!$B$372:$K$372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2-479B-8022-2B8E10F1AB5F}"/>
            </c:ext>
          </c:extLst>
        </c:ser>
        <c:ser>
          <c:idx val="4"/>
          <c:order val="4"/>
          <c:tx>
            <c:strRef>
              <c:f>'dev &amp; imp (linear 4)'!$A$373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4)'!$B$373:$K$373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2-479B-8022-2B8E10F1AB5F}"/>
            </c:ext>
          </c:extLst>
        </c:ser>
        <c:ser>
          <c:idx val="5"/>
          <c:order val="5"/>
          <c:tx>
            <c:strRef>
              <c:f>'dev &amp; imp (linear 4)'!$A$374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4)'!$B$374:$K$374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2-479B-8022-2B8E10F1AB5F}"/>
            </c:ext>
          </c:extLst>
        </c:ser>
        <c:ser>
          <c:idx val="6"/>
          <c:order val="6"/>
          <c:tx>
            <c:strRef>
              <c:f>'dev &amp; imp (linear 4)'!$A$375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4)'!$B$375:$K$375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02-479B-8022-2B8E10F1AB5F}"/>
            </c:ext>
          </c:extLst>
        </c:ser>
        <c:ser>
          <c:idx val="7"/>
          <c:order val="7"/>
          <c:tx>
            <c:strRef>
              <c:f>'dev &amp; imp (linear 4)'!$A$376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4)'!$B$376:$K$376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2-479B-8022-2B8E10F1AB5F}"/>
            </c:ext>
          </c:extLst>
        </c:ser>
        <c:ser>
          <c:idx val="8"/>
          <c:order val="8"/>
          <c:tx>
            <c:strRef>
              <c:f>'dev &amp; imp (linear 4)'!$A$377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4)'!$B$377:$K$377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02-479B-8022-2B8E10F1AB5F}"/>
            </c:ext>
          </c:extLst>
        </c:ser>
        <c:ser>
          <c:idx val="9"/>
          <c:order val="9"/>
          <c:tx>
            <c:strRef>
              <c:f>'dev &amp; imp (linear 4)'!$A$378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4)'!$B$378:$K$378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2-479B-8022-2B8E10F1AB5F}"/>
            </c:ext>
          </c:extLst>
        </c:ser>
        <c:ser>
          <c:idx val="10"/>
          <c:order val="10"/>
          <c:tx>
            <c:strRef>
              <c:f>'dev &amp; imp (linear 4)'!$A$379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4)'!$B$379:$K$379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02-479B-8022-2B8E10F1AB5F}"/>
            </c:ext>
          </c:extLst>
        </c:ser>
        <c:ser>
          <c:idx val="11"/>
          <c:order val="11"/>
          <c:tx>
            <c:strRef>
              <c:f>'dev &amp; imp (linear 4)'!$A$380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4)'!$B$368:$K$368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4)'!$B$380:$K$380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2-479B-8022-2B8E10F1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 Keqiang Index </a:t>
            </a:r>
            <a:r>
              <a:rPr lang="en-US" sz="1400"/>
              <a:t>- % Y to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 Keqiang - raw'!$B$1</c:f>
              <c:strCache>
                <c:ptCount val="1"/>
                <c:pt idx="0">
                  <c:v>% Y to 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'Li Keqiang - raw'!$A$2:$A$194</c:f>
              <c:numCache>
                <c:formatCode>mmm\-yy</c:formatCode>
                <c:ptCount val="193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</c:numCache>
            </c:numRef>
          </c:cat>
          <c:val>
            <c:numRef>
              <c:f>'Li Keqiang - raw'!$B$2:$B$194</c:f>
              <c:numCache>
                <c:formatCode>0.00</c:formatCode>
                <c:ptCount val="193"/>
                <c:pt idx="0">
                  <c:v>16.57</c:v>
                </c:pt>
                <c:pt idx="1">
                  <c:v>16.143333333333334</c:v>
                </c:pt>
                <c:pt idx="2">
                  <c:v>15.716666666666667</c:v>
                </c:pt>
                <c:pt idx="3">
                  <c:v>15.29</c:v>
                </c:pt>
                <c:pt idx="4">
                  <c:v>14.844999999999999</c:v>
                </c:pt>
                <c:pt idx="5">
                  <c:v>14.399999999999999</c:v>
                </c:pt>
                <c:pt idx="6">
                  <c:v>13.954999999999998</c:v>
                </c:pt>
                <c:pt idx="7">
                  <c:v>13.51</c:v>
                </c:pt>
                <c:pt idx="8">
                  <c:v>13.065</c:v>
                </c:pt>
                <c:pt idx="9">
                  <c:v>12.62</c:v>
                </c:pt>
                <c:pt idx="10">
                  <c:v>12.65</c:v>
                </c:pt>
                <c:pt idx="11">
                  <c:v>12.67</c:v>
                </c:pt>
                <c:pt idx="12">
                  <c:v>11.923333333333334</c:v>
                </c:pt>
                <c:pt idx="13">
                  <c:v>11.176666666666666</c:v>
                </c:pt>
                <c:pt idx="14">
                  <c:v>10.43</c:v>
                </c:pt>
                <c:pt idx="15">
                  <c:v>11.12</c:v>
                </c:pt>
                <c:pt idx="16">
                  <c:v>11.36</c:v>
                </c:pt>
                <c:pt idx="17">
                  <c:v>10.72</c:v>
                </c:pt>
                <c:pt idx="18">
                  <c:v>10.59</c:v>
                </c:pt>
                <c:pt idx="19">
                  <c:v>10.254999999999999</c:v>
                </c:pt>
                <c:pt idx="20">
                  <c:v>9.92</c:v>
                </c:pt>
                <c:pt idx="21">
                  <c:v>10.26</c:v>
                </c:pt>
                <c:pt idx="22">
                  <c:v>10.86</c:v>
                </c:pt>
                <c:pt idx="23">
                  <c:v>11.23</c:v>
                </c:pt>
                <c:pt idx="24">
                  <c:v>10.73</c:v>
                </c:pt>
                <c:pt idx="25">
                  <c:v>10.23</c:v>
                </c:pt>
                <c:pt idx="26">
                  <c:v>9.73</c:v>
                </c:pt>
                <c:pt idx="27">
                  <c:v>10.45</c:v>
                </c:pt>
                <c:pt idx="28">
                  <c:v>11.18</c:v>
                </c:pt>
                <c:pt idx="29">
                  <c:v>11.91</c:v>
                </c:pt>
                <c:pt idx="30">
                  <c:v>12.83</c:v>
                </c:pt>
                <c:pt idx="31">
                  <c:v>13.01</c:v>
                </c:pt>
                <c:pt idx="32">
                  <c:v>13.8</c:v>
                </c:pt>
                <c:pt idx="33">
                  <c:v>13.55</c:v>
                </c:pt>
                <c:pt idx="34">
                  <c:v>13.22</c:v>
                </c:pt>
                <c:pt idx="35">
                  <c:v>12.79</c:v>
                </c:pt>
                <c:pt idx="36">
                  <c:v>12.87</c:v>
                </c:pt>
                <c:pt idx="37">
                  <c:v>14.445</c:v>
                </c:pt>
                <c:pt idx="38">
                  <c:v>16.02</c:v>
                </c:pt>
                <c:pt idx="39">
                  <c:v>13.2</c:v>
                </c:pt>
                <c:pt idx="40">
                  <c:v>14.03</c:v>
                </c:pt>
                <c:pt idx="41">
                  <c:v>13.98</c:v>
                </c:pt>
                <c:pt idx="42">
                  <c:v>14.17</c:v>
                </c:pt>
                <c:pt idx="43">
                  <c:v>14.56</c:v>
                </c:pt>
                <c:pt idx="44">
                  <c:v>13.72</c:v>
                </c:pt>
                <c:pt idx="45">
                  <c:v>13.65</c:v>
                </c:pt>
                <c:pt idx="46">
                  <c:v>13.67</c:v>
                </c:pt>
                <c:pt idx="47">
                  <c:v>12.97</c:v>
                </c:pt>
                <c:pt idx="48">
                  <c:v>13.1</c:v>
                </c:pt>
                <c:pt idx="49">
                  <c:v>12.625</c:v>
                </c:pt>
                <c:pt idx="50">
                  <c:v>12.15</c:v>
                </c:pt>
                <c:pt idx="51">
                  <c:v>12.89</c:v>
                </c:pt>
                <c:pt idx="52">
                  <c:v>12.09</c:v>
                </c:pt>
                <c:pt idx="53">
                  <c:v>11.59</c:v>
                </c:pt>
                <c:pt idx="54">
                  <c:v>10.79</c:v>
                </c:pt>
                <c:pt idx="55">
                  <c:v>10.49</c:v>
                </c:pt>
                <c:pt idx="56">
                  <c:v>11.3</c:v>
                </c:pt>
                <c:pt idx="57">
                  <c:v>10.74</c:v>
                </c:pt>
                <c:pt idx="58">
                  <c:v>8.74</c:v>
                </c:pt>
                <c:pt idx="59">
                  <c:v>5.77</c:v>
                </c:pt>
                <c:pt idx="60">
                  <c:v>5.07</c:v>
                </c:pt>
                <c:pt idx="61">
                  <c:v>4.0650000000000004</c:v>
                </c:pt>
                <c:pt idx="62">
                  <c:v>3.06</c:v>
                </c:pt>
                <c:pt idx="63">
                  <c:v>5.83</c:v>
                </c:pt>
                <c:pt idx="64">
                  <c:v>6.15</c:v>
                </c:pt>
                <c:pt idx="65">
                  <c:v>7.69</c:v>
                </c:pt>
                <c:pt idx="66">
                  <c:v>9.89</c:v>
                </c:pt>
                <c:pt idx="67">
                  <c:v>10.72</c:v>
                </c:pt>
                <c:pt idx="68">
                  <c:v>10.88</c:v>
                </c:pt>
                <c:pt idx="69">
                  <c:v>11.5</c:v>
                </c:pt>
                <c:pt idx="70">
                  <c:v>13.15</c:v>
                </c:pt>
                <c:pt idx="71">
                  <c:v>16.78</c:v>
                </c:pt>
                <c:pt idx="72">
                  <c:v>18.09</c:v>
                </c:pt>
                <c:pt idx="73">
                  <c:v>30.81</c:v>
                </c:pt>
                <c:pt idx="74">
                  <c:v>24.21</c:v>
                </c:pt>
                <c:pt idx="75">
                  <c:v>21.66</c:v>
                </c:pt>
                <c:pt idx="76">
                  <c:v>20.75</c:v>
                </c:pt>
                <c:pt idx="77">
                  <c:v>20.05</c:v>
                </c:pt>
                <c:pt idx="78">
                  <c:v>17.39</c:v>
                </c:pt>
                <c:pt idx="79">
                  <c:v>16.63</c:v>
                </c:pt>
                <c:pt idx="80">
                  <c:v>15.79</c:v>
                </c:pt>
                <c:pt idx="81">
                  <c:v>15.51</c:v>
                </c:pt>
                <c:pt idx="82">
                  <c:v>15.41</c:v>
                </c:pt>
                <c:pt idx="83">
                  <c:v>15.45</c:v>
                </c:pt>
                <c:pt idx="84">
                  <c:v>13.99</c:v>
                </c:pt>
                <c:pt idx="85">
                  <c:v>13.120000000000001</c:v>
                </c:pt>
                <c:pt idx="86">
                  <c:v>12.25</c:v>
                </c:pt>
                <c:pt idx="87">
                  <c:v>12.53</c:v>
                </c:pt>
                <c:pt idx="88">
                  <c:v>11.26</c:v>
                </c:pt>
                <c:pt idx="89">
                  <c:v>11.35</c:v>
                </c:pt>
                <c:pt idx="90">
                  <c:v>12.18</c:v>
                </c:pt>
                <c:pt idx="91">
                  <c:v>11.46</c:v>
                </c:pt>
                <c:pt idx="92">
                  <c:v>10.24</c:v>
                </c:pt>
                <c:pt idx="93">
                  <c:v>11.94</c:v>
                </c:pt>
                <c:pt idx="94">
                  <c:v>11.42</c:v>
                </c:pt>
                <c:pt idx="95">
                  <c:v>11.25</c:v>
                </c:pt>
                <c:pt idx="96">
                  <c:v>11.27</c:v>
                </c:pt>
                <c:pt idx="97">
                  <c:v>10.085000000000001</c:v>
                </c:pt>
                <c:pt idx="98">
                  <c:v>8.9</c:v>
                </c:pt>
                <c:pt idx="99">
                  <c:v>9.0399999999999991</c:v>
                </c:pt>
                <c:pt idx="100">
                  <c:v>9.11</c:v>
                </c:pt>
                <c:pt idx="101">
                  <c:v>8.5399999999999991</c:v>
                </c:pt>
                <c:pt idx="102">
                  <c:v>7.04</c:v>
                </c:pt>
                <c:pt idx="103">
                  <c:v>5.7</c:v>
                </c:pt>
                <c:pt idx="104">
                  <c:v>5.39</c:v>
                </c:pt>
                <c:pt idx="105">
                  <c:v>6.26</c:v>
                </c:pt>
                <c:pt idx="106">
                  <c:v>6.73</c:v>
                </c:pt>
                <c:pt idx="107">
                  <c:v>7.65</c:v>
                </c:pt>
                <c:pt idx="108">
                  <c:v>7.76</c:v>
                </c:pt>
                <c:pt idx="109">
                  <c:v>7.3849999999999998</c:v>
                </c:pt>
                <c:pt idx="110">
                  <c:v>7.01</c:v>
                </c:pt>
                <c:pt idx="111">
                  <c:v>6.3</c:v>
                </c:pt>
                <c:pt idx="112">
                  <c:v>5.53</c:v>
                </c:pt>
                <c:pt idx="113">
                  <c:v>5.39</c:v>
                </c:pt>
                <c:pt idx="114">
                  <c:v>6.83</c:v>
                </c:pt>
                <c:pt idx="115">
                  <c:v>8.4600000000000009</c:v>
                </c:pt>
                <c:pt idx="116">
                  <c:v>9.69</c:v>
                </c:pt>
                <c:pt idx="117">
                  <c:v>10.130000000000001</c:v>
                </c:pt>
                <c:pt idx="118">
                  <c:v>9.94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7.085</c:v>
                </c:pt>
                <c:pt idx="122">
                  <c:v>5.17</c:v>
                </c:pt>
                <c:pt idx="123">
                  <c:v>5.99</c:v>
                </c:pt>
                <c:pt idx="124">
                  <c:v>6.2</c:v>
                </c:pt>
                <c:pt idx="125">
                  <c:v>6.68</c:v>
                </c:pt>
                <c:pt idx="126">
                  <c:v>6.86</c:v>
                </c:pt>
                <c:pt idx="127">
                  <c:v>6.27</c:v>
                </c:pt>
                <c:pt idx="128">
                  <c:v>6.14</c:v>
                </c:pt>
                <c:pt idx="129">
                  <c:v>4.83</c:v>
                </c:pt>
                <c:pt idx="130">
                  <c:v>4.5999999999999996</c:v>
                </c:pt>
                <c:pt idx="131">
                  <c:v>4.55</c:v>
                </c:pt>
                <c:pt idx="132">
                  <c:v>3.6</c:v>
                </c:pt>
                <c:pt idx="133">
                  <c:v>3.7350000000000003</c:v>
                </c:pt>
                <c:pt idx="134">
                  <c:v>3.87</c:v>
                </c:pt>
                <c:pt idx="135">
                  <c:v>2.94</c:v>
                </c:pt>
                <c:pt idx="136">
                  <c:v>2.93</c:v>
                </c:pt>
                <c:pt idx="137">
                  <c:v>2.71</c:v>
                </c:pt>
                <c:pt idx="138">
                  <c:v>2.63</c:v>
                </c:pt>
                <c:pt idx="139">
                  <c:v>3.1</c:v>
                </c:pt>
                <c:pt idx="140">
                  <c:v>2.06</c:v>
                </c:pt>
                <c:pt idx="141">
                  <c:v>1.95</c:v>
                </c:pt>
                <c:pt idx="142">
                  <c:v>1.67</c:v>
                </c:pt>
                <c:pt idx="143">
                  <c:v>1.72</c:v>
                </c:pt>
                <c:pt idx="144">
                  <c:v>3.39</c:v>
                </c:pt>
                <c:pt idx="145">
                  <c:v>3.33</c:v>
                </c:pt>
                <c:pt idx="146">
                  <c:v>3.27</c:v>
                </c:pt>
                <c:pt idx="147">
                  <c:v>4.84</c:v>
                </c:pt>
                <c:pt idx="148">
                  <c:v>5.09</c:v>
                </c:pt>
                <c:pt idx="149">
                  <c:v>4.3600000000000003</c:v>
                </c:pt>
                <c:pt idx="150">
                  <c:v>4.51</c:v>
                </c:pt>
                <c:pt idx="151">
                  <c:v>4.5199999999999996</c:v>
                </c:pt>
                <c:pt idx="152">
                  <c:v>6.47</c:v>
                </c:pt>
                <c:pt idx="153">
                  <c:v>8.1</c:v>
                </c:pt>
                <c:pt idx="154">
                  <c:v>9.3000000000000007</c:v>
                </c:pt>
                <c:pt idx="155">
                  <c:v>10.050000000000001</c:v>
                </c:pt>
                <c:pt idx="156">
                  <c:v>9.16</c:v>
                </c:pt>
                <c:pt idx="157">
                  <c:v>10.535</c:v>
                </c:pt>
                <c:pt idx="158">
                  <c:v>11.91</c:v>
                </c:pt>
                <c:pt idx="159">
                  <c:v>11.44</c:v>
                </c:pt>
                <c:pt idx="160">
                  <c:v>11.03</c:v>
                </c:pt>
                <c:pt idx="161">
                  <c:v>10.58</c:v>
                </c:pt>
                <c:pt idx="162">
                  <c:v>11.11</c:v>
                </c:pt>
                <c:pt idx="163">
                  <c:v>11.8</c:v>
                </c:pt>
                <c:pt idx="164">
                  <c:v>10.62</c:v>
                </c:pt>
                <c:pt idx="165">
                  <c:v>9.65</c:v>
                </c:pt>
                <c:pt idx="166">
                  <c:v>8.44</c:v>
                </c:pt>
                <c:pt idx="167">
                  <c:v>7.46</c:v>
                </c:pt>
                <c:pt idx="168">
                  <c:v>6.13</c:v>
                </c:pt>
                <c:pt idx="169">
                  <c:v>8.99</c:v>
                </c:pt>
                <c:pt idx="170">
                  <c:v>11.85</c:v>
                </c:pt>
                <c:pt idx="171">
                  <c:v>9.7899999999999991</c:v>
                </c:pt>
                <c:pt idx="172">
                  <c:v>8.52</c:v>
                </c:pt>
                <c:pt idx="173">
                  <c:v>11.29</c:v>
                </c:pt>
                <c:pt idx="174">
                  <c:v>10.74</c:v>
                </c:pt>
                <c:pt idx="175">
                  <c:v>10.39</c:v>
                </c:pt>
                <c:pt idx="176">
                  <c:v>9.9</c:v>
                </c:pt>
                <c:pt idx="177">
                  <c:v>10.43</c:v>
                </c:pt>
                <c:pt idx="178">
                  <c:v>10.6</c:v>
                </c:pt>
                <c:pt idx="179">
                  <c:v>11.49</c:v>
                </c:pt>
                <c:pt idx="180">
                  <c:v>11.61</c:v>
                </c:pt>
                <c:pt idx="181">
                  <c:v>8.77</c:v>
                </c:pt>
                <c:pt idx="182">
                  <c:v>5.93</c:v>
                </c:pt>
                <c:pt idx="183">
                  <c:v>7.57</c:v>
                </c:pt>
                <c:pt idx="184">
                  <c:v>9.4499999999999993</c:v>
                </c:pt>
                <c:pt idx="185">
                  <c:v>8.33</c:v>
                </c:pt>
                <c:pt idx="186">
                  <c:v>8.43</c:v>
                </c:pt>
                <c:pt idx="187">
                  <c:v>8.51</c:v>
                </c:pt>
                <c:pt idx="188">
                  <c:v>7.83</c:v>
                </c:pt>
                <c:pt idx="189">
                  <c:v>7.74</c:v>
                </c:pt>
                <c:pt idx="190">
                  <c:v>8.35</c:v>
                </c:pt>
                <c:pt idx="191">
                  <c:v>8.44</c:v>
                </c:pt>
                <c:pt idx="192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6-4B3E-A011-B7E27971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19840"/>
        <c:axId val="499019512"/>
      </c:lineChart>
      <c:dateAx>
        <c:axId val="499019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9512"/>
        <c:crosses val="autoZero"/>
        <c:auto val="1"/>
        <c:lblOffset val="100"/>
        <c:baseTimeUnit val="months"/>
      </c:dateAx>
      <c:valAx>
        <c:axId val="4990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multi'!$H$6:$AB$6</c:f>
              <c:numCache>
                <c:formatCode>0.00%</c:formatCode>
                <c:ptCount val="21"/>
                <c:pt idx="0">
                  <c:v>8.7332595313822819E-10</c:v>
                </c:pt>
                <c:pt idx="1">
                  <c:v>8.9999999999999965E-4</c:v>
                </c:pt>
                <c:pt idx="2">
                  <c:v>1.8011744177808195E-3</c:v>
                </c:pt>
                <c:pt idx="3">
                  <c:v>2.7017799048193077E-3</c:v>
                </c:pt>
                <c:pt idx="4">
                  <c:v>3.6014465096230498E-3</c:v>
                </c:pt>
                <c:pt idx="5">
                  <c:v>4.5000000000000014E-3</c:v>
                </c:pt>
                <c:pt idx="6">
                  <c:v>5.397339106803253E-3</c:v>
                </c:pt>
                <c:pt idx="7">
                  <c:v>6.2933981124817543E-3</c:v>
                </c:pt>
                <c:pt idx="8">
                  <c:v>7.1881313712667443E-3</c:v>
                </c:pt>
                <c:pt idx="9">
                  <c:v>8.0815057032397331E-3</c:v>
                </c:pt>
                <c:pt idx="10">
                  <c:v>8.9734962097238156E-3</c:v>
                </c:pt>
                <c:pt idx="11">
                  <c:v>9.8640837769299536E-3</c:v>
                </c:pt>
                <c:pt idx="12">
                  <c:v>1.0753253492907405E-2</c:v>
                </c:pt>
                <c:pt idx="13">
                  <c:v>1.1640993594397043E-2</c:v>
                </c:pt>
                <c:pt idx="14">
                  <c:v>1.252729473860984E-2</c:v>
                </c:pt>
                <c:pt idx="15">
                  <c:v>1.3412149483381543E-2</c:v>
                </c:pt>
                <c:pt idx="16">
                  <c:v>1.4295551906021433E-2</c:v>
                </c:pt>
                <c:pt idx="17">
                  <c:v>1.5177497317414267E-2</c:v>
                </c:pt>
                <c:pt idx="18">
                  <c:v>1.6057982043317768E-2</c:v>
                </c:pt>
                <c:pt idx="19">
                  <c:v>1.6937003254175565E-2</c:v>
                </c:pt>
                <c:pt idx="20">
                  <c:v>1.7814558830675155E-2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1-4E5B-80EA-9136AD207E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multi'!$H$7:$AB$7</c:f>
              <c:numCache>
                <c:formatCode>0.00%</c:formatCode>
                <c:ptCount val="21"/>
                <c:pt idx="0">
                  <c:v>2.0434053141257665E-9</c:v>
                </c:pt>
                <c:pt idx="1">
                  <c:v>2.200000000000001E-3</c:v>
                </c:pt>
                <c:pt idx="2">
                  <c:v>4.4070491311098466E-3</c:v>
                </c:pt>
                <c:pt idx="3">
                  <c:v>6.6106787226064487E-3</c:v>
                </c:pt>
                <c:pt idx="4">
                  <c:v>8.8086726429387491E-3</c:v>
                </c:pt>
                <c:pt idx="5">
                  <c:v>1.0999999999999998E-2</c:v>
                </c:pt>
                <c:pt idx="6">
                  <c:v>1.3184073394692231E-2</c:v>
                </c:pt>
                <c:pt idx="7">
                  <c:v>1.5360522129713634E-2</c:v>
                </c:pt>
                <c:pt idx="8">
                  <c:v>1.752909810852744E-2</c:v>
                </c:pt>
                <c:pt idx="9">
                  <c:v>1.9689629481073053E-2</c:v>
                </c:pt>
                <c:pt idx="10">
                  <c:v>2.1841995079235996E-2</c:v>
                </c:pt>
                <c:pt idx="11">
                  <c:v>2.3986109131140958E-2</c:v>
                </c:pt>
                <c:pt idx="12">
                  <c:v>2.6121911546507233E-2</c:v>
                </c:pt>
                <c:pt idx="13">
                  <c:v>2.8249361440273301E-2</c:v>
                </c:pt>
                <c:pt idx="14">
                  <c:v>3.0368432645413643E-2</c:v>
                </c:pt>
                <c:pt idx="15">
                  <c:v>3.2479110503680589E-2</c:v>
                </c:pt>
                <c:pt idx="16">
                  <c:v>3.4581389508400263E-2</c:v>
                </c:pt>
                <c:pt idx="17">
                  <c:v>3.6675271533449981E-2</c:v>
                </c:pt>
                <c:pt idx="18">
                  <c:v>3.876076447645279E-2</c:v>
                </c:pt>
                <c:pt idx="19">
                  <c:v>4.0837881201536981E-2</c:v>
                </c:pt>
                <c:pt idx="20">
                  <c:v>4.2906638703175855E-2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1-4E5B-80EA-9136AD207E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multi'!$H$8:$AB$8</c:f>
              <c:numCache>
                <c:formatCode>0.00%</c:formatCode>
                <c:ptCount val="21"/>
                <c:pt idx="0">
                  <c:v>4.0804213163953032E-9</c:v>
                </c:pt>
                <c:pt idx="1">
                  <c:v>4.7999999999999978E-3</c:v>
                </c:pt>
                <c:pt idx="2">
                  <c:v>9.6338617346323867E-3</c:v>
                </c:pt>
                <c:pt idx="3">
                  <c:v>1.4451251496185293E-2</c:v>
                </c:pt>
                <c:pt idx="4">
                  <c:v>1.9241566823107209E-2</c:v>
                </c:pt>
                <c:pt idx="5">
                  <c:v>2.4E-2</c:v>
                </c:pt>
                <c:pt idx="6">
                  <c:v>2.8723925735692803E-2</c:v>
                </c:pt>
                <c:pt idx="7">
                  <c:v>3.3411789195309974E-2</c:v>
                </c:pt>
                <c:pt idx="8">
                  <c:v>3.80626419563291E-2</c:v>
                </c:pt>
                <c:pt idx="9">
                  <c:v>4.2675912232570952E-2</c:v>
                </c:pt>
                <c:pt idx="10">
                  <c:v>4.7251277553868785E-2</c:v>
                </c:pt>
                <c:pt idx="11">
                  <c:v>5.1788588314467164E-2</c:v>
                </c:pt>
                <c:pt idx="12">
                  <c:v>5.6287819003608318E-2</c:v>
                </c:pt>
                <c:pt idx="13">
                  <c:v>6.0749035590046845E-2</c:v>
                </c:pt>
                <c:pt idx="14">
                  <c:v>6.5172372867443693E-2</c:v>
                </c:pt>
                <c:pt idx="15">
                  <c:v>6.9558018222712473E-2</c:v>
                </c:pt>
                <c:pt idx="16">
                  <c:v>7.3906199702238329E-2</c:v>
                </c:pt>
                <c:pt idx="17">
                  <c:v>7.8217177045094163E-2</c:v>
                </c:pt>
                <c:pt idx="18">
                  <c:v>8.2491234819772885E-2</c:v>
                </c:pt>
                <c:pt idx="19">
                  <c:v>8.6728677086949868E-2</c:v>
                </c:pt>
                <c:pt idx="20">
                  <c:v>9.0929823191753759E-2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C1-4E5B-80EA-9136AD207E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multi'!$H$9:$AB$9</c:f>
              <c:numCache>
                <c:formatCode>0.00%</c:formatCode>
                <c:ptCount val="21"/>
                <c:pt idx="0">
                  <c:v>7.7673763306479733E-9</c:v>
                </c:pt>
                <c:pt idx="1">
                  <c:v>1.1599999999999997E-2</c:v>
                </c:pt>
                <c:pt idx="2">
                  <c:v>2.3402600977809676E-2</c:v>
                </c:pt>
                <c:pt idx="3">
                  <c:v>3.5105909036949205E-2</c:v>
                </c:pt>
                <c:pt idx="4">
                  <c:v>4.6647194129042863E-2</c:v>
                </c:pt>
                <c:pt idx="5">
                  <c:v>5.800000000000001E-2</c:v>
                </c:pt>
                <c:pt idx="6">
                  <c:v>6.9151690702401972E-2</c:v>
                </c:pt>
                <c:pt idx="7">
                  <c:v>8.0096407657921198E-2</c:v>
                </c:pt>
                <c:pt idx="8">
                  <c:v>9.0832086168664047E-2</c:v>
                </c:pt>
                <c:pt idx="9">
                  <c:v>0.10135896063459637</c:v>
                </c:pt>
                <c:pt idx="10">
                  <c:v>0.11167872937113546</c:v>
                </c:pt>
                <c:pt idx="11">
                  <c:v>0.12179405088797887</c:v>
                </c:pt>
                <c:pt idx="12">
                  <c:v>0.13170822255093137</c:v>
                </c:pt>
                <c:pt idx="13">
                  <c:v>0.14142496673034949</c:v>
                </c:pt>
                <c:pt idx="14">
                  <c:v>0.15094828379262709</c:v>
                </c:pt>
                <c:pt idx="15">
                  <c:v>0.16028234848792031</c:v>
                </c:pt>
                <c:pt idx="16">
                  <c:v>0.1694314355179844</c:v>
                </c:pt>
                <c:pt idx="17">
                  <c:v>0.17839986530169147</c:v>
                </c:pt>
                <c:pt idx="18">
                  <c:v>0.18719196406220326</c:v>
                </c:pt>
                <c:pt idx="19">
                  <c:v>0.19581203427656274</c:v>
                </c:pt>
                <c:pt idx="20">
                  <c:v>0.2042643327513427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C1-4E5B-80EA-9136AD207ED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multi'!$H$10:$AB$10</c:f>
              <c:numCache>
                <c:formatCode>0.00%</c:formatCode>
                <c:ptCount val="21"/>
                <c:pt idx="0">
                  <c:v>9.5342239973386388E-9</c:v>
                </c:pt>
                <c:pt idx="1">
                  <c:v>1.7999999999999999E-2</c:v>
                </c:pt>
                <c:pt idx="2">
                  <c:v>3.6499383157087659E-2</c:v>
                </c:pt>
                <c:pt idx="3">
                  <c:v>5.4752226817072938E-2</c:v>
                </c:pt>
                <c:pt idx="4">
                  <c:v>7.2605660285411905E-2</c:v>
                </c:pt>
                <c:pt idx="5">
                  <c:v>0.09</c:v>
                </c:pt>
                <c:pt idx="6">
                  <c:v>0.10691121614156902</c:v>
                </c:pt>
                <c:pt idx="7">
                  <c:v>0.12333255559078819</c:v>
                </c:pt>
                <c:pt idx="8">
                  <c:v>0.13926666394076379</c:v>
                </c:pt>
                <c:pt idx="9">
                  <c:v>0.15472161632271308</c:v>
                </c:pt>
                <c:pt idx="10">
                  <c:v>0.16970870268536187</c:v>
                </c:pt>
                <c:pt idx="11">
                  <c:v>0.18424110401417657</c:v>
                </c:pt>
                <c:pt idx="12">
                  <c:v>0.19833306246850835</c:v>
                </c:pt>
                <c:pt idx="13">
                  <c:v>0.21199934375836507</c:v>
                </c:pt>
                <c:pt idx="14">
                  <c:v>0.22525488123419934</c:v>
                </c:pt>
                <c:pt idx="15">
                  <c:v>0.23811453739748398</c:v>
                </c:pt>
                <c:pt idx="16">
                  <c:v>0.2505929436021806</c:v>
                </c:pt>
                <c:pt idx="17">
                  <c:v>0.26270439305896892</c:v>
                </c:pt>
                <c:pt idx="18">
                  <c:v>0.2744627708381826</c:v>
                </c:pt>
                <c:pt idx="19">
                  <c:v>0.28588150990299704</c:v>
                </c:pt>
                <c:pt idx="20">
                  <c:v>0.29697356562879673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C1-4E5B-80EA-9136AD207ED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multi'!$H$11:$AB$11</c:f>
              <c:numCache>
                <c:formatCode>0.00%</c:formatCode>
                <c:ptCount val="21"/>
                <c:pt idx="0">
                  <c:v>1.0114794038053255E-8</c:v>
                </c:pt>
                <c:pt idx="1">
                  <c:v>2.6700000000000002E-2</c:v>
                </c:pt>
                <c:pt idx="2">
                  <c:v>5.4535526091410151E-2</c:v>
                </c:pt>
                <c:pt idx="3">
                  <c:v>8.1804579623591514E-2</c:v>
                </c:pt>
                <c:pt idx="4">
                  <c:v>0.10816540073831886</c:v>
                </c:pt>
                <c:pt idx="5">
                  <c:v>0.13349999999999998</c:v>
                </c:pt>
                <c:pt idx="6">
                  <c:v>0.15777566974503615</c:v>
                </c:pt>
                <c:pt idx="7">
                  <c:v>0.18099970074423893</c:v>
                </c:pt>
                <c:pt idx="8">
                  <c:v>0.2031997847603749</c:v>
                </c:pt>
                <c:pt idx="9">
                  <c:v>0.22441418681584019</c:v>
                </c:pt>
                <c:pt idx="10">
                  <c:v>0.24468636857783296</c:v>
                </c:pt>
                <c:pt idx="11">
                  <c:v>0.26406188876999553</c:v>
                </c:pt>
                <c:pt idx="12">
                  <c:v>0.28258656433070117</c:v>
                </c:pt>
                <c:pt idx="13">
                  <c:v>0.3003053695881181</c:v>
                </c:pt>
                <c:pt idx="14">
                  <c:v>0.31726178483318163</c:v>
                </c:pt>
                <c:pt idx="15">
                  <c:v>0.33349742612673738</c:v>
                </c:pt>
                <c:pt idx="16">
                  <c:v>0.34905185422232471</c:v>
                </c:pt>
                <c:pt idx="17">
                  <c:v>0.36396249857851265</c:v>
                </c:pt>
                <c:pt idx="18">
                  <c:v>0.37826465531946429</c:v>
                </c:pt>
                <c:pt idx="19">
                  <c:v>0.39199153221361643</c:v>
                </c:pt>
                <c:pt idx="20">
                  <c:v>0.4051743228066757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C1-4E5B-80EA-9136AD207ED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multi'!$H$12:$AB$12</c:f>
              <c:numCache>
                <c:formatCode>0.00%</c:formatCode>
                <c:ptCount val="21"/>
                <c:pt idx="0">
                  <c:v>8.4789761034765607E-9</c:v>
                </c:pt>
                <c:pt idx="1">
                  <c:v>4.1399999999999999E-2</c:v>
                </c:pt>
                <c:pt idx="2">
                  <c:v>8.5695156962889901E-2</c:v>
                </c:pt>
                <c:pt idx="3">
                  <c:v>0.12851825087251778</c:v>
                </c:pt>
                <c:pt idx="4">
                  <c:v>0.16902649217285381</c:v>
                </c:pt>
                <c:pt idx="5">
                  <c:v>0.20699999999999999</c:v>
                </c:pt>
                <c:pt idx="6">
                  <c:v>0.24244913970842988</c:v>
                </c:pt>
                <c:pt idx="7">
                  <c:v>0.27548217215844523</c:v>
                </c:pt>
                <c:pt idx="8">
                  <c:v>0.30624845456557559</c:v>
                </c:pt>
                <c:pt idx="9">
                  <c:v>0.33491123397237382</c:v>
                </c:pt>
                <c:pt idx="10">
                  <c:v>0.36163399625866177</c:v>
                </c:pt>
                <c:pt idx="11">
                  <c:v>0.38657361574303462</c:v>
                </c:pt>
                <c:pt idx="12">
                  <c:v>0.4098771037866612</c:v>
                </c:pt>
                <c:pt idx="13">
                  <c:v>0.43168031605169532</c:v>
                </c:pt>
                <c:pt idx="14">
                  <c:v>0.45210773277745231</c:v>
                </c:pt>
                <c:pt idx="15">
                  <c:v>0.47127281704021273</c:v>
                </c:pt>
                <c:pt idx="16">
                  <c:v>0.48927866839659834</c:v>
                </c:pt>
                <c:pt idx="17">
                  <c:v>0.50621880909574046</c:v>
                </c:pt>
                <c:pt idx="18">
                  <c:v>0.52217800936018532</c:v>
                </c:pt>
                <c:pt idx="19">
                  <c:v>0.5372330990544012</c:v>
                </c:pt>
                <c:pt idx="20">
                  <c:v>0.55145373734075309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C1-4E5B-80EA-9136AD207ED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multi'!$H$13:$AB$13</c:f>
              <c:numCache>
                <c:formatCode>0.00%</c:formatCode>
                <c:ptCount val="21"/>
                <c:pt idx="0">
                  <c:v>5.187166320440985E-9</c:v>
                </c:pt>
                <c:pt idx="1">
                  <c:v>5.9400000000000015E-2</c:v>
                </c:pt>
                <c:pt idx="2">
                  <c:v>0.12524409245679186</c:v>
                </c:pt>
                <c:pt idx="3">
                  <c:v>0.18772465348692827</c:v>
                </c:pt>
                <c:pt idx="4">
                  <c:v>0.24505968862211</c:v>
                </c:pt>
                <c:pt idx="5">
                  <c:v>0.29699999999999993</c:v>
                </c:pt>
                <c:pt idx="6">
                  <c:v>0.34381937033848486</c:v>
                </c:pt>
                <c:pt idx="7">
                  <c:v>0.38597055183000284</c:v>
                </c:pt>
                <c:pt idx="8">
                  <c:v>0.42394645633563266</c:v>
                </c:pt>
                <c:pt idx="9">
                  <c:v>0.45822202116603761</c:v>
                </c:pt>
                <c:pt idx="10">
                  <c:v>0.48923133508745459</c:v>
                </c:pt>
                <c:pt idx="11">
                  <c:v>0.51736083935886956</c:v>
                </c:pt>
                <c:pt idx="12">
                  <c:v>0.54294983197200675</c:v>
                </c:pt>
                <c:pt idx="13">
                  <c:v>0.56629409540901354</c:v>
                </c:pt>
                <c:pt idx="14">
                  <c:v>0.58765062755901354</c:v>
                </c:pt>
                <c:pt idx="15">
                  <c:v>0.60724251118983064</c:v>
                </c:pt>
                <c:pt idx="16">
                  <c:v>0.62526348446126656</c:v>
                </c:pt>
                <c:pt idx="17">
                  <c:v>0.64188203937716037</c:v>
                </c:pt>
                <c:pt idx="18">
                  <c:v>0.65724500588142976</c:v>
                </c:pt>
                <c:pt idx="19">
                  <c:v>0.67148064132351337</c:v>
                </c:pt>
                <c:pt idx="20">
                  <c:v>0.68470127159117666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C1-4E5B-80EA-9136AD207ED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multi'!$H$14:$AB$14</c:f>
              <c:numCache>
                <c:formatCode>0.00%</c:formatCode>
                <c:ptCount val="21"/>
                <c:pt idx="0">
                  <c:v>1.9000888633426154E-9</c:v>
                </c:pt>
                <c:pt idx="1">
                  <c:v>8.3099999999999993E-2</c:v>
                </c:pt>
                <c:pt idx="2">
                  <c:v>0.18036182579613877</c:v>
                </c:pt>
                <c:pt idx="3">
                  <c:v>0.26992488765564809</c:v>
                </c:pt>
                <c:pt idx="4">
                  <c:v>0.34822687706203442</c:v>
                </c:pt>
                <c:pt idx="5">
                  <c:v>0.41549999999999998</c:v>
                </c:pt>
                <c:pt idx="6">
                  <c:v>0.47303917606001189</c:v>
                </c:pt>
                <c:pt idx="7">
                  <c:v>0.52231677934888165</c:v>
                </c:pt>
                <c:pt idx="8">
                  <c:v>0.56468874470029229</c:v>
                </c:pt>
                <c:pt idx="9">
                  <c:v>0.60131476717582955</c:v>
                </c:pt>
                <c:pt idx="10">
                  <c:v>0.63315632135085165</c:v>
                </c:pt>
                <c:pt idx="11">
                  <c:v>0.66100024267390167</c:v>
                </c:pt>
                <c:pt idx="12">
                  <c:v>0.68548777093133795</c:v>
                </c:pt>
                <c:pt idx="13">
                  <c:v>0.70714174711254518</c:v>
                </c:pt>
                <c:pt idx="14">
                  <c:v>0.72638976911209951</c:v>
                </c:pt>
                <c:pt idx="15">
                  <c:v>0.74358309194012784</c:v>
                </c:pt>
                <c:pt idx="16">
                  <c:v>0.75901174948170158</c:v>
                </c:pt>
                <c:pt idx="17">
                  <c:v>0.77291654547709099</c:v>
                </c:pt>
                <c:pt idx="18">
                  <c:v>0.78549853407361003</c:v>
                </c:pt>
                <c:pt idx="19">
                  <c:v>0.79692651949207816</c:v>
                </c:pt>
                <c:pt idx="20">
                  <c:v>0.80734300402512915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C1-4E5B-80EA-9136AD207ED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fix multi'!$H$5:$AB$5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fix multi'!$H$15:$AB$15</c:f>
              <c:numCache>
                <c:formatCode>0.00%</c:formatCode>
                <c:ptCount val="21"/>
                <c:pt idx="0">
                  <c:v>3.064680226170546E-10</c:v>
                </c:pt>
                <c:pt idx="1">
                  <c:v>0.11190000000000003</c:v>
                </c:pt>
                <c:pt idx="2">
                  <c:v>0.25419691344852785</c:v>
                </c:pt>
                <c:pt idx="3">
                  <c:v>0.37889505479750429</c:v>
                </c:pt>
                <c:pt idx="4">
                  <c:v>0.4797046458402171</c:v>
                </c:pt>
                <c:pt idx="5">
                  <c:v>0.5595</c:v>
                </c:pt>
                <c:pt idx="6">
                  <c:v>0.62266741593097252</c:v>
                </c:pt>
                <c:pt idx="7">
                  <c:v>0.67308999111227297</c:v>
                </c:pt>
                <c:pt idx="8">
                  <c:v>0.71379762092201604</c:v>
                </c:pt>
                <c:pt idx="9">
                  <c:v>0.74706074584129945</c:v>
                </c:pt>
                <c:pt idx="10">
                  <c:v>0.77456320392848244</c:v>
                </c:pt>
                <c:pt idx="11">
                  <c:v>0.79755665533883613</c:v>
                </c:pt>
                <c:pt idx="12">
                  <c:v>0.81697891069555839</c:v>
                </c:pt>
                <c:pt idx="13">
                  <c:v>0.83353995326817676</c:v>
                </c:pt>
                <c:pt idx="14">
                  <c:v>0.84778337137511239</c:v>
                </c:pt>
                <c:pt idx="15">
                  <c:v>0.86013010832705428</c:v>
                </c:pt>
                <c:pt idx="16">
                  <c:v>0.87090975670530213</c:v>
                </c:pt>
                <c:pt idx="17">
                  <c:v>0.88038312128654417</c:v>
                </c:pt>
                <c:pt idx="18">
                  <c:v>0.88875864399609295</c:v>
                </c:pt>
                <c:pt idx="19">
                  <c:v>0.89620448475817371</c:v>
                </c:pt>
                <c:pt idx="20">
                  <c:v>0.90285750083784722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C1-4E5B-80EA-9136AD20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664"/>
        <c:axId val="696279320"/>
      </c:scatterChart>
      <c:valAx>
        <c:axId val="696278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9320"/>
        <c:crosses val="autoZero"/>
        <c:crossBetween val="midCat"/>
      </c:valAx>
      <c:valAx>
        <c:axId val="696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(standandized</a:t>
            </a:r>
            <a:r>
              <a:rPr lang="en-US" baseline="0"/>
              <a:t> Li Keqiang index)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sd -&gt; forecast movi @2020'!$B$1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'1. sd -&gt; forecast movi @2020'!$A$2:$A$193</c:f>
              <c:numCache>
                <c:formatCode>mmm\-yy</c:formatCode>
                <c:ptCount val="19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</c:numCache>
            </c:numRef>
          </c:cat>
          <c:val>
            <c:numRef>
              <c:f>'1. sd -&gt; forecast movi @2020'!$B$2:$B$193</c:f>
              <c:numCache>
                <c:formatCode>0.000</c:formatCode>
                <c:ptCount val="192"/>
                <c:pt idx="0">
                  <c:v>0</c:v>
                </c:pt>
                <c:pt idx="1">
                  <c:v>-0.70710678118654458</c:v>
                </c:pt>
                <c:pt idx="2">
                  <c:v>-1</c:v>
                </c:pt>
                <c:pt idx="3">
                  <c:v>-1.1716897076766424</c:v>
                </c:pt>
                <c:pt idx="4">
                  <c:v>-1.2754737739954352</c:v>
                </c:pt>
                <c:pt idx="5">
                  <c:v>-1.34581759383175</c:v>
                </c:pt>
                <c:pt idx="6">
                  <c:v>-1.3969389420139189</c:v>
                </c:pt>
                <c:pt idx="7">
                  <c:v>-1.4358919148189897</c:v>
                </c:pt>
                <c:pt idx="8">
                  <c:v>-1.4666149381182887</c:v>
                </c:pt>
                <c:pt idx="9">
                  <c:v>-1.2390620123972043</c:v>
                </c:pt>
                <c:pt idx="10">
                  <c:v>-1.0925547013141679</c:v>
                </c:pt>
                <c:pt idx="11">
                  <c:v>-1.4339611526948524</c:v>
                </c:pt>
                <c:pt idx="12">
                  <c:v>-1.6628502991824103</c:v>
                </c:pt>
                <c:pt idx="13">
                  <c:v>-1.7993690079842266</c:v>
                </c:pt>
                <c:pt idx="14">
                  <c:v>-1.1569921765817774</c:v>
                </c:pt>
                <c:pt idx="15">
                  <c:v>-0.85201478465041636</c:v>
                </c:pt>
                <c:pt idx="16">
                  <c:v>-1.2085157584499882</c:v>
                </c:pt>
                <c:pt idx="17">
                  <c:v>-1.1657006742558547</c:v>
                </c:pt>
                <c:pt idx="18">
                  <c:v>-1.2965094154356918</c:v>
                </c:pt>
                <c:pt idx="19">
                  <c:v>-1.400195403402952</c:v>
                </c:pt>
                <c:pt idx="20">
                  <c:v>-0.90303726366534554</c:v>
                </c:pt>
                <c:pt idx="21">
                  <c:v>-0.10355047793446186</c:v>
                </c:pt>
                <c:pt idx="22">
                  <c:v>0.72060878610772683</c:v>
                </c:pt>
                <c:pt idx="23">
                  <c:v>2.0065070140988024E-2</c:v>
                </c:pt>
                <c:pt idx="24">
                  <c:v>-0.92450375196127466</c:v>
                </c:pt>
                <c:pt idx="25">
                  <c:v>-1.6537807917415688</c:v>
                </c:pt>
                <c:pt idx="26">
                  <c:v>-0.15951651748843532</c:v>
                </c:pt>
                <c:pt idx="27">
                  <c:v>1.4418356170859561</c:v>
                </c:pt>
                <c:pt idx="28">
                  <c:v>2.1142233875061538</c:v>
                </c:pt>
                <c:pt idx="29">
                  <c:v>2.2911284427395482</c:v>
                </c:pt>
                <c:pt idx="30">
                  <c:v>1.8510208477012486</c:v>
                </c:pt>
                <c:pt idx="31">
                  <c:v>1.9243069749776118</c:v>
                </c:pt>
                <c:pt idx="32">
                  <c:v>1.4079221656432954</c:v>
                </c:pt>
                <c:pt idx="33">
                  <c:v>0.98736468388156184</c:v>
                </c:pt>
                <c:pt idx="34">
                  <c:v>0.5866467540348268</c:v>
                </c:pt>
                <c:pt idx="35">
                  <c:v>0.53014086423204321</c:v>
                </c:pt>
                <c:pt idx="36">
                  <c:v>1.3992961838962232</c:v>
                </c:pt>
                <c:pt idx="37">
                  <c:v>2.0711021304546637</c:v>
                </c:pt>
                <c:pt idx="38">
                  <c:v>-2.9215896853201202E-2</c:v>
                </c:pt>
                <c:pt idx="39">
                  <c:v>0.53572633337137809</c:v>
                </c:pt>
                <c:pt idx="40">
                  <c:v>0.36287023659122974</c:v>
                </c:pt>
                <c:pt idx="41">
                  <c:v>0.46132673703436372</c:v>
                </c:pt>
                <c:pt idx="42">
                  <c:v>0.75764200326598041</c:v>
                </c:pt>
                <c:pt idx="43">
                  <c:v>-0.17925134296486972</c:v>
                </c:pt>
                <c:pt idx="44">
                  <c:v>-0.26811296301666293</c:v>
                </c:pt>
                <c:pt idx="45">
                  <c:v>-0.29499640495887403</c:v>
                </c:pt>
                <c:pt idx="46">
                  <c:v>-1.1474766620268604</c:v>
                </c:pt>
                <c:pt idx="47">
                  <c:v>-1.0463696932732032</c:v>
                </c:pt>
                <c:pt idx="48">
                  <c:v>-1.3306729423083994</c:v>
                </c:pt>
                <c:pt idx="49">
                  <c:v>-1.9238544510804356</c:v>
                </c:pt>
                <c:pt idx="50">
                  <c:v>-0.80078556314819227</c:v>
                </c:pt>
                <c:pt idx="51">
                  <c:v>-1.5360984802169264</c:v>
                </c:pt>
                <c:pt idx="52">
                  <c:v>-1.6889841658728704</c:v>
                </c:pt>
                <c:pt idx="53">
                  <c:v>-1.9401118417522667</c:v>
                </c:pt>
                <c:pt idx="54">
                  <c:v>-1.828232575363492</c:v>
                </c:pt>
                <c:pt idx="55">
                  <c:v>-0.92089533977606541</c:v>
                </c:pt>
                <c:pt idx="56">
                  <c:v>-1.2320485713191158</c:v>
                </c:pt>
                <c:pt idx="57">
                  <c:v>-2.2366329237962459</c:v>
                </c:pt>
                <c:pt idx="58">
                  <c:v>-2.5577018890909833</c:v>
                </c:pt>
                <c:pt idx="59">
                  <c:v>-2.063144262902771</c:v>
                </c:pt>
                <c:pt idx="60">
                  <c:v>-1.8451878802599415</c:v>
                </c:pt>
                <c:pt idx="61">
                  <c:v>-1.6902480253093142</c:v>
                </c:pt>
                <c:pt idx="62">
                  <c:v>-0.74725284531959502</c:v>
                </c:pt>
                <c:pt idx="63">
                  <c:v>-0.52912260237180664</c:v>
                </c:pt>
                <c:pt idx="64">
                  <c:v>7.4776404773567298E-2</c:v>
                </c:pt>
                <c:pt idx="65">
                  <c:v>0.89034079677885214</c:v>
                </c:pt>
                <c:pt idx="66">
                  <c:v>1.1702667490226</c:v>
                </c:pt>
                <c:pt idx="67">
                  <c:v>1.2619287990219663</c:v>
                </c:pt>
                <c:pt idx="68">
                  <c:v>1.4163843283999893</c:v>
                </c:pt>
                <c:pt idx="69">
                  <c:v>1.6201236118688238</c:v>
                </c:pt>
                <c:pt idx="70">
                  <c:v>1.9603390348814387</c:v>
                </c:pt>
                <c:pt idx="71">
                  <c:v>1.7514316085263817</c:v>
                </c:pt>
                <c:pt idx="72">
                  <c:v>2.5546930097076923</c:v>
                </c:pt>
                <c:pt idx="73">
                  <c:v>1.3817280539976997</c:v>
                </c:pt>
                <c:pt idx="74">
                  <c:v>0.88414135543995365</c:v>
                </c:pt>
                <c:pt idx="75">
                  <c:v>0.63249446233730255</c:v>
                </c:pt>
                <c:pt idx="76">
                  <c:v>0.41385203135206189</c:v>
                </c:pt>
                <c:pt idx="77">
                  <c:v>-0.10112577299162161</c:v>
                </c:pt>
                <c:pt idx="78">
                  <c:v>-0.33235745179390747</c:v>
                </c:pt>
                <c:pt idx="79">
                  <c:v>-0.60328338933749492</c:v>
                </c:pt>
                <c:pt idx="80">
                  <c:v>-0.7847121435887805</c:v>
                </c:pt>
                <c:pt idx="81">
                  <c:v>-0.8872866180582355</c:v>
                </c:pt>
                <c:pt idx="82">
                  <c:v>-0.83798204291696599</c:v>
                </c:pt>
                <c:pt idx="83">
                  <c:v>-1.0262088151343016</c:v>
                </c:pt>
                <c:pt idx="84">
                  <c:v>-1.2874428955785029</c:v>
                </c:pt>
                <c:pt idx="85">
                  <c:v>-1.4263424242101994</c:v>
                </c:pt>
                <c:pt idx="86">
                  <c:v>-1.19110586125679</c:v>
                </c:pt>
                <c:pt idx="87">
                  <c:v>-1.4911444858852303</c:v>
                </c:pt>
                <c:pt idx="88">
                  <c:v>-1.3767480274782378</c:v>
                </c:pt>
                <c:pt idx="89">
                  <c:v>-0.84598560365665154</c:v>
                </c:pt>
                <c:pt idx="90">
                  <c:v>-1.0653556137720004</c:v>
                </c:pt>
                <c:pt idx="91">
                  <c:v>-1.4646112148525927</c:v>
                </c:pt>
                <c:pt idx="92">
                  <c:v>-0.40414922929766345</c:v>
                </c:pt>
                <c:pt idx="93">
                  <c:v>-0.60721473253502567</c:v>
                </c:pt>
                <c:pt idx="94">
                  <c:v>-0.67299629076665302</c:v>
                </c:pt>
                <c:pt idx="95">
                  <c:v>-0.55539952404380721</c:v>
                </c:pt>
                <c:pt idx="96">
                  <c:v>-1.8259595185220818</c:v>
                </c:pt>
                <c:pt idx="97">
                  <c:v>-2.2716769005195347</c:v>
                </c:pt>
                <c:pt idx="98">
                  <c:v>-1.7172141320030616</c:v>
                </c:pt>
                <c:pt idx="99">
                  <c:v>-1.3511901874921901</c:v>
                </c:pt>
                <c:pt idx="100">
                  <c:v>-1.4751320907149934</c:v>
                </c:pt>
                <c:pt idx="101">
                  <c:v>-1.9812758586747821</c:v>
                </c:pt>
                <c:pt idx="102">
                  <c:v>-2.0460472881130598</c:v>
                </c:pt>
                <c:pt idx="103">
                  <c:v>-1.6981289666149544</c:v>
                </c:pt>
                <c:pt idx="104">
                  <c:v>-1.1132627761055389</c:v>
                </c:pt>
                <c:pt idx="105">
                  <c:v>-0.75805878799823512</c:v>
                </c:pt>
                <c:pt idx="106">
                  <c:v>-0.17975484097557301</c:v>
                </c:pt>
                <c:pt idx="107">
                  <c:v>5.118963682376123E-2</c:v>
                </c:pt>
                <c:pt idx="108">
                  <c:v>-5.7457990919902002E-2</c:v>
                </c:pt>
                <c:pt idx="109">
                  <c:v>-0.2418782534556925</c:v>
                </c:pt>
                <c:pt idx="110">
                  <c:v>-0.70284896062526547</c:v>
                </c:pt>
                <c:pt idx="111">
                  <c:v>-1.275977361916051</c:v>
                </c:pt>
                <c:pt idx="112">
                  <c:v>-1.2810887897692638</c:v>
                </c:pt>
                <c:pt idx="113">
                  <c:v>0.38712816819381102</c:v>
                </c:pt>
                <c:pt idx="114">
                  <c:v>1.7470274869545022</c:v>
                </c:pt>
                <c:pt idx="115">
                  <c:v>2.1399866050713148</c:v>
                </c:pt>
                <c:pt idx="116">
                  <c:v>1.8567584454566988</c:v>
                </c:pt>
                <c:pt idx="117">
                  <c:v>1.4012233793032731</c:v>
                </c:pt>
                <c:pt idx="118">
                  <c:v>0.62492898937658037</c:v>
                </c:pt>
                <c:pt idx="119">
                  <c:v>0.66820465733393963</c:v>
                </c:pt>
                <c:pt idx="120">
                  <c:v>-0.44880115677484217</c:v>
                </c:pt>
                <c:pt idx="121">
                  <c:v>-1.3596237324964844</c:v>
                </c:pt>
                <c:pt idx="122">
                  <c:v>-0.89280086588336349</c:v>
                </c:pt>
                <c:pt idx="123">
                  <c:v>-0.83764773801025405</c:v>
                </c:pt>
                <c:pt idx="124">
                  <c:v>-0.67599483070585353</c:v>
                </c:pt>
                <c:pt idx="125">
                  <c:v>-0.5723014533024573</c:v>
                </c:pt>
                <c:pt idx="126">
                  <c:v>-0.79151264513153752</c:v>
                </c:pt>
                <c:pt idx="127">
                  <c:v>-0.72901363079664838</c:v>
                </c:pt>
                <c:pt idx="128">
                  <c:v>-1.3321501694582483</c:v>
                </c:pt>
                <c:pt idx="129">
                  <c:v>-1.3611859455686242</c:v>
                </c:pt>
                <c:pt idx="130">
                  <c:v>-1.2413428785306095</c:v>
                </c:pt>
                <c:pt idx="131">
                  <c:v>-1.8960747191559275</c:v>
                </c:pt>
                <c:pt idx="132">
                  <c:v>-1.4728301008033577</c:v>
                </c:pt>
                <c:pt idx="133">
                  <c:v>-1.1695526217466008</c:v>
                </c:pt>
                <c:pt idx="134">
                  <c:v>-1.5408725567385764</c:v>
                </c:pt>
                <c:pt idx="135">
                  <c:v>-1.2813014338002813</c:v>
                </c:pt>
                <c:pt idx="136">
                  <c:v>-1.2276790609955319</c:v>
                </c:pt>
                <c:pt idx="137">
                  <c:v>-1.1530587838518507</c:v>
                </c:pt>
                <c:pt idx="138">
                  <c:v>-0.66388342563517733</c:v>
                </c:pt>
                <c:pt idx="139">
                  <c:v>-1.5940622868756631</c:v>
                </c:pt>
                <c:pt idx="140">
                  <c:v>-1.4699335174374588</c:v>
                </c:pt>
                <c:pt idx="141">
                  <c:v>-1.5299949541953712</c:v>
                </c:pt>
                <c:pt idx="142">
                  <c:v>-1.3310143578272222</c:v>
                </c:pt>
                <c:pt idx="143">
                  <c:v>0.88683715164280963</c:v>
                </c:pt>
                <c:pt idx="144">
                  <c:v>0.90192283044828181</c:v>
                </c:pt>
                <c:pt idx="145">
                  <c:v>0.99056361819478</c:v>
                </c:pt>
                <c:pt idx="146">
                  <c:v>2.271925464978906</c:v>
                </c:pt>
                <c:pt idx="147">
                  <c:v>1.8901854817972408</c:v>
                </c:pt>
                <c:pt idx="148">
                  <c:v>1.0531233971227574</c:v>
                </c:pt>
                <c:pt idx="149">
                  <c:v>1.002432418806309</c:v>
                </c:pt>
                <c:pt idx="150">
                  <c:v>0.87963940795613071</c:v>
                </c:pt>
                <c:pt idx="151">
                  <c:v>1.8290780747410837</c:v>
                </c:pt>
                <c:pt idx="152">
                  <c:v>2.0996126823348429</c:v>
                </c:pt>
                <c:pt idx="153">
                  <c:v>2.0556405686185033</c:v>
                </c:pt>
                <c:pt idx="154">
                  <c:v>1.8933711355675822</c:v>
                </c:pt>
                <c:pt idx="155">
                  <c:v>1.2590878384484405</c:v>
                </c:pt>
                <c:pt idx="156">
                  <c:v>1.4889615063211865</c:v>
                </c:pt>
                <c:pt idx="157">
                  <c:v>1.6401803509572097</c:v>
                </c:pt>
                <c:pt idx="158">
                  <c:v>1.2248096680940308</c:v>
                </c:pt>
                <c:pt idx="159">
                  <c:v>0.91552001844684017</c:v>
                </c:pt>
                <c:pt idx="160">
                  <c:v>0.63025489421800962</c:v>
                </c:pt>
                <c:pt idx="161">
                  <c:v>0.72474609782802635</c:v>
                </c:pt>
                <c:pt idx="162">
                  <c:v>1.0330389302825391</c:v>
                </c:pt>
                <c:pt idx="163">
                  <c:v>0.13135711980024631</c:v>
                </c:pt>
                <c:pt idx="164">
                  <c:v>-1.0329206917050791</c:v>
                </c:pt>
                <c:pt idx="165">
                  <c:v>-1.9824236327425984</c:v>
                </c:pt>
                <c:pt idx="166">
                  <c:v>-2.0728575142186694</c:v>
                </c:pt>
                <c:pt idx="167">
                  <c:v>-2.1655440535355992</c:v>
                </c:pt>
                <c:pt idx="168">
                  <c:v>-0.51308003533089652</c:v>
                </c:pt>
                <c:pt idx="169">
                  <c:v>1.0540722612423095</c:v>
                </c:pt>
                <c:pt idx="170">
                  <c:v>1.4181750300533205E-3</c:v>
                </c:pt>
                <c:pt idx="171">
                  <c:v>-0.60446172965931733</c:v>
                </c:pt>
                <c:pt idx="172">
                  <c:v>0.9185011908594739</c:v>
                </c:pt>
                <c:pt idx="173">
                  <c:v>0.63864148049063696</c:v>
                </c:pt>
                <c:pt idx="174">
                  <c:v>0.54296729613567518</c:v>
                </c:pt>
                <c:pt idx="175">
                  <c:v>0.2893532753624164</c:v>
                </c:pt>
                <c:pt idx="176">
                  <c:v>0.56641575548621337</c:v>
                </c:pt>
                <c:pt idx="177">
                  <c:v>0.56296778221804022</c:v>
                </c:pt>
                <c:pt idx="178">
                  <c:v>0.94832834747417039</c:v>
                </c:pt>
                <c:pt idx="179">
                  <c:v>1.1041456659650044</c:v>
                </c:pt>
                <c:pt idx="180">
                  <c:v>-1.5751241382408003</c:v>
                </c:pt>
                <c:pt idx="181">
                  <c:v>-2.521951246414107</c:v>
                </c:pt>
                <c:pt idx="182">
                  <c:v>-1.2650213186638983</c:v>
                </c:pt>
                <c:pt idx="183">
                  <c:v>-0.23401859553423385</c:v>
                </c:pt>
                <c:pt idx="184">
                  <c:v>-0.7542349528361123</c:v>
                </c:pt>
                <c:pt idx="185">
                  <c:v>-0.58412226812864754</c:v>
                </c:pt>
                <c:pt idx="186">
                  <c:v>-0.44609182789679308</c:v>
                </c:pt>
                <c:pt idx="187">
                  <c:v>-0.73642854745560538</c:v>
                </c:pt>
                <c:pt idx="188">
                  <c:v>-0.66402100335175074</c:v>
                </c:pt>
                <c:pt idx="189">
                  <c:v>-0.19970519433854575</c:v>
                </c:pt>
                <c:pt idx="190">
                  <c:v>2.0229869021117165E-2</c:v>
                </c:pt>
                <c:pt idx="191">
                  <c:v>1.2790239804492756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26B-9DB7-CA09C416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68096"/>
        <c:axId val="547566784"/>
      </c:lineChart>
      <c:dateAx>
        <c:axId val="547568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6784"/>
        <c:crosses val="autoZero"/>
        <c:auto val="1"/>
        <c:lblOffset val="100"/>
        <c:baseTimeUnit val="months"/>
        <c:minorUnit val="1"/>
      </c:dateAx>
      <c:valAx>
        <c:axId val="547566784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annually</a:t>
            </a:r>
            <a:r>
              <a:rPr lang="en-US" baseline="0"/>
              <a:t> 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7171296296296296"/>
          <c:w val="0.90787729658792649"/>
          <c:h val="0.591836176727909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sd -&gt; forecast movi @2020'!$J$4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'1. sd -&gt; forecast movi @2020'!$I$5:$I$14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'1. sd -&gt; forecast movi @2020'!$J$5:$J$14</c:f>
              <c:numCache>
                <c:formatCode>0.00</c:formatCode>
                <c:ptCount val="10"/>
                <c:pt idx="0">
                  <c:v>-0.13397996607612789</c:v>
                </c:pt>
                <c:pt idx="1">
                  <c:v>-0.70340896043182333</c:v>
                </c:pt>
                <c:pt idx="2">
                  <c:v>1.1562821456319592</c:v>
                </c:pt>
                <c:pt idx="3">
                  <c:v>0.21731285531067127</c:v>
                </c:pt>
                <c:pt idx="4">
                  <c:v>-0.61106009928675553</c:v>
                </c:pt>
                <c:pt idx="5">
                  <c:v>0.91303192748127371</c:v>
                </c:pt>
                <c:pt idx="6">
                  <c:v>0.5884621029962801</c:v>
                </c:pt>
                <c:pt idx="7">
                  <c:v>-0.59770693790508822</c:v>
                </c:pt>
                <c:pt idx="8">
                  <c:v>0.74103178480537568</c:v>
                </c:pt>
                <c:pt idx="9">
                  <c:v>0.92520441326144887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F-4007-B8D9-327F7FD963D2}"/>
            </c:ext>
          </c:extLst>
        </c:ser>
        <c:ser>
          <c:idx val="1"/>
          <c:order val="1"/>
          <c:tx>
            <c:strRef>
              <c:f>'1. sd -&gt; forecast movi @2020'!$K$4</c:f>
              <c:strCache>
                <c:ptCount val="1"/>
                <c:pt idx="0">
                  <c:v>worst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'1. sd -&gt; forecast movi @2020'!$I$5:$I$14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'1. sd -&gt; forecast movi @2020'!$K$5:$K$14</c:f>
              <c:numCache>
                <c:formatCode>0.00</c:formatCode>
                <c:ptCount val="10"/>
                <c:pt idx="0">
                  <c:v>-1.1049032846917981</c:v>
                </c:pt>
                <c:pt idx="1">
                  <c:v>-1.938200787520415</c:v>
                </c:pt>
                <c:pt idx="2">
                  <c:v>-0.31338201650810937</c:v>
                </c:pt>
                <c:pt idx="3">
                  <c:v>-1.4713681903255649</c:v>
                </c:pt>
                <c:pt idx="4">
                  <c:v>-2.5089293134816928</c:v>
                </c:pt>
                <c:pt idx="5">
                  <c:v>-1.1877746093709114</c:v>
                </c:pt>
                <c:pt idx="6">
                  <c:v>-1.7113009757748634</c:v>
                </c:pt>
                <c:pt idx="7">
                  <c:v>-3.0937968494138022</c:v>
                </c:pt>
                <c:pt idx="8">
                  <c:v>-1.9497796581116138</c:v>
                </c:pt>
                <c:pt idx="9">
                  <c:v>-1.9595391778394216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F-4007-B8D9-327F7FD963D2}"/>
            </c:ext>
          </c:extLst>
        </c:ser>
        <c:ser>
          <c:idx val="2"/>
          <c:order val="2"/>
          <c:tx>
            <c:strRef>
              <c:f>'1. sd -&gt; forecast movi @2020'!$L$4</c:f>
              <c:strCache>
                <c:ptCount val="1"/>
                <c:pt idx="0">
                  <c:v>best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'1. sd -&gt; forecast movi @2020'!$I$5:$I$14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'1. sd -&gt; forecast movi @2020'!$L$5:$L$14</c:f>
              <c:numCache>
                <c:formatCode>0.00</c:formatCode>
                <c:ptCount val="10"/>
                <c:pt idx="0">
                  <c:v>0.83694335253954266</c:v>
                </c:pt>
                <c:pt idx="1">
                  <c:v>0.53138286665676848</c:v>
                </c:pt>
                <c:pt idx="2">
                  <c:v>2.6259463077720273</c:v>
                </c:pt>
                <c:pt idx="3">
                  <c:v>1.9059939009469069</c:v>
                </c:pt>
                <c:pt idx="4">
                  <c:v>1.2868091149081817</c:v>
                </c:pt>
                <c:pt idx="5">
                  <c:v>3.013838464333459</c:v>
                </c:pt>
                <c:pt idx="6">
                  <c:v>2.8882251817674227</c:v>
                </c:pt>
                <c:pt idx="7">
                  <c:v>1.898382973603626</c:v>
                </c:pt>
                <c:pt idx="8">
                  <c:v>3.4318432277223647</c:v>
                </c:pt>
                <c:pt idx="9">
                  <c:v>3.8099480043623188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F-4007-B8D9-327F7FD9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52304"/>
        <c:axId val="551261160"/>
      </c:scatterChart>
      <c:valAx>
        <c:axId val="551252304"/>
        <c:scaling>
          <c:orientation val="minMax"/>
          <c:max val="2029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1160"/>
        <c:crossesAt val="-4"/>
        <c:crossBetween val="midCat"/>
      </c:valAx>
      <c:valAx>
        <c:axId val="5512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(with forecasting)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sd -&gt; forecast movi @2020'!$B$1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'1. sd -&gt; forecast movi @2020'!$B$2:$B$313</c:f>
              <c:numCache>
                <c:formatCode>0.000</c:formatCode>
                <c:ptCount val="312"/>
                <c:pt idx="0">
                  <c:v>0</c:v>
                </c:pt>
                <c:pt idx="1">
                  <c:v>-0.70710678118654458</c:v>
                </c:pt>
                <c:pt idx="2">
                  <c:v>-1</c:v>
                </c:pt>
                <c:pt idx="3">
                  <c:v>-1.1716897076766424</c:v>
                </c:pt>
                <c:pt idx="4">
                  <c:v>-1.2754737739954352</c:v>
                </c:pt>
                <c:pt idx="5">
                  <c:v>-1.34581759383175</c:v>
                </c:pt>
                <c:pt idx="6">
                  <c:v>-1.3969389420139189</c:v>
                </c:pt>
                <c:pt idx="7">
                  <c:v>-1.4358919148189897</c:v>
                </c:pt>
                <c:pt idx="8">
                  <c:v>-1.4666149381182887</c:v>
                </c:pt>
                <c:pt idx="9">
                  <c:v>-1.2390620123972043</c:v>
                </c:pt>
                <c:pt idx="10">
                  <c:v>-1.0925547013141679</c:v>
                </c:pt>
                <c:pt idx="11">
                  <c:v>-1.4339611526948524</c:v>
                </c:pt>
                <c:pt idx="12">
                  <c:v>-1.6628502991824103</c:v>
                </c:pt>
                <c:pt idx="13">
                  <c:v>-1.7993690079842266</c:v>
                </c:pt>
                <c:pt idx="14">
                  <c:v>-1.1569921765817774</c:v>
                </c:pt>
                <c:pt idx="15">
                  <c:v>-0.85201478465041636</c:v>
                </c:pt>
                <c:pt idx="16">
                  <c:v>-1.2085157584499882</c:v>
                </c:pt>
                <c:pt idx="17">
                  <c:v>-1.1657006742558547</c:v>
                </c:pt>
                <c:pt idx="18">
                  <c:v>-1.2965094154356918</c:v>
                </c:pt>
                <c:pt idx="19">
                  <c:v>-1.400195403402952</c:v>
                </c:pt>
                <c:pt idx="20">
                  <c:v>-0.90303726366534554</c:v>
                </c:pt>
                <c:pt idx="21">
                  <c:v>-0.10355047793446186</c:v>
                </c:pt>
                <c:pt idx="22">
                  <c:v>0.72060878610772683</c:v>
                </c:pt>
                <c:pt idx="23">
                  <c:v>2.0065070140988024E-2</c:v>
                </c:pt>
                <c:pt idx="24">
                  <c:v>-0.92450375196127466</c:v>
                </c:pt>
                <c:pt idx="25">
                  <c:v>-1.6537807917415688</c:v>
                </c:pt>
                <c:pt idx="26">
                  <c:v>-0.15951651748843532</c:v>
                </c:pt>
                <c:pt idx="27">
                  <c:v>1.4418356170859561</c:v>
                </c:pt>
                <c:pt idx="28">
                  <c:v>2.1142233875061538</c:v>
                </c:pt>
                <c:pt idx="29">
                  <c:v>2.2911284427395482</c:v>
                </c:pt>
                <c:pt idx="30">
                  <c:v>1.8510208477012486</c:v>
                </c:pt>
                <c:pt idx="31">
                  <c:v>1.9243069749776118</c:v>
                </c:pt>
                <c:pt idx="32">
                  <c:v>1.4079221656432954</c:v>
                </c:pt>
                <c:pt idx="33">
                  <c:v>0.98736468388156184</c:v>
                </c:pt>
                <c:pt idx="34">
                  <c:v>0.5866467540348268</c:v>
                </c:pt>
                <c:pt idx="35">
                  <c:v>0.53014086423204321</c:v>
                </c:pt>
                <c:pt idx="36">
                  <c:v>1.3992961838962232</c:v>
                </c:pt>
                <c:pt idx="37">
                  <c:v>2.0711021304546637</c:v>
                </c:pt>
                <c:pt idx="38">
                  <c:v>-2.9215896853201202E-2</c:v>
                </c:pt>
                <c:pt idx="39">
                  <c:v>0.53572633337137809</c:v>
                </c:pt>
                <c:pt idx="40">
                  <c:v>0.36287023659122974</c:v>
                </c:pt>
                <c:pt idx="41">
                  <c:v>0.46132673703436372</c:v>
                </c:pt>
                <c:pt idx="42">
                  <c:v>0.75764200326598041</c:v>
                </c:pt>
                <c:pt idx="43">
                  <c:v>-0.17925134296486972</c:v>
                </c:pt>
                <c:pt idx="44">
                  <c:v>-0.26811296301666293</c:v>
                </c:pt>
                <c:pt idx="45">
                  <c:v>-0.29499640495887403</c:v>
                </c:pt>
                <c:pt idx="46">
                  <c:v>-1.1474766620268604</c:v>
                </c:pt>
                <c:pt idx="47">
                  <c:v>-1.0463696932732032</c:v>
                </c:pt>
                <c:pt idx="48">
                  <c:v>-1.3306729423083994</c:v>
                </c:pt>
                <c:pt idx="49">
                  <c:v>-1.9238544510804356</c:v>
                </c:pt>
                <c:pt idx="50">
                  <c:v>-0.80078556314819227</c:v>
                </c:pt>
                <c:pt idx="51">
                  <c:v>-1.5360984802169264</c:v>
                </c:pt>
                <c:pt idx="52">
                  <c:v>-1.6889841658728704</c:v>
                </c:pt>
                <c:pt idx="53">
                  <c:v>-1.9401118417522667</c:v>
                </c:pt>
                <c:pt idx="54">
                  <c:v>-1.828232575363492</c:v>
                </c:pt>
                <c:pt idx="55">
                  <c:v>-0.92089533977606541</c:v>
                </c:pt>
                <c:pt idx="56">
                  <c:v>-1.2320485713191158</c:v>
                </c:pt>
                <c:pt idx="57">
                  <c:v>-2.2366329237962459</c:v>
                </c:pt>
                <c:pt idx="58">
                  <c:v>-2.5577018890909833</c:v>
                </c:pt>
                <c:pt idx="59">
                  <c:v>-2.063144262902771</c:v>
                </c:pt>
                <c:pt idx="60">
                  <c:v>-1.8451878802599415</c:v>
                </c:pt>
                <c:pt idx="61">
                  <c:v>-1.6902480253093142</c:v>
                </c:pt>
                <c:pt idx="62">
                  <c:v>-0.74725284531959502</c:v>
                </c:pt>
                <c:pt idx="63">
                  <c:v>-0.52912260237180664</c:v>
                </c:pt>
                <c:pt idx="64">
                  <c:v>7.4776404773567298E-2</c:v>
                </c:pt>
                <c:pt idx="65">
                  <c:v>0.89034079677885214</c:v>
                </c:pt>
                <c:pt idx="66">
                  <c:v>1.1702667490226</c:v>
                </c:pt>
                <c:pt idx="67">
                  <c:v>1.2619287990219663</c:v>
                </c:pt>
                <c:pt idx="68">
                  <c:v>1.4163843283999893</c:v>
                </c:pt>
                <c:pt idx="69">
                  <c:v>1.6201236118688238</c:v>
                </c:pt>
                <c:pt idx="70">
                  <c:v>1.9603390348814387</c:v>
                </c:pt>
                <c:pt idx="71">
                  <c:v>1.7514316085263817</c:v>
                </c:pt>
                <c:pt idx="72">
                  <c:v>2.5546930097076923</c:v>
                </c:pt>
                <c:pt idx="73">
                  <c:v>1.3817280539976997</c:v>
                </c:pt>
                <c:pt idx="74">
                  <c:v>0.88414135543995365</c:v>
                </c:pt>
                <c:pt idx="75">
                  <c:v>0.63249446233730255</c:v>
                </c:pt>
                <c:pt idx="76">
                  <c:v>0.41385203135206189</c:v>
                </c:pt>
                <c:pt idx="77">
                  <c:v>-0.10112577299162161</c:v>
                </c:pt>
                <c:pt idx="78">
                  <c:v>-0.33235745179390747</c:v>
                </c:pt>
                <c:pt idx="79">
                  <c:v>-0.60328338933749492</c:v>
                </c:pt>
                <c:pt idx="80">
                  <c:v>-0.7847121435887805</c:v>
                </c:pt>
                <c:pt idx="81">
                  <c:v>-0.8872866180582355</c:v>
                </c:pt>
                <c:pt idx="82">
                  <c:v>-0.83798204291696599</c:v>
                </c:pt>
                <c:pt idx="83">
                  <c:v>-1.0262088151343016</c:v>
                </c:pt>
                <c:pt idx="84">
                  <c:v>-1.2874428955785029</c:v>
                </c:pt>
                <c:pt idx="85">
                  <c:v>-1.4263424242101994</c:v>
                </c:pt>
                <c:pt idx="86">
                  <c:v>-1.19110586125679</c:v>
                </c:pt>
                <c:pt idx="87">
                  <c:v>-1.4911444858852303</c:v>
                </c:pt>
                <c:pt idx="88">
                  <c:v>-1.3767480274782378</c:v>
                </c:pt>
                <c:pt idx="89">
                  <c:v>-0.84598560365665154</c:v>
                </c:pt>
                <c:pt idx="90">
                  <c:v>-1.0653556137720004</c:v>
                </c:pt>
                <c:pt idx="91">
                  <c:v>-1.4646112148525927</c:v>
                </c:pt>
                <c:pt idx="92">
                  <c:v>-0.40414922929766345</c:v>
                </c:pt>
                <c:pt idx="93">
                  <c:v>-0.60721473253502567</c:v>
                </c:pt>
                <c:pt idx="94">
                  <c:v>-0.67299629076665302</c:v>
                </c:pt>
                <c:pt idx="95">
                  <c:v>-0.55539952404380721</c:v>
                </c:pt>
                <c:pt idx="96">
                  <c:v>-1.8259595185220818</c:v>
                </c:pt>
                <c:pt idx="97">
                  <c:v>-2.2716769005195347</c:v>
                </c:pt>
                <c:pt idx="98">
                  <c:v>-1.7172141320030616</c:v>
                </c:pt>
                <c:pt idx="99">
                  <c:v>-1.3511901874921901</c:v>
                </c:pt>
                <c:pt idx="100">
                  <c:v>-1.4751320907149934</c:v>
                </c:pt>
                <c:pt idx="101">
                  <c:v>-1.9812758586747821</c:v>
                </c:pt>
                <c:pt idx="102">
                  <c:v>-2.0460472881130598</c:v>
                </c:pt>
                <c:pt idx="103">
                  <c:v>-1.6981289666149544</c:v>
                </c:pt>
                <c:pt idx="104">
                  <c:v>-1.1132627761055389</c:v>
                </c:pt>
                <c:pt idx="105">
                  <c:v>-0.75805878799823512</c:v>
                </c:pt>
                <c:pt idx="106">
                  <c:v>-0.17975484097557301</c:v>
                </c:pt>
                <c:pt idx="107">
                  <c:v>5.118963682376123E-2</c:v>
                </c:pt>
                <c:pt idx="108">
                  <c:v>-5.7457990919902002E-2</c:v>
                </c:pt>
                <c:pt idx="109">
                  <c:v>-0.2418782534556925</c:v>
                </c:pt>
                <c:pt idx="110">
                  <c:v>-0.70284896062526547</c:v>
                </c:pt>
                <c:pt idx="111">
                  <c:v>-1.275977361916051</c:v>
                </c:pt>
                <c:pt idx="112">
                  <c:v>-1.2810887897692638</c:v>
                </c:pt>
                <c:pt idx="113">
                  <c:v>0.38712816819381102</c:v>
                </c:pt>
                <c:pt idx="114">
                  <c:v>1.7470274869545022</c:v>
                </c:pt>
                <c:pt idx="115">
                  <c:v>2.1399866050713148</c:v>
                </c:pt>
                <c:pt idx="116">
                  <c:v>1.8567584454566988</c:v>
                </c:pt>
                <c:pt idx="117">
                  <c:v>1.4012233793032731</c:v>
                </c:pt>
                <c:pt idx="118">
                  <c:v>0.62492898937658037</c:v>
                </c:pt>
                <c:pt idx="119">
                  <c:v>0.66820465733393963</c:v>
                </c:pt>
                <c:pt idx="120">
                  <c:v>-0.44880115677484217</c:v>
                </c:pt>
                <c:pt idx="121">
                  <c:v>-1.3596237324964844</c:v>
                </c:pt>
                <c:pt idx="122">
                  <c:v>-0.89280086588336349</c:v>
                </c:pt>
                <c:pt idx="123">
                  <c:v>-0.83764773801025405</c:v>
                </c:pt>
                <c:pt idx="124">
                  <c:v>-0.67599483070585353</c:v>
                </c:pt>
                <c:pt idx="125">
                  <c:v>-0.5723014533024573</c:v>
                </c:pt>
                <c:pt idx="126">
                  <c:v>-0.79151264513153752</c:v>
                </c:pt>
                <c:pt idx="127">
                  <c:v>-0.72901363079664838</c:v>
                </c:pt>
                <c:pt idx="128">
                  <c:v>-1.3321501694582483</c:v>
                </c:pt>
                <c:pt idx="129">
                  <c:v>-1.3611859455686242</c:v>
                </c:pt>
                <c:pt idx="130">
                  <c:v>-1.2413428785306095</c:v>
                </c:pt>
                <c:pt idx="131">
                  <c:v>-1.8960747191559275</c:v>
                </c:pt>
                <c:pt idx="132">
                  <c:v>-1.4728301008033577</c:v>
                </c:pt>
                <c:pt idx="133">
                  <c:v>-1.1695526217466008</c:v>
                </c:pt>
                <c:pt idx="134">
                  <c:v>-1.5408725567385764</c:v>
                </c:pt>
                <c:pt idx="135">
                  <c:v>-1.2813014338002813</c:v>
                </c:pt>
                <c:pt idx="136">
                  <c:v>-1.2276790609955319</c:v>
                </c:pt>
                <c:pt idx="137">
                  <c:v>-1.1530587838518507</c:v>
                </c:pt>
                <c:pt idx="138">
                  <c:v>-0.66388342563517733</c:v>
                </c:pt>
                <c:pt idx="139">
                  <c:v>-1.5940622868756631</c:v>
                </c:pt>
                <c:pt idx="140">
                  <c:v>-1.4699335174374588</c:v>
                </c:pt>
                <c:pt idx="141">
                  <c:v>-1.5299949541953712</c:v>
                </c:pt>
                <c:pt idx="142">
                  <c:v>-1.3310143578272222</c:v>
                </c:pt>
                <c:pt idx="143">
                  <c:v>0.88683715164280963</c:v>
                </c:pt>
                <c:pt idx="144">
                  <c:v>0.90192283044828181</c:v>
                </c:pt>
                <c:pt idx="145">
                  <c:v>0.99056361819478</c:v>
                </c:pt>
                <c:pt idx="146">
                  <c:v>2.271925464978906</c:v>
                </c:pt>
                <c:pt idx="147">
                  <c:v>1.8901854817972408</c:v>
                </c:pt>
                <c:pt idx="148">
                  <c:v>1.0531233971227574</c:v>
                </c:pt>
                <c:pt idx="149">
                  <c:v>1.002432418806309</c:v>
                </c:pt>
                <c:pt idx="150">
                  <c:v>0.87963940795613071</c:v>
                </c:pt>
                <c:pt idx="151">
                  <c:v>1.8290780747410837</c:v>
                </c:pt>
                <c:pt idx="152">
                  <c:v>2.0996126823348429</c:v>
                </c:pt>
                <c:pt idx="153">
                  <c:v>2.0556405686185033</c:v>
                </c:pt>
                <c:pt idx="154">
                  <c:v>1.8933711355675822</c:v>
                </c:pt>
                <c:pt idx="155">
                  <c:v>1.2590878384484405</c:v>
                </c:pt>
                <c:pt idx="156">
                  <c:v>1.4889615063211865</c:v>
                </c:pt>
                <c:pt idx="157">
                  <c:v>1.6401803509572097</c:v>
                </c:pt>
                <c:pt idx="158">
                  <c:v>1.2248096680940308</c:v>
                </c:pt>
                <c:pt idx="159">
                  <c:v>0.91552001844684017</c:v>
                </c:pt>
                <c:pt idx="160">
                  <c:v>0.63025489421800962</c:v>
                </c:pt>
                <c:pt idx="161">
                  <c:v>0.72474609782802635</c:v>
                </c:pt>
                <c:pt idx="162">
                  <c:v>1.0330389302825391</c:v>
                </c:pt>
                <c:pt idx="163">
                  <c:v>0.13135711980024631</c:v>
                </c:pt>
                <c:pt idx="164">
                  <c:v>-1.0329206917050791</c:v>
                </c:pt>
                <c:pt idx="165">
                  <c:v>-1.9824236327425984</c:v>
                </c:pt>
                <c:pt idx="166">
                  <c:v>-2.0728575142186694</c:v>
                </c:pt>
                <c:pt idx="167">
                  <c:v>-2.1655440535355992</c:v>
                </c:pt>
                <c:pt idx="168">
                  <c:v>-0.51308003533089652</c:v>
                </c:pt>
                <c:pt idx="169">
                  <c:v>1.0540722612423095</c:v>
                </c:pt>
                <c:pt idx="170">
                  <c:v>1.4181750300533205E-3</c:v>
                </c:pt>
                <c:pt idx="171">
                  <c:v>-0.60446172965931733</c:v>
                </c:pt>
                <c:pt idx="172">
                  <c:v>0.9185011908594739</c:v>
                </c:pt>
                <c:pt idx="173">
                  <c:v>0.63864148049063696</c:v>
                </c:pt>
                <c:pt idx="174">
                  <c:v>0.54296729613567518</c:v>
                </c:pt>
                <c:pt idx="175">
                  <c:v>0.2893532753624164</c:v>
                </c:pt>
                <c:pt idx="176">
                  <c:v>0.56641575548621337</c:v>
                </c:pt>
                <c:pt idx="177">
                  <c:v>0.56296778221804022</c:v>
                </c:pt>
                <c:pt idx="178">
                  <c:v>0.94832834747417039</c:v>
                </c:pt>
                <c:pt idx="179">
                  <c:v>1.1041456659650044</c:v>
                </c:pt>
                <c:pt idx="180">
                  <c:v>-1.5751241382408003</c:v>
                </c:pt>
                <c:pt idx="181">
                  <c:v>-2.521951246414107</c:v>
                </c:pt>
                <c:pt idx="182">
                  <c:v>-1.2650213186638983</c:v>
                </c:pt>
                <c:pt idx="183">
                  <c:v>-0.23401859553423385</c:v>
                </c:pt>
                <c:pt idx="184">
                  <c:v>-0.7542349528361123</c:v>
                </c:pt>
                <c:pt idx="185">
                  <c:v>-0.58412226812864754</c:v>
                </c:pt>
                <c:pt idx="186">
                  <c:v>-0.44609182789679308</c:v>
                </c:pt>
                <c:pt idx="187">
                  <c:v>-0.73642854745560538</c:v>
                </c:pt>
                <c:pt idx="188">
                  <c:v>-0.66402100335175074</c:v>
                </c:pt>
                <c:pt idx="189">
                  <c:v>-0.19970519433854575</c:v>
                </c:pt>
                <c:pt idx="190">
                  <c:v>2.0229869021117165E-2</c:v>
                </c:pt>
                <c:pt idx="191">
                  <c:v>1.2790239804492756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6-4001-8435-27747D18B3E7}"/>
            </c:ext>
          </c:extLst>
        </c:ser>
        <c:ser>
          <c:idx val="1"/>
          <c:order val="1"/>
          <c:tx>
            <c:strRef>
              <c:f>'1. sd -&gt; forecast movi @2020'!$C$1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'1. sd -&gt; forecast movi @2020'!$A$2:$A$313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sd -&gt; forecast movi @2020'!$C$2:$C$313</c:f>
              <c:numCache>
                <c:formatCode>General</c:formatCode>
                <c:ptCount val="312"/>
                <c:pt idx="191" formatCode="0.000">
                  <c:v>1.2790239804492756</c:v>
                </c:pt>
                <c:pt idx="192" formatCode="0.000">
                  <c:v>1.0435436289896534</c:v>
                </c:pt>
                <c:pt idx="193" formatCode="0.000">
                  <c:v>0.83366000311181487</c:v>
                </c:pt>
                <c:pt idx="194" formatCode="0.000">
                  <c:v>0.61208228108754925</c:v>
                </c:pt>
                <c:pt idx="195" formatCode="0.000">
                  <c:v>0.27556150643831778</c:v>
                </c:pt>
                <c:pt idx="196" formatCode="0.000">
                  <c:v>-0.11319820236584599</c:v>
                </c:pt>
                <c:pt idx="197" formatCode="0.000">
                  <c:v>-0.48473998683878861</c:v>
                </c:pt>
                <c:pt idx="198" formatCode="0.000">
                  <c:v>-0.68678945146981285</c:v>
                </c:pt>
                <c:pt idx="199" formatCode="0.000">
                  <c:v>-0.6521893439403823</c:v>
                </c:pt>
                <c:pt idx="200" formatCode="0.000">
                  <c:v>-0.59013745947964691</c:v>
                </c:pt>
                <c:pt idx="201" formatCode="0.000">
                  <c:v>-0.83669572846864448</c:v>
                </c:pt>
                <c:pt idx="202" formatCode="0.000">
                  <c:v>-0.48543511159252373</c:v>
                </c:pt>
                <c:pt idx="203" formatCode="0.000">
                  <c:v>-0.52342172838522494</c:v>
                </c:pt>
                <c:pt idx="204" formatCode="0.000">
                  <c:v>-0.83870231581289367</c:v>
                </c:pt>
                <c:pt idx="205" formatCode="0.000">
                  <c:v>-1.0515131192170482</c:v>
                </c:pt>
                <c:pt idx="206" formatCode="0.000">
                  <c:v>-0.61143232905091971</c:v>
                </c:pt>
                <c:pt idx="207" formatCode="0.000">
                  <c:v>-0.58269202399753106</c:v>
                </c:pt>
                <c:pt idx="208" formatCode="0.000">
                  <c:v>-0.42299865551197285</c:v>
                </c:pt>
                <c:pt idx="209" formatCode="0.000">
                  <c:v>-0.76791396743180074</c:v>
                </c:pt>
                <c:pt idx="210" formatCode="0.000">
                  <c:v>-1.1481965683979396</c:v>
                </c:pt>
                <c:pt idx="211" formatCode="0.000">
                  <c:v>-0.8839313111779844</c:v>
                </c:pt>
                <c:pt idx="212" formatCode="0.000">
                  <c:v>-0.36608375365653445</c:v>
                </c:pt>
                <c:pt idx="213" formatCode="0.000">
                  <c:v>-0.43569383904022851</c:v>
                </c:pt>
                <c:pt idx="214" formatCode="0.000">
                  <c:v>-0.49163606684248085</c:v>
                </c:pt>
                <c:pt idx="215" formatCode="0.000">
                  <c:v>-0.84011357504454542</c:v>
                </c:pt>
                <c:pt idx="216" formatCode="0.000">
                  <c:v>-0.16715308504798748</c:v>
                </c:pt>
                <c:pt idx="217" formatCode="0.000">
                  <c:v>0.74430501632842672</c:v>
                </c:pt>
                <c:pt idx="218" formatCode="0.000">
                  <c:v>1.2459631817930821</c:v>
                </c:pt>
                <c:pt idx="219" formatCode="0.000">
                  <c:v>1.4455978061248638</c:v>
                </c:pt>
                <c:pt idx="220" formatCode="0.000">
                  <c:v>1.5339433528263908</c:v>
                </c:pt>
                <c:pt idx="221" formatCode="0.000">
                  <c:v>1.7032369953164146</c:v>
                </c:pt>
                <c:pt idx="222" formatCode="0.000">
                  <c:v>1.6082392849709042</c:v>
                </c:pt>
                <c:pt idx="223" formatCode="0.000">
                  <c:v>1.3411890362731298</c:v>
                </c:pt>
                <c:pt idx="224" formatCode="0.000">
                  <c:v>1.3257147138961178</c:v>
                </c:pt>
                <c:pt idx="225" formatCode="0.000">
                  <c:v>0.72180293734943179</c:v>
                </c:pt>
                <c:pt idx="226" formatCode="0.000">
                  <c:v>0.83970400635793174</c:v>
                </c:pt>
                <c:pt idx="227" formatCode="0.000">
                  <c:v>1.5328425013948039</c:v>
                </c:pt>
                <c:pt idx="228" formatCode="0.000">
                  <c:v>1.2077806320356563</c:v>
                </c:pt>
                <c:pt idx="229" formatCode="0.000">
                  <c:v>1.3444651081019037</c:v>
                </c:pt>
                <c:pt idx="230" formatCode="0.000">
                  <c:v>1.1089847566422815</c:v>
                </c:pt>
                <c:pt idx="231" formatCode="0.000">
                  <c:v>0.89910113076444276</c:v>
                </c:pt>
                <c:pt idx="232" formatCode="0.000">
                  <c:v>0.67752340874017725</c:v>
                </c:pt>
                <c:pt idx="233" formatCode="0.000">
                  <c:v>0.34100263409094583</c:v>
                </c:pt>
                <c:pt idx="234" formatCode="0.000">
                  <c:v>-4.7757074713217995E-2</c:v>
                </c:pt>
                <c:pt idx="235" formatCode="0.000">
                  <c:v>-0.41929885918616061</c:v>
                </c:pt>
                <c:pt idx="236" formatCode="0.000">
                  <c:v>-0.62134832381718486</c:v>
                </c:pt>
                <c:pt idx="237" formatCode="0.000">
                  <c:v>-0.5867482162877542</c:v>
                </c:pt>
                <c:pt idx="238" formatCode="0.000">
                  <c:v>-0.52469633182701902</c:v>
                </c:pt>
                <c:pt idx="239" formatCode="0.000">
                  <c:v>-0.7712546008160166</c:v>
                </c:pt>
                <c:pt idx="240" formatCode="0.000">
                  <c:v>-0.41999398393989573</c:v>
                </c:pt>
                <c:pt idx="241" formatCode="0.000">
                  <c:v>-0.45798060073259694</c:v>
                </c:pt>
                <c:pt idx="242" formatCode="0.000">
                  <c:v>-0.77326118816026568</c:v>
                </c:pt>
                <c:pt idx="243" formatCode="0.000">
                  <c:v>-0.98607199156442016</c:v>
                </c:pt>
                <c:pt idx="244" formatCode="0.000">
                  <c:v>-0.54599120139829171</c:v>
                </c:pt>
                <c:pt idx="245" formatCode="0.000">
                  <c:v>-0.51725089634490318</c:v>
                </c:pt>
                <c:pt idx="246" formatCode="0.000">
                  <c:v>-0.35755752785934486</c:v>
                </c:pt>
                <c:pt idx="247" formatCode="0.000">
                  <c:v>-0.70247283977917263</c:v>
                </c:pt>
                <c:pt idx="248" formatCode="0.000">
                  <c:v>-1.0827554407453115</c:v>
                </c:pt>
                <c:pt idx="249" formatCode="0.000">
                  <c:v>-0.81849018352535641</c:v>
                </c:pt>
                <c:pt idx="250" formatCode="0.000">
                  <c:v>-0.30064262600390645</c:v>
                </c:pt>
                <c:pt idx="251" formatCode="0.000">
                  <c:v>-0.37025271138760052</c:v>
                </c:pt>
                <c:pt idx="252" formatCode="0.000">
                  <c:v>-0.4261949391898528</c:v>
                </c:pt>
                <c:pt idx="253" formatCode="0.000">
                  <c:v>-0.77467244739191754</c:v>
                </c:pt>
                <c:pt idx="254" formatCode="0.000">
                  <c:v>-0.10171195739535949</c:v>
                </c:pt>
                <c:pt idx="255" formatCode="0.000">
                  <c:v>0.80974614398105471</c:v>
                </c:pt>
                <c:pt idx="256" formatCode="0.000">
                  <c:v>1.31140430944571</c:v>
                </c:pt>
                <c:pt idx="257" formatCode="0.000">
                  <c:v>1.5110389337774919</c:v>
                </c:pt>
                <c:pt idx="258" formatCode="0.000">
                  <c:v>1.5993844804790189</c:v>
                </c:pt>
                <c:pt idx="259" formatCode="0.000">
                  <c:v>1.7686781229690425</c:v>
                </c:pt>
                <c:pt idx="260" formatCode="0.000">
                  <c:v>1.6736804126235323</c:v>
                </c:pt>
                <c:pt idx="261" formatCode="0.000">
                  <c:v>1.4066301639257579</c:v>
                </c:pt>
                <c:pt idx="262" formatCode="0.000">
                  <c:v>1.3911558415487459</c:v>
                </c:pt>
                <c:pt idx="263" formatCode="0.000">
                  <c:v>0.78724406500205979</c:v>
                </c:pt>
                <c:pt idx="264" formatCode="0.000">
                  <c:v>0.90514513401055974</c:v>
                </c:pt>
                <c:pt idx="265" formatCode="0.000">
                  <c:v>1.5982836290474318</c:v>
                </c:pt>
                <c:pt idx="266" formatCode="0.000">
                  <c:v>1.2732217596882842</c:v>
                </c:pt>
                <c:pt idx="267" formatCode="0.000">
                  <c:v>1.4099062357545316</c:v>
                </c:pt>
                <c:pt idx="268" formatCode="0.000">
                  <c:v>1.1744258842949094</c:v>
                </c:pt>
                <c:pt idx="269" formatCode="0.000">
                  <c:v>0.96454225841707086</c:v>
                </c:pt>
                <c:pt idx="270" formatCode="0.000">
                  <c:v>0.74296453639280524</c:v>
                </c:pt>
                <c:pt idx="271" formatCode="0.000">
                  <c:v>0.40644376174357383</c:v>
                </c:pt>
                <c:pt idx="272" formatCode="0.000">
                  <c:v>1.768405293941E-2</c:v>
                </c:pt>
                <c:pt idx="273" formatCode="0.000">
                  <c:v>-0.35385773153353262</c:v>
                </c:pt>
                <c:pt idx="274" formatCode="0.000">
                  <c:v>-0.55590719616455686</c:v>
                </c:pt>
                <c:pt idx="275" formatCode="0.000">
                  <c:v>-0.52130708863512631</c:v>
                </c:pt>
                <c:pt idx="276" formatCode="0.000">
                  <c:v>-0.45925520417439097</c:v>
                </c:pt>
                <c:pt idx="277" formatCode="0.000">
                  <c:v>-0.70581347316338849</c:v>
                </c:pt>
                <c:pt idx="278" formatCode="0.000">
                  <c:v>-0.35455285628726774</c:v>
                </c:pt>
                <c:pt idx="279" formatCode="0.000">
                  <c:v>-0.39253947307996895</c:v>
                </c:pt>
                <c:pt idx="280" formatCode="0.000">
                  <c:v>-0.70782006050763768</c:v>
                </c:pt>
                <c:pt idx="281" formatCode="0.000">
                  <c:v>-0.92063086391179216</c:v>
                </c:pt>
                <c:pt idx="282" formatCode="0.000">
                  <c:v>-0.48055007374566372</c:v>
                </c:pt>
                <c:pt idx="283" formatCode="0.000">
                  <c:v>-0.45180976869227513</c:v>
                </c:pt>
                <c:pt idx="284" formatCode="0.000">
                  <c:v>-0.29211640020671686</c:v>
                </c:pt>
                <c:pt idx="285" formatCode="0.000">
                  <c:v>-0.63703171212654464</c:v>
                </c:pt>
                <c:pt idx="286" formatCode="0.000">
                  <c:v>-1.0173143130926836</c:v>
                </c:pt>
                <c:pt idx="287" formatCode="0.000">
                  <c:v>-0.75304905587272841</c:v>
                </c:pt>
                <c:pt idx="288" formatCode="0.000">
                  <c:v>-0.23520149835127846</c:v>
                </c:pt>
                <c:pt idx="289" formatCode="0.000">
                  <c:v>-0.30481158373497252</c:v>
                </c:pt>
                <c:pt idx="290" formatCode="0.000">
                  <c:v>-0.3607538115372248</c:v>
                </c:pt>
                <c:pt idx="291" formatCode="0.000">
                  <c:v>-0.70923131973928943</c:v>
                </c:pt>
                <c:pt idx="292" formatCode="0.000">
                  <c:v>-3.6270829742731436E-2</c:v>
                </c:pt>
                <c:pt idx="293" formatCode="0.000">
                  <c:v>0.87518727163368271</c:v>
                </c:pt>
                <c:pt idx="294" formatCode="0.000">
                  <c:v>1.3768454370983381</c:v>
                </c:pt>
                <c:pt idx="295" formatCode="0.000">
                  <c:v>1.5764800614301198</c:v>
                </c:pt>
                <c:pt idx="296" formatCode="0.000">
                  <c:v>1.6648256081316468</c:v>
                </c:pt>
                <c:pt idx="297" formatCode="0.000">
                  <c:v>1.8341192506216706</c:v>
                </c:pt>
                <c:pt idx="298" formatCode="0.000">
                  <c:v>1.7391215402761602</c:v>
                </c:pt>
                <c:pt idx="299" formatCode="0.000">
                  <c:v>1.4720712915783858</c:v>
                </c:pt>
                <c:pt idx="300" formatCode="0.000">
                  <c:v>1.456596969201374</c:v>
                </c:pt>
                <c:pt idx="301" formatCode="0.000">
                  <c:v>0.85268519265468778</c:v>
                </c:pt>
                <c:pt idx="302" formatCode="0.000">
                  <c:v>0.97058626166318773</c:v>
                </c:pt>
                <c:pt idx="303" formatCode="0.000">
                  <c:v>1.6637247567000597</c:v>
                </c:pt>
                <c:pt idx="304" formatCode="0.000">
                  <c:v>1.3386628873409121</c:v>
                </c:pt>
                <c:pt idx="305" formatCode="0.000">
                  <c:v>1.4753473634071597</c:v>
                </c:pt>
                <c:pt idx="306" formatCode="0.000">
                  <c:v>1.2398670119475375</c:v>
                </c:pt>
                <c:pt idx="307" formatCode="0.000">
                  <c:v>1.029983386069699</c:v>
                </c:pt>
                <c:pt idx="308" formatCode="0.000">
                  <c:v>0.80840566404543324</c:v>
                </c:pt>
                <c:pt idx="309" formatCode="0.000">
                  <c:v>0.47188488939620182</c:v>
                </c:pt>
                <c:pt idx="310" formatCode="0.000">
                  <c:v>8.3125180592037995E-2</c:v>
                </c:pt>
                <c:pt idx="311" formatCode="0.000">
                  <c:v>-0.28841660388090462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6-4001-8435-27747D18B3E7}"/>
            </c:ext>
          </c:extLst>
        </c:ser>
        <c:ser>
          <c:idx val="2"/>
          <c:order val="2"/>
          <c:tx>
            <c:strRef>
              <c:f>'1. sd -&gt; forecast movi @2020'!$D$1</c:f>
              <c:strCache>
                <c:ptCount val="1"/>
                <c:pt idx="0">
                  <c:v>worst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sd -&gt; forecast movi @2020'!$A$2:$A$313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sd -&gt; forecast movi @2020'!$D$2:$D$313</c:f>
              <c:numCache>
                <c:formatCode>General</c:formatCode>
                <c:ptCount val="312"/>
                <c:pt idx="191" formatCode="0.000">
                  <c:v>1.2790239804492756</c:v>
                </c:pt>
                <c:pt idx="192" formatCode="0.000">
                  <c:v>0.20757522929090266</c:v>
                </c:pt>
                <c:pt idx="193" formatCode="0.000">
                  <c:v>-2.8443529918746879E-2</c:v>
                </c:pt>
                <c:pt idx="194" formatCode="0.000">
                  <c:v>-0.27558587415467717</c:v>
                </c:pt>
                <c:pt idx="195" formatCode="0.000">
                  <c:v>-0.63714946615010393</c:v>
                </c:pt>
                <c:pt idx="196" formatCode="0.000">
                  <c:v>-1.0504727599564183</c:v>
                </c:pt>
                <c:pt idx="197" formatCode="0.000">
                  <c:v>-1.4461363577427819</c:v>
                </c:pt>
                <c:pt idx="198" formatCode="0.000">
                  <c:v>-1.6718990261933211</c:v>
                </c:pt>
                <c:pt idx="199" formatCode="0.000">
                  <c:v>-1.6606330313451974</c:v>
                </c:pt>
                <c:pt idx="200" formatCode="0.000">
                  <c:v>-1.6215625750540965</c:v>
                </c:pt>
                <c:pt idx="201" formatCode="0.000">
                  <c:v>-1.8907733190717753</c:v>
                </c:pt>
                <c:pt idx="202" formatCode="0.000">
                  <c:v>-1.5618576412130973</c:v>
                </c:pt>
                <c:pt idx="203" formatCode="0.000">
                  <c:v>-1.6219010647922676</c:v>
                </c:pt>
                <c:pt idx="204" formatCode="0.000">
                  <c:v>-1.9589679697600004</c:v>
                </c:pt>
                <c:pt idx="205" formatCode="0.000">
                  <c:v>-2.1933106970135379</c:v>
                </c:pt>
                <c:pt idx="206" formatCode="0.000">
                  <c:v>-1.7745221664860016</c:v>
                </c:pt>
                <c:pt idx="207" formatCode="0.000">
                  <c:v>-1.7668479752760655</c:v>
                </c:pt>
                <c:pt idx="208" formatCode="0.000">
                  <c:v>-1.6280070153830064</c:v>
                </c:pt>
                <c:pt idx="209" formatCode="0.000">
                  <c:v>-1.9935725083244991</c:v>
                </c:pt>
                <c:pt idx="210" formatCode="0.000">
                  <c:v>-2.3943136773195377</c:v>
                </c:pt>
                <c:pt idx="211" formatCode="0.000">
                  <c:v>-2.1503252135231907</c:v>
                </c:pt>
                <c:pt idx="212" formatCode="0.000">
                  <c:v>-1.6525818130408234</c:v>
                </c:pt>
                <c:pt idx="213" formatCode="0.000">
                  <c:v>-1.742131923888002</c:v>
                </c:pt>
                <c:pt idx="214" formatCode="0.000">
                  <c:v>-1.8178579758030367</c:v>
                </c:pt>
                <c:pt idx="215" formatCode="0.000">
                  <c:v>-2.1859705144272796</c:v>
                </c:pt>
                <c:pt idx="216" formatCode="0.000">
                  <c:v>-1.5325031924051027</c:v>
                </c:pt>
                <c:pt idx="217" formatCode="0.000">
                  <c:v>-0.64040289244496884</c:v>
                </c:pt>
                <c:pt idx="218" formatCode="0.000">
                  <c:v>-0.15797325902234949</c:v>
                </c:pt>
                <c:pt idx="219" formatCode="0.000">
                  <c:v>2.2556371367550732E-2</c:v>
                </c:pt>
                <c:pt idx="220" formatCode="0.000">
                  <c:v>9.1915067436027176E-2</c:v>
                </c:pt>
                <c:pt idx="221" formatCode="0.000">
                  <c:v>0.24233491782285754</c:v>
                </c:pt>
                <c:pt idx="222" formatCode="0.000">
                  <c:v>0.12857167526937352</c:v>
                </c:pt>
                <c:pt idx="223" formatCode="0.000">
                  <c:v>-0.15714037980223772</c:v>
                </c:pt>
                <c:pt idx="224" formatCode="0.000">
                  <c:v>-0.19117707174386456</c:v>
                </c:pt>
                <c:pt idx="225" formatCode="0.000">
                  <c:v>-0.81355584276747572</c:v>
                </c:pt>
                <c:pt idx="226" formatCode="0.000">
                  <c:v>-0.71403024369358747</c:v>
                </c:pt>
                <c:pt idx="227" formatCode="0.000">
                  <c:v>-3.9179348113534518E-2</c:v>
                </c:pt>
                <c:pt idx="228" formatCode="0.000">
                  <c:v>-0.38244441745067093</c:v>
                </c:pt>
                <c:pt idx="229" formatCode="0.000">
                  <c:v>-0.26388204208552124</c:v>
                </c:pt>
                <c:pt idx="230" formatCode="0.000">
                  <c:v>-0.51753092594959327</c:v>
                </c:pt>
                <c:pt idx="231" formatCode="0.000">
                  <c:v>-0.74538236745577735</c:v>
                </c:pt>
                <c:pt idx="232" formatCode="0.000">
                  <c:v>-0.98485582416636641</c:v>
                </c:pt>
                <c:pt idx="233" formatCode="0.000">
                  <c:v>-1.3392029716742093</c:v>
                </c:pt>
                <c:pt idx="234" formatCode="0.000">
                  <c:v>-1.7457222877084821</c:v>
                </c:pt>
                <c:pt idx="235" formatCode="0.000">
                  <c:v>-2.1349593944837126</c:v>
                </c:pt>
                <c:pt idx="236" formatCode="0.000">
                  <c:v>-2.3546422685470656</c:v>
                </c:pt>
                <c:pt idx="237" formatCode="0.000">
                  <c:v>-2.3376159273406905</c:v>
                </c:pt>
                <c:pt idx="238" formatCode="0.000">
                  <c:v>-2.2930803394382746</c:v>
                </c:pt>
                <c:pt idx="239" formatCode="0.000">
                  <c:v>-2.5570995176064111</c:v>
                </c:pt>
                <c:pt idx="240" formatCode="0.000">
                  <c:v>-2.2232464190267365</c:v>
                </c:pt>
                <c:pt idx="241" formatCode="0.000">
                  <c:v>-2.2785890785561955</c:v>
                </c:pt>
                <c:pt idx="242" formatCode="0.000">
                  <c:v>-2.6111760717014056</c:v>
                </c:pt>
                <c:pt idx="243" formatCode="0.000">
                  <c:v>-2.8412454096549227</c:v>
                </c:pt>
                <c:pt idx="244" formatCode="0.000">
                  <c:v>-2.4183769798510539</c:v>
                </c:pt>
                <c:pt idx="245" formatCode="0.000">
                  <c:v>-2.4068044926517267</c:v>
                </c:pt>
                <c:pt idx="246" formatCode="0.000">
                  <c:v>-2.2642359692247491</c:v>
                </c:pt>
                <c:pt idx="247" formatCode="0.000">
                  <c:v>-2.6262346642764669</c:v>
                </c:pt>
                <c:pt idx="248" formatCode="0.000">
                  <c:v>-3.0235606413976175</c:v>
                </c:pt>
                <c:pt idx="249" formatCode="0.000">
                  <c:v>-2.7763001551292326</c:v>
                </c:pt>
                <c:pt idx="250" formatCode="0.000">
                  <c:v>-2.2754201145268773</c:v>
                </c:pt>
                <c:pt idx="251" formatCode="0.000">
                  <c:v>-2.3619617657833301</c:v>
                </c:pt>
                <c:pt idx="252" formatCode="0.000">
                  <c:v>-2.4348008654861033</c:v>
                </c:pt>
                <c:pt idx="253" formatCode="0.000">
                  <c:v>-2.8001417649168423</c:v>
                </c:pt>
                <c:pt idx="254" formatCode="0.000">
                  <c:v>-2.1440123570172318</c:v>
                </c:pt>
                <c:pt idx="255" formatCode="0.000">
                  <c:v>-1.2493541602831826</c:v>
                </c:pt>
                <c:pt idx="256" formatCode="0.000">
                  <c:v>-0.7644658156096753</c:v>
                </c:pt>
                <c:pt idx="257" formatCode="0.000">
                  <c:v>-0.58157198543590694</c:v>
                </c:pt>
                <c:pt idx="258" formatCode="0.000">
                  <c:v>-0.50993922868666175</c:v>
                </c:pt>
                <c:pt idx="259" formatCode="0.000">
                  <c:v>-0.35733136108688379</c:v>
                </c:pt>
                <c:pt idx="260" formatCode="0.000">
                  <c:v>-0.46898878854572867</c:v>
                </c:pt>
                <c:pt idx="261" formatCode="0.000">
                  <c:v>-0.75267362335511323</c:v>
                </c:pt>
                <c:pt idx="262" formatCode="0.000">
                  <c:v>-0.78475829838432332</c:v>
                </c:pt>
                <c:pt idx="263" formatCode="0.000">
                  <c:v>-1.4052570636432826</c:v>
                </c:pt>
                <c:pt idx="264" formatCode="0.000">
                  <c:v>-1.3039204620510767</c:v>
                </c:pt>
                <c:pt idx="265" formatCode="0.000">
                  <c:v>-0.6273247299913165</c:v>
                </c:pt>
                <c:pt idx="266" formatCode="0.000">
                  <c:v>-0.96890844999121173</c:v>
                </c:pt>
                <c:pt idx="267" formatCode="0.000">
                  <c:v>-0.84872568055947917</c:v>
                </c:pt>
                <c:pt idx="268" formatCode="0.000">
                  <c:v>-1.1007889355599956</c:v>
                </c:pt>
                <c:pt idx="269" formatCode="0.000">
                  <c:v>-1.327135471889368</c:v>
                </c:pt>
                <c:pt idx="270" formatCode="0.000">
                  <c:v>-1.5651581428937955</c:v>
                </c:pt>
                <c:pt idx="271" formatCode="0.000">
                  <c:v>-1.91810658689114</c:v>
                </c:pt>
                <c:pt idx="272" formatCode="0.000">
                  <c:v>-2.3232773477185855</c:v>
                </c:pt>
                <c:pt idx="273" formatCode="0.000">
                  <c:v>-2.711214210393297</c:v>
                </c:pt>
                <c:pt idx="274" formatCode="0.000">
                  <c:v>-2.9296434047982149</c:v>
                </c:pt>
                <c:pt idx="275" formatCode="0.000">
                  <c:v>-2.9114082865608815</c:v>
                </c:pt>
                <c:pt idx="276" formatCode="0.000">
                  <c:v>-2.8657072420407905</c:v>
                </c:pt>
                <c:pt idx="277" formatCode="0.000">
                  <c:v>-3.1286027765367712</c:v>
                </c:pt>
                <c:pt idx="278" formatCode="0.000">
                  <c:v>-2.7936664100153132</c:v>
                </c:pt>
                <c:pt idx="279" formatCode="0.000">
                  <c:v>-2.8479648062057406</c:v>
                </c:pt>
                <c:pt idx="280" formatCode="0.000">
                  <c:v>-3.1795452317098611</c:v>
                </c:pt>
                <c:pt idx="281" formatCode="0.000">
                  <c:v>-3.408644447448415</c:v>
                </c:pt>
                <c:pt idx="282" formatCode="0.000">
                  <c:v>-2.9848411458789341</c:v>
                </c:pt>
                <c:pt idx="283" formatCode="0.000">
                  <c:v>-2.972367894574707</c:v>
                </c:pt>
                <c:pt idx="284" formatCode="0.000">
                  <c:v>-2.8289316212083833</c:v>
                </c:pt>
                <c:pt idx="285" formatCode="0.000">
                  <c:v>-3.1900945335851296</c:v>
                </c:pt>
                <c:pt idx="286" formatCode="0.000">
                  <c:v>-3.5866156924686599</c:v>
                </c:pt>
                <c:pt idx="287" formatCode="0.000">
                  <c:v>-3.3385803912929237</c:v>
                </c:pt>
                <c:pt idx="288" formatCode="0.000">
                  <c:v>-2.8369546175249116</c:v>
                </c:pt>
                <c:pt idx="289" formatCode="0.000">
                  <c:v>-2.9227787332270365</c:v>
                </c:pt>
                <c:pt idx="290" formatCode="0.000">
                  <c:v>-2.99492764638482</c:v>
                </c:pt>
                <c:pt idx="291" formatCode="0.000">
                  <c:v>-3.3596048933972202</c:v>
                </c:pt>
                <c:pt idx="292" formatCode="0.000">
                  <c:v>-2.7028375843453243</c:v>
                </c:pt>
                <c:pt idx="293" formatCode="0.000">
                  <c:v>-1.8075664852930506</c:v>
                </c:pt>
                <c:pt idx="294" formatCode="0.000">
                  <c:v>-1.3220895136347719</c:v>
                </c:pt>
                <c:pt idx="295" formatCode="0.000">
                  <c:v>-1.1386306358326692</c:v>
                </c:pt>
                <c:pt idx="296" formatCode="0.000">
                  <c:v>-1.066455741033451</c:v>
                </c:pt>
                <c:pt idx="297" formatCode="0.000">
                  <c:v>-0.91332800013564452</c:v>
                </c:pt>
                <c:pt idx="298" formatCode="0.000">
                  <c:v>-1.0244871979984169</c:v>
                </c:pt>
                <c:pt idx="299" formatCode="0.000">
                  <c:v>-1.3076948485320468</c:v>
                </c:pt>
                <c:pt idx="300" formatCode="0.000">
                  <c:v>-1.3393228078471062</c:v>
                </c:pt>
                <c:pt idx="301" formatCode="0.000">
                  <c:v>-1.9593847698307836</c:v>
                </c:pt>
                <c:pt idx="302" formatCode="0.000">
                  <c:v>-1.8576307409830795</c:v>
                </c:pt>
                <c:pt idx="303" formatCode="0.000">
                  <c:v>-1.1806364400909422</c:v>
                </c:pt>
                <c:pt idx="304" formatCode="0.000">
                  <c:v>-1.5218399500738813</c:v>
                </c:pt>
                <c:pt idx="305" formatCode="0.000">
                  <c:v>-1.4012948470331645</c:v>
                </c:pt>
                <c:pt idx="306" formatCode="0.000">
                  <c:v>-1.6530008802897203</c:v>
                </c:pt>
                <c:pt idx="307" formatCode="0.000">
                  <c:v>-1.8790196866319229</c:v>
                </c:pt>
                <c:pt idx="308" formatCode="0.000">
                  <c:v>-2.1167311471273162</c:v>
                </c:pt>
                <c:pt idx="309" formatCode="0.000">
                  <c:v>-2.4693844795829092</c:v>
                </c:pt>
                <c:pt idx="310" formatCode="0.000">
                  <c:v>-2.8742758211533279</c:v>
                </c:pt>
                <c:pt idx="311" formatCode="0.000">
                  <c:v>-3.2619485634289038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6-4001-8435-27747D18B3E7}"/>
            </c:ext>
          </c:extLst>
        </c:ser>
        <c:ser>
          <c:idx val="3"/>
          <c:order val="3"/>
          <c:tx>
            <c:strRef>
              <c:f>'1. sd -&gt; forecast movi @2020'!$E$1</c:f>
              <c:strCache>
                <c:ptCount val="1"/>
                <c:pt idx="0">
                  <c:v>best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sd -&gt; forecast movi @2020'!$A$2:$A$313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sd -&gt; forecast movi @2020'!$E$2:$E$313</c:f>
              <c:numCache>
                <c:formatCode>General</c:formatCode>
                <c:ptCount val="312"/>
                <c:pt idx="191" formatCode="0.000">
                  <c:v>1.2790239804492756</c:v>
                </c:pt>
                <c:pt idx="192" formatCode="0.000">
                  <c:v>1.8795120286884042</c:v>
                </c:pt>
                <c:pt idx="193" formatCode="0.000">
                  <c:v>1.6957635361423766</c:v>
                </c:pt>
                <c:pt idx="194" formatCode="0.000">
                  <c:v>1.4997504363297756</c:v>
                </c:pt>
                <c:pt idx="195" formatCode="0.000">
                  <c:v>1.1882724790267396</c:v>
                </c:pt>
                <c:pt idx="196" formatCode="0.000">
                  <c:v>0.82407635522472633</c:v>
                </c:pt>
                <c:pt idx="197" formatCode="0.000">
                  <c:v>0.47665638406520472</c:v>
                </c:pt>
                <c:pt idx="198" formatCode="0.000">
                  <c:v>0.29832012325369528</c:v>
                </c:pt>
                <c:pt idx="199" formatCode="0.000">
                  <c:v>0.35625434346443274</c:v>
                </c:pt>
                <c:pt idx="200" formatCode="0.000">
                  <c:v>0.44128765609480269</c:v>
                </c:pt>
                <c:pt idx="201" formatCode="0.000">
                  <c:v>0.21738186213448629</c:v>
                </c:pt>
                <c:pt idx="202" formatCode="0.000">
                  <c:v>0.59098741802804988</c:v>
                </c:pt>
                <c:pt idx="203" formatCode="0.000">
                  <c:v>0.57505760802181771</c:v>
                </c:pt>
                <c:pt idx="204" formatCode="0.000">
                  <c:v>0.28156333813421308</c:v>
                </c:pt>
                <c:pt idx="205" formatCode="0.000">
                  <c:v>9.0284458579441784E-2</c:v>
                </c:pt>
                <c:pt idx="206" formatCode="0.000">
                  <c:v>0.55165750838416228</c:v>
                </c:pt>
                <c:pt idx="207" formatCode="0.000">
                  <c:v>0.6014639272810034</c:v>
                </c:pt>
                <c:pt idx="208" formatCode="0.000">
                  <c:v>0.78200970435906059</c:v>
                </c:pt>
                <c:pt idx="209" formatCode="0.000">
                  <c:v>0.45774457346089759</c:v>
                </c:pt>
                <c:pt idx="210" formatCode="0.000">
                  <c:v>9.7920540523658506E-2</c:v>
                </c:pt>
                <c:pt idx="211" formatCode="0.000">
                  <c:v>0.38246259116722181</c:v>
                </c:pt>
                <c:pt idx="212" formatCode="0.000">
                  <c:v>0.92041430572775451</c:v>
                </c:pt>
                <c:pt idx="213" formatCode="0.000">
                  <c:v>0.87074424580754495</c:v>
                </c:pt>
                <c:pt idx="214" formatCode="0.000">
                  <c:v>0.83458584211807496</c:v>
                </c:pt>
                <c:pt idx="215" formatCode="0.000">
                  <c:v>0.50574336433818856</c:v>
                </c:pt>
                <c:pt idx="216" formatCode="0.000">
                  <c:v>1.1981970223091278</c:v>
                </c:pt>
                <c:pt idx="217" formatCode="0.000">
                  <c:v>2.1290129251018222</c:v>
                </c:pt>
                <c:pt idx="218" formatCode="0.000">
                  <c:v>2.6498996226085136</c:v>
                </c:pt>
                <c:pt idx="219" formatCode="0.000">
                  <c:v>2.8686392408821768</c:v>
                </c:pt>
                <c:pt idx="220" formatCode="0.000">
                  <c:v>2.9759716382167545</c:v>
                </c:pt>
                <c:pt idx="221" formatCode="0.000">
                  <c:v>3.1641390728099719</c:v>
                </c:pt>
                <c:pt idx="222" formatCode="0.000">
                  <c:v>3.0879068946724351</c:v>
                </c:pt>
                <c:pt idx="223" formatCode="0.000">
                  <c:v>2.8395184523484973</c:v>
                </c:pt>
                <c:pt idx="224" formatCode="0.000">
                  <c:v>2.8426064995361005</c:v>
                </c:pt>
                <c:pt idx="225" formatCode="0.000">
                  <c:v>2.2571617174663392</c:v>
                </c:pt>
                <c:pt idx="226" formatCode="0.000">
                  <c:v>2.3934382564094507</c:v>
                </c:pt>
                <c:pt idx="227" formatCode="0.000">
                  <c:v>3.1048643509031422</c:v>
                </c:pt>
                <c:pt idx="228" formatCode="0.000">
                  <c:v>2.7980056815219836</c:v>
                </c:pt>
                <c:pt idx="229" formatCode="0.000">
                  <c:v>2.9528122582893284</c:v>
                </c:pt>
                <c:pt idx="230" formatCode="0.000">
                  <c:v>2.7355004392341562</c:v>
                </c:pt>
                <c:pt idx="231" formatCode="0.000">
                  <c:v>2.5435846289846626</c:v>
                </c:pt>
                <c:pt idx="232" formatCode="0.000">
                  <c:v>2.339902641646721</c:v>
                </c:pt>
                <c:pt idx="233" formatCode="0.000">
                  <c:v>2.0212082398561009</c:v>
                </c:pt>
                <c:pt idx="234" formatCode="0.000">
                  <c:v>1.6502081382820459</c:v>
                </c:pt>
                <c:pt idx="235" formatCode="0.000">
                  <c:v>1.2963616761113912</c:v>
                </c:pt>
                <c:pt idx="236" formatCode="0.000">
                  <c:v>1.1119456209126957</c:v>
                </c:pt>
                <c:pt idx="237" formatCode="0.000">
                  <c:v>1.1641194947651821</c:v>
                </c:pt>
                <c:pt idx="238" formatCode="0.000">
                  <c:v>1.2436876757842363</c:v>
                </c:pt>
                <c:pt idx="239" formatCode="0.000">
                  <c:v>1.0145903159743779</c:v>
                </c:pt>
                <c:pt idx="240" formatCode="0.000">
                  <c:v>1.3832584511469448</c:v>
                </c:pt>
                <c:pt idx="241" formatCode="0.000">
                  <c:v>1.3626278770910014</c:v>
                </c:pt>
                <c:pt idx="242" formatCode="0.000">
                  <c:v>1.0646536953808745</c:v>
                </c:pt>
                <c:pt idx="243" formatCode="0.000">
                  <c:v>0.86910142652608224</c:v>
                </c:pt>
                <c:pt idx="244" formatCode="0.000">
                  <c:v>1.3263945770544705</c:v>
                </c:pt>
                <c:pt idx="245" formatCode="0.000">
                  <c:v>1.3723026999619201</c:v>
                </c:pt>
                <c:pt idx="246" formatCode="0.000">
                  <c:v>1.5491209135060593</c:v>
                </c:pt>
                <c:pt idx="247" formatCode="0.000">
                  <c:v>1.2212889847181216</c:v>
                </c:pt>
                <c:pt idx="248" formatCode="0.000">
                  <c:v>0.85804975990699428</c:v>
                </c:pt>
                <c:pt idx="249" formatCode="0.000">
                  <c:v>1.1393197880785197</c:v>
                </c:pt>
                <c:pt idx="250" formatCode="0.000">
                  <c:v>1.6741348625190646</c:v>
                </c:pt>
                <c:pt idx="251" formatCode="0.000">
                  <c:v>1.6214563430081288</c:v>
                </c:pt>
                <c:pt idx="252" formatCode="0.000">
                  <c:v>1.5824109871063978</c:v>
                </c:pt>
                <c:pt idx="253" formatCode="0.000">
                  <c:v>1.2507968701330072</c:v>
                </c:pt>
                <c:pt idx="254" formatCode="0.000">
                  <c:v>1.9405884422265129</c:v>
                </c:pt>
                <c:pt idx="255" formatCode="0.000">
                  <c:v>2.868846448245292</c:v>
                </c:pt>
                <c:pt idx="256" formatCode="0.000">
                  <c:v>3.3872744345010952</c:v>
                </c:pt>
                <c:pt idx="257" formatCode="0.000">
                  <c:v>3.6036498529908907</c:v>
                </c:pt>
                <c:pt idx="258" formatCode="0.000">
                  <c:v>3.7087081896446996</c:v>
                </c:pt>
                <c:pt idx="259" formatCode="0.000">
                  <c:v>3.8946876070249687</c:v>
                </c:pt>
                <c:pt idx="260" formatCode="0.000">
                  <c:v>3.8163496137927932</c:v>
                </c:pt>
                <c:pt idx="261" formatCode="0.000">
                  <c:v>3.5659339512066293</c:v>
                </c:pt>
                <c:pt idx="262" formatCode="0.000">
                  <c:v>3.567069981481815</c:v>
                </c:pt>
                <c:pt idx="263" formatCode="0.000">
                  <c:v>2.9797451936474024</c:v>
                </c:pt>
                <c:pt idx="264" formatCode="0.000">
                  <c:v>3.114210730072196</c:v>
                </c:pt>
                <c:pt idx="265" formatCode="0.000">
                  <c:v>3.8238919880861801</c:v>
                </c:pt>
                <c:pt idx="266" formatCode="0.000">
                  <c:v>3.5153519693677802</c:v>
                </c:pt>
                <c:pt idx="267" formatCode="0.000">
                  <c:v>3.6685381520685425</c:v>
                </c:pt>
                <c:pt idx="268" formatCode="0.000">
                  <c:v>3.4496407041498145</c:v>
                </c:pt>
                <c:pt idx="269" formatCode="0.000">
                  <c:v>3.2562199887235099</c:v>
                </c:pt>
                <c:pt idx="270" formatCode="0.000">
                  <c:v>3.0510872156794058</c:v>
                </c:pt>
                <c:pt idx="271" formatCode="0.000">
                  <c:v>2.7309941103782878</c:v>
                </c:pt>
                <c:pt idx="272" formatCode="0.000">
                  <c:v>2.3586454535974051</c:v>
                </c:pt>
                <c:pt idx="273" formatCode="0.000">
                  <c:v>2.003498747326232</c:v>
                </c:pt>
                <c:pt idx="274" formatCode="0.000">
                  <c:v>1.817829012469101</c:v>
                </c:pt>
                <c:pt idx="275" formatCode="0.000">
                  <c:v>1.8687941092906286</c:v>
                </c:pt>
                <c:pt idx="276" formatCode="0.000">
                  <c:v>1.9471968336920087</c:v>
                </c:pt>
                <c:pt idx="277" formatCode="0.000">
                  <c:v>1.7169758302099942</c:v>
                </c:pt>
                <c:pt idx="278" formatCode="0.000">
                  <c:v>2.0845606974407778</c:v>
                </c:pt>
                <c:pt idx="279" formatCode="0.000">
                  <c:v>2.0628858600458022</c:v>
                </c:pt>
                <c:pt idx="280" formatCode="0.000">
                  <c:v>1.7639051106945856</c:v>
                </c:pt>
                <c:pt idx="281" formatCode="0.000">
                  <c:v>1.5673827196248304</c:v>
                </c:pt>
                <c:pt idx="282" formatCode="0.000">
                  <c:v>2.0237409983876065</c:v>
                </c:pt>
                <c:pt idx="283" formatCode="0.000">
                  <c:v>2.0687483571901568</c:v>
                </c:pt>
                <c:pt idx="284" formatCode="0.000">
                  <c:v>2.2446988207949499</c:v>
                </c:pt>
                <c:pt idx="285" formatCode="0.000">
                  <c:v>1.9160311093320401</c:v>
                </c:pt>
                <c:pt idx="286" formatCode="0.000">
                  <c:v>1.5519870662832926</c:v>
                </c:pt>
                <c:pt idx="287" formatCode="0.000">
                  <c:v>1.8324822795474667</c:v>
                </c:pt>
                <c:pt idx="288" formatCode="0.000">
                  <c:v>2.3665516208223547</c:v>
                </c:pt>
                <c:pt idx="289" formatCode="0.000">
                  <c:v>2.313155565757091</c:v>
                </c:pt>
                <c:pt idx="290" formatCode="0.000">
                  <c:v>2.2734200233103703</c:v>
                </c:pt>
                <c:pt idx="291" formatCode="0.000">
                  <c:v>1.9411422539186411</c:v>
                </c:pt>
                <c:pt idx="292" formatCode="0.000">
                  <c:v>2.6302959248598614</c:v>
                </c:pt>
                <c:pt idx="293" formatCode="0.000">
                  <c:v>3.5579410285604158</c:v>
                </c:pt>
                <c:pt idx="294" formatCode="0.000">
                  <c:v>4.0757803878314478</c:v>
                </c:pt>
                <c:pt idx="295" formatCode="0.000">
                  <c:v>4.2915907586929087</c:v>
                </c:pt>
                <c:pt idx="296" formatCode="0.000">
                  <c:v>4.3961069572967446</c:v>
                </c:pt>
                <c:pt idx="297" formatCode="0.000">
                  <c:v>4.5815665013789859</c:v>
                </c:pt>
                <c:pt idx="298" formatCode="0.000">
                  <c:v>4.5027302785507377</c:v>
                </c:pt>
                <c:pt idx="299" formatCode="0.000">
                  <c:v>4.2518374316888181</c:v>
                </c:pt>
                <c:pt idx="300" formatCode="0.000">
                  <c:v>4.2525167462498548</c:v>
                </c:pt>
                <c:pt idx="301" formatCode="0.000">
                  <c:v>3.6647551551401594</c:v>
                </c:pt>
                <c:pt idx="302" formatCode="0.000">
                  <c:v>3.7988032643094547</c:v>
                </c:pt>
                <c:pt idx="303" formatCode="0.000">
                  <c:v>4.5080859534910616</c:v>
                </c:pt>
                <c:pt idx="304" formatCode="0.000">
                  <c:v>4.199165724755705</c:v>
                </c:pt>
                <c:pt idx="305" formatCode="0.000">
                  <c:v>4.3519895738474839</c:v>
                </c:pt>
                <c:pt idx="306" formatCode="0.000">
                  <c:v>4.1327349041847956</c:v>
                </c:pt>
                <c:pt idx="307" formatCode="0.000">
                  <c:v>3.9389864587713208</c:v>
                </c:pt>
                <c:pt idx="308" formatCode="0.000">
                  <c:v>3.7335424752181829</c:v>
                </c:pt>
                <c:pt idx="309" formatCode="0.000">
                  <c:v>3.4131542583753127</c:v>
                </c:pt>
                <c:pt idx="310" formatCode="0.000">
                  <c:v>3.0405261823374041</c:v>
                </c:pt>
                <c:pt idx="311" formatCode="0.000">
                  <c:v>2.6851153556670946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6-4001-8435-27747D18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68096"/>
        <c:axId val="547566784"/>
      </c:lineChart>
      <c:catAx>
        <c:axId val="547568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6784"/>
        <c:crosses val="autoZero"/>
        <c:auto val="1"/>
        <c:lblAlgn val="ctr"/>
        <c:lblOffset val="100"/>
        <c:tickMarkSkip val="1"/>
        <c:noMultiLvlLbl val="0"/>
      </c:catAx>
      <c:valAx>
        <c:axId val="547566784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sd -&gt; forecast movi @2021'!$B$1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sd -&gt; forecast movi @2021'!$B$2:$B$325</c:f>
              <c:numCache>
                <c:formatCode>0.000</c:formatCode>
                <c:ptCount val="324"/>
                <c:pt idx="0">
                  <c:v>0</c:v>
                </c:pt>
                <c:pt idx="1">
                  <c:v>-0.70710678118654458</c:v>
                </c:pt>
                <c:pt idx="2">
                  <c:v>-1</c:v>
                </c:pt>
                <c:pt idx="3">
                  <c:v>-1.1716897076766424</c:v>
                </c:pt>
                <c:pt idx="4">
                  <c:v>-1.2754737739954352</c:v>
                </c:pt>
                <c:pt idx="5">
                  <c:v>-1.34581759383175</c:v>
                </c:pt>
                <c:pt idx="6">
                  <c:v>-1.3969389420139189</c:v>
                </c:pt>
                <c:pt idx="7">
                  <c:v>-1.4358919148189897</c:v>
                </c:pt>
                <c:pt idx="8">
                  <c:v>-1.4666149381182887</c:v>
                </c:pt>
                <c:pt idx="9">
                  <c:v>-1.2390620123972043</c:v>
                </c:pt>
                <c:pt idx="10">
                  <c:v>-1.0925547013141679</c:v>
                </c:pt>
                <c:pt idx="11">
                  <c:v>-1.4339611526948524</c:v>
                </c:pt>
                <c:pt idx="12">
                  <c:v>-1.6628502991824103</c:v>
                </c:pt>
                <c:pt idx="13">
                  <c:v>-1.7993690079842266</c:v>
                </c:pt>
                <c:pt idx="14">
                  <c:v>-1.1569921765817774</c:v>
                </c:pt>
                <c:pt idx="15">
                  <c:v>-0.85201478465041636</c:v>
                </c:pt>
                <c:pt idx="16">
                  <c:v>-1.2085157584499882</c:v>
                </c:pt>
                <c:pt idx="17">
                  <c:v>-1.1657006742558547</c:v>
                </c:pt>
                <c:pt idx="18">
                  <c:v>-1.2965094154356918</c:v>
                </c:pt>
                <c:pt idx="19">
                  <c:v>-1.400195403402952</c:v>
                </c:pt>
                <c:pt idx="20">
                  <c:v>-0.90303726366534554</c:v>
                </c:pt>
                <c:pt idx="21">
                  <c:v>-0.10355047793446186</c:v>
                </c:pt>
                <c:pt idx="22">
                  <c:v>0.72060878610772683</c:v>
                </c:pt>
                <c:pt idx="23">
                  <c:v>2.0065070140988024E-2</c:v>
                </c:pt>
                <c:pt idx="24">
                  <c:v>-0.92450375196127466</c:v>
                </c:pt>
                <c:pt idx="25">
                  <c:v>-1.6537807917415688</c:v>
                </c:pt>
                <c:pt idx="26">
                  <c:v>-0.15951651748843532</c:v>
                </c:pt>
                <c:pt idx="27">
                  <c:v>1.4418356170859561</c:v>
                </c:pt>
                <c:pt idx="28">
                  <c:v>2.1142233875061538</c:v>
                </c:pt>
                <c:pt idx="29">
                  <c:v>2.2911284427395482</c:v>
                </c:pt>
                <c:pt idx="30">
                  <c:v>1.8510208477012486</c:v>
                </c:pt>
                <c:pt idx="31">
                  <c:v>1.9243069749776118</c:v>
                </c:pt>
                <c:pt idx="32">
                  <c:v>1.4079221656432954</c:v>
                </c:pt>
                <c:pt idx="33">
                  <c:v>0.98736468388156184</c:v>
                </c:pt>
                <c:pt idx="34">
                  <c:v>0.5866467540348268</c:v>
                </c:pt>
                <c:pt idx="35">
                  <c:v>0.53014086423204321</c:v>
                </c:pt>
                <c:pt idx="36">
                  <c:v>1.3992961838962232</c:v>
                </c:pt>
                <c:pt idx="37">
                  <c:v>2.0711021304546637</c:v>
                </c:pt>
                <c:pt idx="38">
                  <c:v>-2.9215896853201202E-2</c:v>
                </c:pt>
                <c:pt idx="39">
                  <c:v>0.53572633337137809</c:v>
                </c:pt>
                <c:pt idx="40">
                  <c:v>0.36287023659122974</c:v>
                </c:pt>
                <c:pt idx="41">
                  <c:v>0.46132673703436372</c:v>
                </c:pt>
                <c:pt idx="42">
                  <c:v>0.75764200326598041</c:v>
                </c:pt>
                <c:pt idx="43">
                  <c:v>-0.17925134296486972</c:v>
                </c:pt>
                <c:pt idx="44">
                  <c:v>-0.26811296301666293</c:v>
                </c:pt>
                <c:pt idx="45">
                  <c:v>-0.29499640495887403</c:v>
                </c:pt>
                <c:pt idx="46">
                  <c:v>-1.1474766620268604</c:v>
                </c:pt>
                <c:pt idx="47">
                  <c:v>-1.0463696932732032</c:v>
                </c:pt>
                <c:pt idx="48">
                  <c:v>-1.3306729423083994</c:v>
                </c:pt>
                <c:pt idx="49">
                  <c:v>-1.9238544510804356</c:v>
                </c:pt>
                <c:pt idx="50">
                  <c:v>-0.80078556314819227</c:v>
                </c:pt>
                <c:pt idx="51">
                  <c:v>-1.5360984802169264</c:v>
                </c:pt>
                <c:pt idx="52">
                  <c:v>-1.6889841658728704</c:v>
                </c:pt>
                <c:pt idx="53">
                  <c:v>-1.9401118417522667</c:v>
                </c:pt>
                <c:pt idx="54">
                  <c:v>-1.828232575363492</c:v>
                </c:pt>
                <c:pt idx="55">
                  <c:v>-0.92089533977606541</c:v>
                </c:pt>
                <c:pt idx="56">
                  <c:v>-1.2320485713191158</c:v>
                </c:pt>
                <c:pt idx="57">
                  <c:v>-2.2366329237962459</c:v>
                </c:pt>
                <c:pt idx="58">
                  <c:v>-2.5577018890909833</c:v>
                </c:pt>
                <c:pt idx="59">
                  <c:v>-2.063144262902771</c:v>
                </c:pt>
                <c:pt idx="60">
                  <c:v>-1.8451878802599415</c:v>
                </c:pt>
                <c:pt idx="61">
                  <c:v>-1.6902480253093142</c:v>
                </c:pt>
                <c:pt idx="62">
                  <c:v>-0.74725284531959502</c:v>
                </c:pt>
                <c:pt idx="63">
                  <c:v>-0.52912260237180664</c:v>
                </c:pt>
                <c:pt idx="64">
                  <c:v>7.4776404773567298E-2</c:v>
                </c:pt>
                <c:pt idx="65">
                  <c:v>0.89034079677885214</c:v>
                </c:pt>
                <c:pt idx="66">
                  <c:v>1.1702667490226</c:v>
                </c:pt>
                <c:pt idx="67">
                  <c:v>1.2619287990219663</c:v>
                </c:pt>
                <c:pt idx="68">
                  <c:v>1.4163843283999893</c:v>
                </c:pt>
                <c:pt idx="69">
                  <c:v>1.6201236118688238</c:v>
                </c:pt>
                <c:pt idx="70">
                  <c:v>1.9603390348814387</c:v>
                </c:pt>
                <c:pt idx="71">
                  <c:v>1.7514316085263817</c:v>
                </c:pt>
                <c:pt idx="72">
                  <c:v>2.5546930097076923</c:v>
                </c:pt>
                <c:pt idx="73">
                  <c:v>1.3817280539976997</c:v>
                </c:pt>
                <c:pt idx="74">
                  <c:v>0.88414135543995365</c:v>
                </c:pt>
                <c:pt idx="75">
                  <c:v>0.63249446233730255</c:v>
                </c:pt>
                <c:pt idx="76">
                  <c:v>0.41385203135206189</c:v>
                </c:pt>
                <c:pt idx="77">
                  <c:v>-0.10112577299162161</c:v>
                </c:pt>
                <c:pt idx="78">
                  <c:v>-0.33235745179390747</c:v>
                </c:pt>
                <c:pt idx="79">
                  <c:v>-0.60328338933749492</c:v>
                </c:pt>
                <c:pt idx="80">
                  <c:v>-0.7847121435887805</c:v>
                </c:pt>
                <c:pt idx="81">
                  <c:v>-0.8872866180582355</c:v>
                </c:pt>
                <c:pt idx="82">
                  <c:v>-0.83798204291696599</c:v>
                </c:pt>
                <c:pt idx="83">
                  <c:v>-1.0262088151343016</c:v>
                </c:pt>
                <c:pt idx="84">
                  <c:v>-1.2874428955785029</c:v>
                </c:pt>
                <c:pt idx="85">
                  <c:v>-1.4263424242101994</c:v>
                </c:pt>
                <c:pt idx="86">
                  <c:v>-1.19110586125679</c:v>
                </c:pt>
                <c:pt idx="87">
                  <c:v>-1.4911444858852303</c:v>
                </c:pt>
                <c:pt idx="88">
                  <c:v>-1.3767480274782378</c:v>
                </c:pt>
                <c:pt idx="89">
                  <c:v>-0.84598560365665154</c:v>
                </c:pt>
                <c:pt idx="90">
                  <c:v>-1.0653556137720004</c:v>
                </c:pt>
                <c:pt idx="91">
                  <c:v>-1.4646112148525927</c:v>
                </c:pt>
                <c:pt idx="92">
                  <c:v>-0.40414922929766345</c:v>
                </c:pt>
                <c:pt idx="93">
                  <c:v>-0.60721473253502567</c:v>
                </c:pt>
                <c:pt idx="94">
                  <c:v>-0.67299629076665302</c:v>
                </c:pt>
                <c:pt idx="95">
                  <c:v>-0.55539952404380721</c:v>
                </c:pt>
                <c:pt idx="96">
                  <c:v>-1.8259595185220818</c:v>
                </c:pt>
                <c:pt idx="97">
                  <c:v>-2.2716769005195347</c:v>
                </c:pt>
                <c:pt idx="98">
                  <c:v>-1.7172141320030616</c:v>
                </c:pt>
                <c:pt idx="99">
                  <c:v>-1.3511901874921901</c:v>
                </c:pt>
                <c:pt idx="100">
                  <c:v>-1.4751320907149934</c:v>
                </c:pt>
                <c:pt idx="101">
                  <c:v>-1.9812758586747821</c:v>
                </c:pt>
                <c:pt idx="102">
                  <c:v>-2.0460472881130598</c:v>
                </c:pt>
                <c:pt idx="103">
                  <c:v>-1.6981289666149544</c:v>
                </c:pt>
                <c:pt idx="104">
                  <c:v>-1.1132627761055389</c:v>
                </c:pt>
                <c:pt idx="105">
                  <c:v>-0.75805878799823512</c:v>
                </c:pt>
                <c:pt idx="106">
                  <c:v>-0.17975484097557301</c:v>
                </c:pt>
                <c:pt idx="107">
                  <c:v>5.118963682376123E-2</c:v>
                </c:pt>
                <c:pt idx="108">
                  <c:v>-5.7457990919902002E-2</c:v>
                </c:pt>
                <c:pt idx="109">
                  <c:v>-0.2418782534556925</c:v>
                </c:pt>
                <c:pt idx="110">
                  <c:v>-0.70284896062526547</c:v>
                </c:pt>
                <c:pt idx="111">
                  <c:v>-1.275977361916051</c:v>
                </c:pt>
                <c:pt idx="112">
                  <c:v>-1.2810887897692638</c:v>
                </c:pt>
                <c:pt idx="113">
                  <c:v>0.38712816819381102</c:v>
                </c:pt>
                <c:pt idx="114">
                  <c:v>1.7470274869545022</c:v>
                </c:pt>
                <c:pt idx="115">
                  <c:v>2.1399866050713148</c:v>
                </c:pt>
                <c:pt idx="116">
                  <c:v>1.8567584454566988</c:v>
                </c:pt>
                <c:pt idx="117">
                  <c:v>1.4012233793032731</c:v>
                </c:pt>
                <c:pt idx="118">
                  <c:v>0.62492898937658037</c:v>
                </c:pt>
                <c:pt idx="119">
                  <c:v>0.66820465733393963</c:v>
                </c:pt>
                <c:pt idx="120">
                  <c:v>-0.44880115677484217</c:v>
                </c:pt>
                <c:pt idx="121">
                  <c:v>-1.3596237324964844</c:v>
                </c:pt>
                <c:pt idx="122">
                  <c:v>-0.89280086588336349</c:v>
                </c:pt>
                <c:pt idx="123">
                  <c:v>-0.83764773801025405</c:v>
                </c:pt>
                <c:pt idx="124">
                  <c:v>-0.67599483070585353</c:v>
                </c:pt>
                <c:pt idx="125">
                  <c:v>-0.5723014533024573</c:v>
                </c:pt>
                <c:pt idx="126">
                  <c:v>-0.79151264513153752</c:v>
                </c:pt>
                <c:pt idx="127">
                  <c:v>-0.72901363079664838</c:v>
                </c:pt>
                <c:pt idx="128">
                  <c:v>-1.3321501694582483</c:v>
                </c:pt>
                <c:pt idx="129">
                  <c:v>-1.3611859455686242</c:v>
                </c:pt>
                <c:pt idx="130">
                  <c:v>-1.2413428785306095</c:v>
                </c:pt>
                <c:pt idx="131">
                  <c:v>-1.8960747191559275</c:v>
                </c:pt>
                <c:pt idx="132">
                  <c:v>-1.4728301008033577</c:v>
                </c:pt>
                <c:pt idx="133">
                  <c:v>-1.1695526217466008</c:v>
                </c:pt>
                <c:pt idx="134">
                  <c:v>-1.5408725567385764</c:v>
                </c:pt>
                <c:pt idx="135">
                  <c:v>-1.2813014338002813</c:v>
                </c:pt>
                <c:pt idx="136">
                  <c:v>-1.2276790609955319</c:v>
                </c:pt>
                <c:pt idx="137">
                  <c:v>-1.1530587838518507</c:v>
                </c:pt>
                <c:pt idx="138">
                  <c:v>-0.66388342563517733</c:v>
                </c:pt>
                <c:pt idx="139">
                  <c:v>-1.5940622868756631</c:v>
                </c:pt>
                <c:pt idx="140">
                  <c:v>-1.4699335174374588</c:v>
                </c:pt>
                <c:pt idx="141">
                  <c:v>-1.5299949541953712</c:v>
                </c:pt>
                <c:pt idx="142">
                  <c:v>-1.3310143578272222</c:v>
                </c:pt>
                <c:pt idx="143">
                  <c:v>0.88683715164280963</c:v>
                </c:pt>
                <c:pt idx="144">
                  <c:v>0.90192283044828181</c:v>
                </c:pt>
                <c:pt idx="145">
                  <c:v>0.99056361819478</c:v>
                </c:pt>
                <c:pt idx="146">
                  <c:v>2.271925464978906</c:v>
                </c:pt>
                <c:pt idx="147">
                  <c:v>1.8901854817972408</c:v>
                </c:pt>
                <c:pt idx="148">
                  <c:v>1.0531233971227574</c:v>
                </c:pt>
                <c:pt idx="149">
                  <c:v>1.002432418806309</c:v>
                </c:pt>
                <c:pt idx="150">
                  <c:v>0.87963940795613071</c:v>
                </c:pt>
                <c:pt idx="151">
                  <c:v>1.8290780747410837</c:v>
                </c:pt>
                <c:pt idx="152">
                  <c:v>2.0996126823348429</c:v>
                </c:pt>
                <c:pt idx="153">
                  <c:v>2.0556405686185033</c:v>
                </c:pt>
                <c:pt idx="154">
                  <c:v>1.8933711355675822</c:v>
                </c:pt>
                <c:pt idx="155">
                  <c:v>1.2590878384484405</c:v>
                </c:pt>
                <c:pt idx="156">
                  <c:v>1.4889615063211865</c:v>
                </c:pt>
                <c:pt idx="157">
                  <c:v>1.6401803509572097</c:v>
                </c:pt>
                <c:pt idx="158">
                  <c:v>1.2248096680940308</c:v>
                </c:pt>
                <c:pt idx="159">
                  <c:v>0.91552001844684017</c:v>
                </c:pt>
                <c:pt idx="160">
                  <c:v>0.63025489421800962</c:v>
                </c:pt>
                <c:pt idx="161">
                  <c:v>0.72474609782802635</c:v>
                </c:pt>
                <c:pt idx="162">
                  <c:v>1.0330389302825391</c:v>
                </c:pt>
                <c:pt idx="163">
                  <c:v>0.13135711980024631</c:v>
                </c:pt>
                <c:pt idx="164">
                  <c:v>-1.0329206917050791</c:v>
                </c:pt>
                <c:pt idx="165">
                  <c:v>-1.9824236327425984</c:v>
                </c:pt>
                <c:pt idx="166">
                  <c:v>-2.0728575142186694</c:v>
                </c:pt>
                <c:pt idx="167">
                  <c:v>-2.1655440535355992</c:v>
                </c:pt>
                <c:pt idx="168">
                  <c:v>-0.51308003533089652</c:v>
                </c:pt>
                <c:pt idx="169">
                  <c:v>1.0540722612423095</c:v>
                </c:pt>
                <c:pt idx="170">
                  <c:v>1.4181750300533205E-3</c:v>
                </c:pt>
                <c:pt idx="171">
                  <c:v>-0.60446172965931733</c:v>
                </c:pt>
                <c:pt idx="172">
                  <c:v>0.9185011908594739</c:v>
                </c:pt>
                <c:pt idx="173">
                  <c:v>0.63864148049063696</c:v>
                </c:pt>
                <c:pt idx="174">
                  <c:v>0.54296729613567518</c:v>
                </c:pt>
                <c:pt idx="175">
                  <c:v>0.2893532753624164</c:v>
                </c:pt>
                <c:pt idx="176">
                  <c:v>0.56641575548621337</c:v>
                </c:pt>
                <c:pt idx="177">
                  <c:v>0.56296778221804022</c:v>
                </c:pt>
                <c:pt idx="178">
                  <c:v>0.94832834747417039</c:v>
                </c:pt>
                <c:pt idx="179">
                  <c:v>1.1041456659650044</c:v>
                </c:pt>
                <c:pt idx="180">
                  <c:v>-1.5751241382408003</c:v>
                </c:pt>
                <c:pt idx="181">
                  <c:v>-2.521951246414107</c:v>
                </c:pt>
                <c:pt idx="182">
                  <c:v>-1.2650213186638983</c:v>
                </c:pt>
                <c:pt idx="183">
                  <c:v>-0.23401859553423385</c:v>
                </c:pt>
                <c:pt idx="184">
                  <c:v>-0.7542349528361123</c:v>
                </c:pt>
                <c:pt idx="185">
                  <c:v>-0.58412226812864754</c:v>
                </c:pt>
                <c:pt idx="186">
                  <c:v>-0.44609182789679308</c:v>
                </c:pt>
                <c:pt idx="187">
                  <c:v>-0.73642854745560538</c:v>
                </c:pt>
                <c:pt idx="188">
                  <c:v>-0.66402100335175074</c:v>
                </c:pt>
                <c:pt idx="189">
                  <c:v>-0.19970519433854575</c:v>
                </c:pt>
                <c:pt idx="190">
                  <c:v>2.0229869021117165E-2</c:v>
                </c:pt>
                <c:pt idx="191">
                  <c:v>1.2790239804492756</c:v>
                </c:pt>
                <c:pt idx="192">
                  <c:v>-1.7904138483507064</c:v>
                </c:pt>
                <c:pt idx="193">
                  <c:v>-2.7752264568910459</c:v>
                </c:pt>
                <c:pt idx="194">
                  <c:v>-2.0900589687646169</c:v>
                </c:pt>
                <c:pt idx="195">
                  <c:v>-1.6664558379621084</c:v>
                </c:pt>
                <c:pt idx="196">
                  <c:v>-0.87313815915844761</c:v>
                </c:pt>
                <c:pt idx="197">
                  <c:v>-8.4207238517592348E-2</c:v>
                </c:pt>
                <c:pt idx="198">
                  <c:v>6.3575158231973419E-2</c:v>
                </c:pt>
                <c:pt idx="199">
                  <c:v>0.24591978759735877</c:v>
                </c:pt>
                <c:pt idx="200">
                  <c:v>0.15159781507565501</c:v>
                </c:pt>
                <c:pt idx="201">
                  <c:v>0.2855536478042926</c:v>
                </c:pt>
                <c:pt idx="202">
                  <c:v>0.47385401633283741</c:v>
                </c:pt>
                <c:pt idx="203">
                  <c:v>0.94934719953361979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D-40C1-BF1F-E00D26900F8F}"/>
            </c:ext>
          </c:extLst>
        </c:ser>
        <c:ser>
          <c:idx val="1"/>
          <c:order val="1"/>
          <c:tx>
            <c:strRef>
              <c:f>'1. sd -&gt; forecast movi @2021'!$C$1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sd -&gt; forecast movi @2021'!$A$2:$A$325</c:f>
              <c:numCache>
                <c:formatCode>mmm\-yy</c:formatCode>
                <c:ptCount val="32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  <c:pt idx="312">
                  <c:v>47484</c:v>
                </c:pt>
                <c:pt idx="313">
                  <c:v>47515</c:v>
                </c:pt>
                <c:pt idx="314">
                  <c:v>47543</c:v>
                </c:pt>
                <c:pt idx="315">
                  <c:v>47574</c:v>
                </c:pt>
                <c:pt idx="316">
                  <c:v>47604</c:v>
                </c:pt>
                <c:pt idx="317">
                  <c:v>47635</c:v>
                </c:pt>
                <c:pt idx="318">
                  <c:v>47665</c:v>
                </c:pt>
                <c:pt idx="319">
                  <c:v>47696</c:v>
                </c:pt>
                <c:pt idx="320">
                  <c:v>47727</c:v>
                </c:pt>
                <c:pt idx="321">
                  <c:v>47757</c:v>
                </c:pt>
                <c:pt idx="322">
                  <c:v>47788</c:v>
                </c:pt>
                <c:pt idx="323">
                  <c:v>47818</c:v>
                </c:pt>
              </c:numCache>
            </c:numRef>
          </c:cat>
          <c:val>
            <c:numRef>
              <c:f>'1. sd -&gt; forecast movi @2021'!$C$2:$C$325</c:f>
              <c:numCache>
                <c:formatCode>General</c:formatCode>
                <c:ptCount val="324"/>
                <c:pt idx="203" formatCode="0.000">
                  <c:v>0.94934719953361979</c:v>
                </c:pt>
                <c:pt idx="204" formatCode="0.000">
                  <c:v>1.0005931298984634</c:v>
                </c:pt>
                <c:pt idx="205" formatCode="0.000">
                  <c:v>1.0637818527926366</c:v>
                </c:pt>
                <c:pt idx="206" formatCode="0.000">
                  <c:v>1.1520432466368244</c:v>
                </c:pt>
                <c:pt idx="207" formatCode="0.000">
                  <c:v>0.78401923298884379</c:v>
                </c:pt>
                <c:pt idx="208" formatCode="0.000">
                  <c:v>0.62866854604414146</c:v>
                </c:pt>
                <c:pt idx="209" formatCode="0.000">
                  <c:v>0.71448538556679486</c:v>
                </c:pt>
                <c:pt idx="210" formatCode="0.000">
                  <c:v>0.12995227040264345</c:v>
                </c:pt>
                <c:pt idx="211" formatCode="0.000">
                  <c:v>0.1899076576329789</c:v>
                </c:pt>
                <c:pt idx="212" formatCode="0.000">
                  <c:v>0.32861446095102964</c:v>
                </c:pt>
                <c:pt idx="213" formatCode="0.000">
                  <c:v>-0.13664565862582756</c:v>
                </c:pt>
                <c:pt idx="214" formatCode="0.000">
                  <c:v>0.25576065456430142</c:v>
                </c:pt>
                <c:pt idx="215" formatCode="0.000">
                  <c:v>0.4837674616464257</c:v>
                </c:pt>
                <c:pt idx="216" formatCode="0.000">
                  <c:v>0.25155298979770324</c:v>
                </c:pt>
                <c:pt idx="217" formatCode="0.000">
                  <c:v>0.23444628536826118</c:v>
                </c:pt>
                <c:pt idx="218" formatCode="0.000">
                  <c:v>0.32620294009949358</c:v>
                </c:pt>
                <c:pt idx="219" formatCode="0.000">
                  <c:v>0.22942698451437205</c:v>
                </c:pt>
                <c:pt idx="220" formatCode="0.000">
                  <c:v>0.13973505829354482</c:v>
                </c:pt>
                <c:pt idx="221" formatCode="0.000">
                  <c:v>-0.3199686798348238</c:v>
                </c:pt>
                <c:pt idx="222" formatCode="0.000">
                  <c:v>-0.26866244178194432</c:v>
                </c:pt>
                <c:pt idx="223" formatCode="0.000">
                  <c:v>-0.17629649613074005</c:v>
                </c:pt>
                <c:pt idx="224" formatCode="0.000">
                  <c:v>-0.19095930863260335</c:v>
                </c:pt>
                <c:pt idx="225" formatCode="0.000">
                  <c:v>1.4102215675576568E-2</c:v>
                </c:pt>
                <c:pt idx="226" formatCode="0.000">
                  <c:v>0.71889869384722871</c:v>
                </c:pt>
                <c:pt idx="227" formatCode="0.000">
                  <c:v>1.2685558096758438</c:v>
                </c:pt>
                <c:pt idx="228" formatCode="0.000">
                  <c:v>1.3628254878112236</c:v>
                </c:pt>
                <c:pt idx="229" formatCode="0.000">
                  <c:v>1.5090989791451095</c:v>
                </c:pt>
                <c:pt idx="230" formatCode="0.000">
                  <c:v>1.4279500532904015</c:v>
                </c:pt>
                <c:pt idx="231" formatCode="0.000">
                  <c:v>1.9152214129422196</c:v>
                </c:pt>
                <c:pt idx="232" formatCode="0.000">
                  <c:v>2.4363575023378887</c:v>
                </c:pt>
                <c:pt idx="233" formatCode="0.000">
                  <c:v>2.5620636510376085</c:v>
                </c:pt>
                <c:pt idx="234" formatCode="0.000">
                  <c:v>2.541144459990119</c:v>
                </c:pt>
                <c:pt idx="235" formatCode="0.000">
                  <c:v>2.3163196782875657</c:v>
                </c:pt>
                <c:pt idx="236" formatCode="0.000">
                  <c:v>3.1533032306771354</c:v>
                </c:pt>
                <c:pt idx="237" formatCode="0.000">
                  <c:v>3.0341902637585241</c:v>
                </c:pt>
                <c:pt idx="238" formatCode="0.000">
                  <c:v>2.8474247141825044</c:v>
                </c:pt>
                <c:pt idx="239" formatCode="0.000">
                  <c:v>2.5265995461676196</c:v>
                </c:pt>
                <c:pt idx="240" formatCode="0.000">
                  <c:v>2.2718541354394182</c:v>
                </c:pt>
                <c:pt idx="241" formatCode="0.000">
                  <c:v>2.1297401062771675</c:v>
                </c:pt>
                <c:pt idx="242" formatCode="0.000">
                  <c:v>2.2919802052023668</c:v>
                </c:pt>
                <c:pt idx="243" formatCode="0.000">
                  <c:v>1.1302683120298955</c:v>
                </c:pt>
                <c:pt idx="244" formatCode="0.000">
                  <c:v>0.94474043885850145</c:v>
                </c:pt>
                <c:pt idx="245" formatCode="0.000">
                  <c:v>0.99598636922334494</c:v>
                </c:pt>
                <c:pt idx="246" formatCode="0.000">
                  <c:v>1.0591750921175183</c:v>
                </c:pt>
                <c:pt idx="247" formatCode="0.000">
                  <c:v>1.1474364859617061</c:v>
                </c:pt>
                <c:pt idx="248" formatCode="0.000">
                  <c:v>0.77941247231372546</c:v>
                </c:pt>
                <c:pt idx="249" formatCode="0.000">
                  <c:v>0.62406178536902313</c:v>
                </c:pt>
                <c:pt idx="250" formatCode="0.000">
                  <c:v>0.70987862489167652</c:v>
                </c:pt>
                <c:pt idx="251" formatCode="0.000">
                  <c:v>0.12534550972752512</c:v>
                </c:pt>
                <c:pt idx="252" formatCode="0.000">
                  <c:v>0.18530089695786056</c:v>
                </c:pt>
                <c:pt idx="253" formatCode="0.000">
                  <c:v>0.3240077002759113</c:v>
                </c:pt>
                <c:pt idx="254" formatCode="0.000">
                  <c:v>-0.1412524193009459</c:v>
                </c:pt>
                <c:pt idx="255" formatCode="0.000">
                  <c:v>0.25115389388918308</c:v>
                </c:pt>
                <c:pt idx="256" formatCode="0.000">
                  <c:v>0.47916070097130736</c:v>
                </c:pt>
                <c:pt idx="257" formatCode="0.000">
                  <c:v>0.2469462291225849</c:v>
                </c:pt>
                <c:pt idx="258" formatCode="0.000">
                  <c:v>0.22983952469314284</c:v>
                </c:pt>
                <c:pt idx="259" formatCode="0.000">
                  <c:v>0.32159617942437524</c:v>
                </c:pt>
                <c:pt idx="260" formatCode="0.000">
                  <c:v>0.22482022383925371</c:v>
                </c:pt>
                <c:pt idx="261" formatCode="0.000">
                  <c:v>0.13512829761842649</c:v>
                </c:pt>
                <c:pt idx="262" formatCode="0.000">
                  <c:v>-0.32457544050994214</c:v>
                </c:pt>
                <c:pt idx="263" formatCode="0.000">
                  <c:v>-0.27326920245706265</c:v>
                </c:pt>
                <c:pt idx="264" formatCode="0.000">
                  <c:v>-0.18090325680585839</c:v>
                </c:pt>
                <c:pt idx="265" formatCode="0.000">
                  <c:v>-0.19556606930772191</c:v>
                </c:pt>
                <c:pt idx="266" formatCode="0.000">
                  <c:v>9.4954550004582305E-3</c:v>
                </c:pt>
                <c:pt idx="267" formatCode="0.000">
                  <c:v>0.71429193317211037</c:v>
                </c:pt>
                <c:pt idx="268" formatCode="0.000">
                  <c:v>1.2639490490007255</c:v>
                </c:pt>
                <c:pt idx="269" formatCode="0.000">
                  <c:v>1.3582187271361053</c:v>
                </c:pt>
                <c:pt idx="270" formatCode="0.000">
                  <c:v>1.5044922184699911</c:v>
                </c:pt>
                <c:pt idx="271" formatCode="0.000">
                  <c:v>1.4233432926152831</c:v>
                </c:pt>
                <c:pt idx="272" formatCode="0.000">
                  <c:v>1.9106146522671013</c:v>
                </c:pt>
                <c:pt idx="273" formatCode="0.000">
                  <c:v>2.4317507416627704</c:v>
                </c:pt>
                <c:pt idx="274" formatCode="0.000">
                  <c:v>2.5574568903624901</c:v>
                </c:pt>
                <c:pt idx="275" formatCode="0.000">
                  <c:v>2.5365376993150006</c:v>
                </c:pt>
                <c:pt idx="276" formatCode="0.000">
                  <c:v>2.3117129176124473</c:v>
                </c:pt>
                <c:pt idx="277" formatCode="0.000">
                  <c:v>3.148696470002017</c:v>
                </c:pt>
                <c:pt idx="278" formatCode="0.000">
                  <c:v>3.0295835030834057</c:v>
                </c:pt>
                <c:pt idx="279" formatCode="0.000">
                  <c:v>2.8428179535073861</c:v>
                </c:pt>
                <c:pt idx="280" formatCode="0.000">
                  <c:v>2.5219927854925013</c:v>
                </c:pt>
                <c:pt idx="281" formatCode="0.000">
                  <c:v>2.2672473747642998</c:v>
                </c:pt>
                <c:pt idx="282" formatCode="0.000">
                  <c:v>2.1251333456020491</c:v>
                </c:pt>
                <c:pt idx="283" formatCode="0.000">
                  <c:v>2.2873734445272484</c:v>
                </c:pt>
                <c:pt idx="284" formatCode="0.000">
                  <c:v>1.1256615513547772</c:v>
                </c:pt>
                <c:pt idx="285" formatCode="0.000">
                  <c:v>0.94013367818338311</c:v>
                </c:pt>
                <c:pt idx="286" formatCode="0.000">
                  <c:v>0.9913796085482266</c:v>
                </c:pt>
                <c:pt idx="287" formatCode="0.000">
                  <c:v>1.0545683314423999</c:v>
                </c:pt>
                <c:pt idx="288" formatCode="0.000">
                  <c:v>1.1428297252865878</c:v>
                </c:pt>
                <c:pt idx="289" formatCode="0.000">
                  <c:v>0.77480571163860712</c:v>
                </c:pt>
                <c:pt idx="290" formatCode="0.000">
                  <c:v>0.61945502469390479</c:v>
                </c:pt>
                <c:pt idx="291" formatCode="0.000">
                  <c:v>0.70527186421655819</c:v>
                </c:pt>
                <c:pt idx="292" formatCode="0.000">
                  <c:v>0.12073874905240678</c:v>
                </c:pt>
                <c:pt idx="293" formatCode="0.000">
                  <c:v>0.18069413628274222</c:v>
                </c:pt>
                <c:pt idx="294" formatCode="0.000">
                  <c:v>0.31940093960079297</c:v>
                </c:pt>
                <c:pt idx="295" formatCode="0.000">
                  <c:v>-0.14585917997606423</c:v>
                </c:pt>
                <c:pt idx="296" formatCode="0.000">
                  <c:v>0.24654713321406474</c:v>
                </c:pt>
                <c:pt idx="297" formatCode="0.000">
                  <c:v>0.47455394029618903</c:v>
                </c:pt>
                <c:pt idx="298" formatCode="0.000">
                  <c:v>0.24233946844746657</c:v>
                </c:pt>
                <c:pt idx="299" formatCode="0.000">
                  <c:v>0.2252327640180245</c:v>
                </c:pt>
                <c:pt idx="300" formatCode="0.000">
                  <c:v>0.3169894187492569</c:v>
                </c:pt>
                <c:pt idx="301" formatCode="0.000">
                  <c:v>0.22021346316413537</c:v>
                </c:pt>
                <c:pt idx="302" formatCode="0.000">
                  <c:v>0.13052153694330815</c:v>
                </c:pt>
                <c:pt idx="303" formatCode="0.000">
                  <c:v>-0.32918220118506047</c:v>
                </c:pt>
                <c:pt idx="304" formatCode="0.000">
                  <c:v>-0.27787596313218099</c:v>
                </c:pt>
                <c:pt idx="305" formatCode="0.000">
                  <c:v>-0.18551001748097673</c:v>
                </c:pt>
                <c:pt idx="306" formatCode="0.000">
                  <c:v>-0.20017282998284025</c:v>
                </c:pt>
                <c:pt idx="307" formatCode="0.000">
                  <c:v>4.8886943253396709E-3</c:v>
                </c:pt>
                <c:pt idx="308" formatCode="0.000">
                  <c:v>0.70968517249699203</c:v>
                </c:pt>
                <c:pt idx="309" formatCode="0.000">
                  <c:v>1.2593422883256071</c:v>
                </c:pt>
                <c:pt idx="310" formatCode="0.000">
                  <c:v>1.3536119664609869</c:v>
                </c:pt>
                <c:pt idx="311" formatCode="0.000">
                  <c:v>1.4998854577948728</c:v>
                </c:pt>
                <c:pt idx="312" formatCode="0.000">
                  <c:v>1.4187365319401648</c:v>
                </c:pt>
                <c:pt idx="313" formatCode="0.000">
                  <c:v>1.9060078915919829</c:v>
                </c:pt>
                <c:pt idx="314" formatCode="0.000">
                  <c:v>2.427143980987652</c:v>
                </c:pt>
                <c:pt idx="315" formatCode="0.000">
                  <c:v>2.5528501296873718</c:v>
                </c:pt>
                <c:pt idx="316" formatCode="0.000">
                  <c:v>2.5319309386398823</c:v>
                </c:pt>
                <c:pt idx="317" formatCode="0.000">
                  <c:v>2.307106156937329</c:v>
                </c:pt>
                <c:pt idx="318" formatCode="0.000">
                  <c:v>3.1440897093268987</c:v>
                </c:pt>
                <c:pt idx="319" formatCode="0.000">
                  <c:v>3.0249767424082874</c:v>
                </c:pt>
                <c:pt idx="320" formatCode="0.000">
                  <c:v>2.8382111928322677</c:v>
                </c:pt>
                <c:pt idx="321" formatCode="0.000">
                  <c:v>2.5173860248173829</c:v>
                </c:pt>
                <c:pt idx="322" formatCode="0.000">
                  <c:v>2.2626406140891815</c:v>
                </c:pt>
                <c:pt idx="323" formatCode="0.000">
                  <c:v>2.1205265849269308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D-40C1-BF1F-E00D26900F8F}"/>
            </c:ext>
          </c:extLst>
        </c:ser>
        <c:ser>
          <c:idx val="2"/>
          <c:order val="2"/>
          <c:tx>
            <c:strRef>
              <c:f>'1. sd -&gt; forecast movi @2021'!$D$1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sd -&gt; forecast movi @2021'!$A$2:$A$325</c:f>
              <c:numCache>
                <c:formatCode>mmm\-yy</c:formatCode>
                <c:ptCount val="32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  <c:pt idx="312">
                  <c:v>47484</c:v>
                </c:pt>
                <c:pt idx="313">
                  <c:v>47515</c:v>
                </c:pt>
                <c:pt idx="314">
                  <c:v>47543</c:v>
                </c:pt>
                <c:pt idx="315">
                  <c:v>47574</c:v>
                </c:pt>
                <c:pt idx="316">
                  <c:v>47604</c:v>
                </c:pt>
                <c:pt idx="317">
                  <c:v>47635</c:v>
                </c:pt>
                <c:pt idx="318">
                  <c:v>47665</c:v>
                </c:pt>
                <c:pt idx="319">
                  <c:v>47696</c:v>
                </c:pt>
                <c:pt idx="320">
                  <c:v>47727</c:v>
                </c:pt>
                <c:pt idx="321">
                  <c:v>47757</c:v>
                </c:pt>
                <c:pt idx="322">
                  <c:v>47788</c:v>
                </c:pt>
                <c:pt idx="323">
                  <c:v>47818</c:v>
                </c:pt>
              </c:numCache>
            </c:numRef>
          </c:cat>
          <c:val>
            <c:numRef>
              <c:f>'1. sd -&gt; forecast movi @2021'!$D$2:$D$325</c:f>
              <c:numCache>
                <c:formatCode>General</c:formatCode>
                <c:ptCount val="324"/>
                <c:pt idx="203" formatCode="0.000">
                  <c:v>0.94934719953361979</c:v>
                </c:pt>
                <c:pt idx="204" formatCode="0.000">
                  <c:v>0.20704076074356159</c:v>
                </c:pt>
                <c:pt idx="205" formatCode="0.000">
                  <c:v>-5.7909684209802803E-2</c:v>
                </c:pt>
                <c:pt idx="206" formatCode="0.000">
                  <c:v>-0.22197177030231097</c:v>
                </c:pt>
                <c:pt idx="207" formatCode="0.000">
                  <c:v>-0.80308590209709485</c:v>
                </c:pt>
                <c:pt idx="208" formatCode="0.000">
                  <c:v>-1.1464791922467672</c:v>
                </c:pt>
                <c:pt idx="209" formatCode="0.000">
                  <c:v>-1.2309345883860012</c:v>
                </c:pt>
                <c:pt idx="210" formatCode="0.000">
                  <c:v>-1.9722922720215694</c:v>
                </c:pt>
                <c:pt idx="211" formatCode="0.000">
                  <c:v>-2.0585296831670092</c:v>
                </c:pt>
                <c:pt idx="212" formatCode="0.000">
                  <c:v>-2.0573392713244374</c:v>
                </c:pt>
                <c:pt idx="213" formatCode="0.000">
                  <c:v>-2.6528625782831199</c:v>
                </c:pt>
                <c:pt idx="214" formatCode="0.000">
                  <c:v>-2.3845402482847771</c:v>
                </c:pt>
                <c:pt idx="215" formatCode="0.000">
                  <c:v>-2.2752722779111672</c:v>
                </c:pt>
                <c:pt idx="216" formatCode="0.000">
                  <c:v>-2.6215434455551851</c:v>
                </c:pt>
                <c:pt idx="217" formatCode="0.000">
                  <c:v>-2.7485620358026193</c:v>
                </c:pt>
                <c:pt idx="218" formatCode="0.000">
                  <c:v>-2.7630150994568723</c:v>
                </c:pt>
                <c:pt idx="219" formatCode="0.000">
                  <c:v>-2.9626683683103976</c:v>
                </c:pt>
                <c:pt idx="220" formatCode="0.000">
                  <c:v>-3.1522178332953477</c:v>
                </c:pt>
                <c:pt idx="221" formatCode="0.000">
                  <c:v>-3.7090264621861597</c:v>
                </c:pt>
                <c:pt idx="222" formatCode="0.000">
                  <c:v>-3.7523028417089028</c:v>
                </c:pt>
                <c:pt idx="223" formatCode="0.000">
                  <c:v>-3.7521975646101957</c:v>
                </c:pt>
                <c:pt idx="224" formatCode="0.000">
                  <c:v>-3.8569745784063989</c:v>
                </c:pt>
                <c:pt idx="225" formatCode="0.000">
                  <c:v>-3.7400355302576171</c:v>
                </c:pt>
                <c:pt idx="226" formatCode="0.000">
                  <c:v>-3.1215070767296784</c:v>
                </c:pt>
                <c:pt idx="227" formatCode="0.000">
                  <c:v>-2.656385975801427</c:v>
                </c:pt>
                <c:pt idx="228" formatCode="0.000">
                  <c:v>-2.6450300591123908</c:v>
                </c:pt>
                <c:pt idx="229" formatCode="0.000">
                  <c:v>-2.5801469096458485</c:v>
                </c:pt>
                <c:pt idx="230" formatCode="0.000">
                  <c:v>-2.7412521294777052</c:v>
                </c:pt>
                <c:pt idx="231" formatCode="0.000">
                  <c:v>-2.3325841440331567</c:v>
                </c:pt>
                <c:pt idx="232" formatCode="0.000">
                  <c:v>-1.8887724177526177</c:v>
                </c:pt>
                <c:pt idx="233" formatCode="0.000">
                  <c:v>-1.8391791765762835</c:v>
                </c:pt>
                <c:pt idx="234" formatCode="0.000">
                  <c:v>-1.9350617590310151</c:v>
                </c:pt>
                <c:pt idx="235" formatCode="0.000">
                  <c:v>-2.2337573702749172</c:v>
                </c:pt>
                <c:pt idx="236" formatCode="0.000">
                  <c:v>-1.469604597197895</c:v>
                </c:pt>
                <c:pt idx="237" formatCode="0.000">
                  <c:v>-1.6605568312588117</c:v>
                </c:pt>
                <c:pt idx="238" formatCode="0.000">
                  <c:v>-1.918215107577236</c:v>
                </c:pt>
                <c:pt idx="239" formatCode="0.000">
                  <c:v>-2.3090282226111611</c:v>
                </c:pt>
                <c:pt idx="240" formatCode="0.000">
                  <c:v>-2.6328956612322933</c:v>
                </c:pt>
                <c:pt idx="241" formatCode="0.000">
                  <c:v>-2.8433020330469221</c:v>
                </c:pt>
                <c:pt idx="242" formatCode="0.000">
                  <c:v>-2.7485584398494654</c:v>
                </c:pt>
                <c:pt idx="243" formatCode="0.000">
                  <c:v>-3.9770026780102326</c:v>
                </c:pt>
                <c:pt idx="244" formatCode="0.000">
                  <c:v>-4.2285284290119236</c:v>
                </c:pt>
                <c:pt idx="245" formatCode="0.000">
                  <c:v>-4.2426987455221639</c:v>
                </c:pt>
                <c:pt idx="246" formatCode="0.000">
                  <c:v>-4.2441194201300316</c:v>
                </c:pt>
                <c:pt idx="247" formatCode="0.000">
                  <c:v>-4.2198117935846522</c:v>
                </c:pt>
                <c:pt idx="248" formatCode="0.000">
                  <c:v>-4.6511572236649554</c:v>
                </c:pt>
                <c:pt idx="249" formatCode="0.000">
                  <c:v>-4.8692189583078944</c:v>
                </c:pt>
                <c:pt idx="250" formatCode="0.000">
                  <c:v>-4.8455235812184272</c:v>
                </c:pt>
                <c:pt idx="251" formatCode="0.000">
                  <c:v>-5.4916082474914916</c:v>
                </c:pt>
                <c:pt idx="252" formatCode="0.000">
                  <c:v>-5.4926531452613823</c:v>
                </c:pt>
                <c:pt idx="253" formatCode="0.000">
                  <c:v>-5.4144130507282151</c:v>
                </c:pt>
                <c:pt idx="254" formatCode="0.000">
                  <c:v>-5.9396231042598062</c:v>
                </c:pt>
                <c:pt idx="255" formatCode="0.000">
                  <c:v>-5.6066659240047727</c:v>
                </c:pt>
                <c:pt idx="256" formatCode="0.000">
                  <c:v>-5.437622650746766</c:v>
                </c:pt>
                <c:pt idx="257" formatCode="0.000">
                  <c:v>-5.7283295382719146</c:v>
                </c:pt>
                <c:pt idx="258" formatCode="0.000">
                  <c:v>-5.8034713469670631</c:v>
                </c:pt>
                <c:pt idx="259" formatCode="0.000">
                  <c:v>-5.7693056605056361</c:v>
                </c:pt>
                <c:pt idx="260" formatCode="0.000">
                  <c:v>-5.9232410319202673</c:v>
                </c:pt>
                <c:pt idx="261" formatCode="0.000">
                  <c:v>-6.0696728495795709</c:v>
                </c:pt>
                <c:pt idx="262" formatCode="0.000">
                  <c:v>-6.5857084608352778</c:v>
                </c:pt>
                <c:pt idx="263" formatCode="0.000">
                  <c:v>-6.5903370926920646</c:v>
                </c:pt>
                <c:pt idx="264" formatCode="0.000">
                  <c:v>-6.5535195665023549</c:v>
                </c:pt>
                <c:pt idx="265" formatCode="0.000">
                  <c:v>-6.623354465013831</c:v>
                </c:pt>
                <c:pt idx="266" formatCode="0.000">
                  <c:v>-6.4730983991123976</c:v>
                </c:pt>
                <c:pt idx="267" formatCode="0.000">
                  <c:v>-5.8227500693152123</c:v>
                </c:pt>
                <c:pt idx="268" formatCode="0.000">
                  <c:v>-5.3271927423833718</c:v>
                </c:pt>
                <c:pt idx="269" formatCode="0.000">
                  <c:v>-5.2866830969973373</c:v>
                </c:pt>
                <c:pt idx="270" formatCode="0.000">
                  <c:v>-5.1938381568145973</c:v>
                </c:pt>
                <c:pt idx="271" formatCode="0.000">
                  <c:v>-5.3280921151958109</c:v>
                </c:pt>
                <c:pt idx="272" formatCode="0.000">
                  <c:v>-4.8936099369111705</c:v>
                </c:pt>
                <c:pt idx="273" formatCode="0.000">
                  <c:v>-4.4249545647004469</c:v>
                </c:pt>
                <c:pt idx="274" formatCode="0.000">
                  <c:v>-4.3514277895471327</c:v>
                </c:pt>
                <c:pt idx="275" formatCode="0.000">
                  <c:v>-4.4242318777770437</c:v>
                </c:pt>
                <c:pt idx="276" formatCode="0.000">
                  <c:v>-4.7006537066450864</c:v>
                </c:pt>
                <c:pt idx="277" formatCode="0.000">
                  <c:v>-3.9149857484045523</c:v>
                </c:pt>
                <c:pt idx="278" formatCode="0.000">
                  <c:v>-4.0851390349863221</c:v>
                </c:pt>
                <c:pt idx="279" formatCode="0.000">
                  <c:v>-4.3226756000243105</c:v>
                </c:pt>
                <c:pt idx="280" formatCode="0.000">
                  <c:v>-4.6940082509573084</c:v>
                </c:pt>
                <c:pt idx="281" formatCode="0.000">
                  <c:v>-4.9990031941460078</c:v>
                </c:pt>
                <c:pt idx="282" formatCode="0.000">
                  <c:v>-5.191114206359881</c:v>
                </c:pt>
                <c:pt idx="283" formatCode="0.000">
                  <c:v>-5.0786237691359597</c:v>
                </c:pt>
                <c:pt idx="284" formatCode="0.000">
                  <c:v>-6.2898430653220796</c:v>
                </c:pt>
                <c:pt idx="285" formatCode="0.000">
                  <c:v>-6.5246409872586018</c:v>
                </c:pt>
                <c:pt idx="286" formatCode="0.000">
                  <c:v>-6.5225230595237802</c:v>
                </c:pt>
                <c:pt idx="287" formatCode="0.000">
                  <c:v>-6.5081432064053022</c:v>
                </c:pt>
                <c:pt idx="288" formatCode="0.000">
                  <c:v>-6.4684671681533956</c:v>
                </c:pt>
                <c:pt idx="289" formatCode="0.000">
                  <c:v>-6.8848573586859327</c:v>
                </c:pt>
                <c:pt idx="290" formatCode="0.000">
                  <c:v>-7.0883592515168745</c:v>
                </c:pt>
                <c:pt idx="291" formatCode="0.000">
                  <c:v>-7.0504827319871737</c:v>
                </c:pt>
                <c:pt idx="292" formatCode="0.000">
                  <c:v>-7.6827492486492694</c:v>
                </c:pt>
                <c:pt idx="293" formatCode="0.000">
                  <c:v>-7.6703241987630895</c:v>
                </c:pt>
                <c:pt idx="294" formatCode="0.000">
                  <c:v>-7.5789484143364696</c:v>
                </c:pt>
                <c:pt idx="295" formatCode="0.000">
                  <c:v>-8.0913438756111198</c:v>
                </c:pt>
                <c:pt idx="296" formatCode="0.000">
                  <c:v>-7.7458807677347874</c:v>
                </c:pt>
                <c:pt idx="297" formatCode="0.000">
                  <c:v>-7.5646284737417124</c:v>
                </c:pt>
                <c:pt idx="298" formatCode="0.000">
                  <c:v>-7.8434121175804776</c:v>
                </c:pt>
                <c:pt idx="299" formatCode="0.000">
                  <c:v>-7.9069059144384504</c:v>
                </c:pt>
                <c:pt idx="300" formatCode="0.000">
                  <c:v>-7.861357447806979</c:v>
                </c:pt>
                <c:pt idx="301" formatCode="0.000">
                  <c:v>-8.0041657792219603</c:v>
                </c:pt>
                <c:pt idx="302" formatCode="0.000">
                  <c:v>-8.1397172808745815</c:v>
                </c:pt>
                <c:pt idx="303" formatCode="0.000">
                  <c:v>-8.6451107285722788</c:v>
                </c:pt>
                <c:pt idx="304" formatCode="0.000">
                  <c:v>-8.6393271941478922</c:v>
                </c:pt>
                <c:pt idx="305" formatCode="0.000">
                  <c:v>-8.5923197340927047</c:v>
                </c:pt>
                <c:pt idx="306" formatCode="0.000">
                  <c:v>-8.6521795325389199</c:v>
                </c:pt>
                <c:pt idx="307" formatCode="0.000">
                  <c:v>-8.4921561457535617</c:v>
                </c:pt>
                <c:pt idx="308" formatCode="0.000">
                  <c:v>-7.8322415430364467</c:v>
                </c:pt>
                <c:pt idx="309" formatCode="0.000">
                  <c:v>-7.3273125642465402</c:v>
                </c:pt>
                <c:pt idx="310" formatCode="0.000">
                  <c:v>-7.2776197477691991</c:v>
                </c:pt>
                <c:pt idx="311" formatCode="0.000">
                  <c:v>-7.1757742471261921</c:v>
                </c:pt>
                <c:pt idx="312" formatCode="0.000">
                  <c:v>-7.3012046404087547</c:v>
                </c:pt>
                <c:pt idx="313" formatCode="0.000">
                  <c:v>-6.8580705177496437</c:v>
                </c:pt>
                <c:pt idx="314" formatCode="0.000">
                  <c:v>-6.3809296746210729</c:v>
                </c:pt>
                <c:pt idx="315" formatCode="0.000">
                  <c:v>-6.299078969740485</c:v>
                </c:pt>
                <c:pt idx="316" formatCode="0.000">
                  <c:v>-6.3637159406233943</c:v>
                </c:pt>
                <c:pt idx="317" formatCode="0.000">
                  <c:v>-6.6321229283823682</c:v>
                </c:pt>
                <c:pt idx="318" formatCode="0.000">
                  <c:v>-5.8385880517077133</c:v>
                </c:pt>
                <c:pt idx="319" formatCode="0.000">
                  <c:v>-6.0010181621037733</c:v>
                </c:pt>
                <c:pt idx="320" formatCode="0.000">
                  <c:v>-6.2309712770683197</c:v>
                </c:pt>
                <c:pt idx="321" formatCode="0.000">
                  <c:v>-6.5948563439006351</c:v>
                </c:pt>
                <c:pt idx="322" formatCode="0.000">
                  <c:v>-6.8925358570363953</c:v>
                </c:pt>
                <c:pt idx="323" formatCode="0.000">
                  <c:v>-7.0774600222267035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D-40C1-BF1F-E00D26900F8F}"/>
            </c:ext>
          </c:extLst>
        </c:ser>
        <c:ser>
          <c:idx val="3"/>
          <c:order val="3"/>
          <c:tx>
            <c:strRef>
              <c:f>'1. sd -&gt; forecast movi @2021'!$E$1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sd -&gt; forecast movi @2021'!$A$2:$A$325</c:f>
              <c:numCache>
                <c:formatCode>mmm\-yy</c:formatCode>
                <c:ptCount val="32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  <c:pt idx="312">
                  <c:v>47484</c:v>
                </c:pt>
                <c:pt idx="313">
                  <c:v>47515</c:v>
                </c:pt>
                <c:pt idx="314">
                  <c:v>47543</c:v>
                </c:pt>
                <c:pt idx="315">
                  <c:v>47574</c:v>
                </c:pt>
                <c:pt idx="316">
                  <c:v>47604</c:v>
                </c:pt>
                <c:pt idx="317">
                  <c:v>47635</c:v>
                </c:pt>
                <c:pt idx="318">
                  <c:v>47665</c:v>
                </c:pt>
                <c:pt idx="319">
                  <c:v>47696</c:v>
                </c:pt>
                <c:pt idx="320">
                  <c:v>47727</c:v>
                </c:pt>
                <c:pt idx="321">
                  <c:v>47757</c:v>
                </c:pt>
                <c:pt idx="322">
                  <c:v>47788</c:v>
                </c:pt>
                <c:pt idx="323">
                  <c:v>47818</c:v>
                </c:pt>
              </c:numCache>
            </c:numRef>
          </c:cat>
          <c:val>
            <c:numRef>
              <c:f>'1. sd -&gt; forecast movi @2021'!$E$2:$E$325</c:f>
              <c:numCache>
                <c:formatCode>General</c:formatCode>
                <c:ptCount val="324"/>
                <c:pt idx="203" formatCode="0.000">
                  <c:v>0.94934719953361979</c:v>
                </c:pt>
                <c:pt idx="204" formatCode="0.000">
                  <c:v>1.7941454990533652</c:v>
                </c:pt>
                <c:pt idx="205" formatCode="0.000">
                  <c:v>2.1854733897950762</c:v>
                </c:pt>
                <c:pt idx="206" formatCode="0.000">
                  <c:v>2.5260582635759601</c:v>
                </c:pt>
                <c:pt idx="207" formatCode="0.000">
                  <c:v>2.3711243680747822</c:v>
                </c:pt>
                <c:pt idx="208" formatCode="0.000">
                  <c:v>2.4038162843350501</c:v>
                </c:pt>
                <c:pt idx="209" formatCode="0.000">
                  <c:v>2.6599053595195907</c:v>
                </c:pt>
                <c:pt idx="210" formatCode="0.000">
                  <c:v>2.2321968128268566</c:v>
                </c:pt>
                <c:pt idx="211" formatCode="0.000">
                  <c:v>2.4383449984329673</c:v>
                </c:pt>
                <c:pt idx="212" formatCode="0.000">
                  <c:v>2.7145681932264969</c:v>
                </c:pt>
                <c:pt idx="213" formatCode="0.000">
                  <c:v>2.3795712610314652</c:v>
                </c:pt>
                <c:pt idx="214" formatCode="0.000">
                  <c:v>2.8960615574133799</c:v>
                </c:pt>
                <c:pt idx="215" formatCode="0.000">
                  <c:v>3.2428072012040188</c:v>
                </c:pt>
                <c:pt idx="216" formatCode="0.000">
                  <c:v>3.1246494251505914</c:v>
                </c:pt>
                <c:pt idx="217" formatCode="0.000">
                  <c:v>3.2174546065391416</c:v>
                </c:pt>
                <c:pt idx="218" formatCode="0.000">
                  <c:v>3.4154209796558597</c:v>
                </c:pt>
                <c:pt idx="219" formatCode="0.000">
                  <c:v>3.4215223373391415</c:v>
                </c:pt>
                <c:pt idx="220" formatCode="0.000">
                  <c:v>3.4316879498824377</c:v>
                </c:pt>
                <c:pt idx="221" formatCode="0.000">
                  <c:v>3.0690891025165121</c:v>
                </c:pt>
                <c:pt idx="222" formatCode="0.000">
                  <c:v>3.2149779581450142</c:v>
                </c:pt>
                <c:pt idx="223" formatCode="0.000">
                  <c:v>3.399604572348716</c:v>
                </c:pt>
                <c:pt idx="224" formatCode="0.000">
                  <c:v>3.4750559611411922</c:v>
                </c:pt>
                <c:pt idx="225" formatCode="0.000">
                  <c:v>3.7682399616087707</c:v>
                </c:pt>
                <c:pt idx="226" formatCode="0.000">
                  <c:v>4.5593044644241356</c:v>
                </c:pt>
                <c:pt idx="227" formatCode="0.000">
                  <c:v>5.193497595153115</c:v>
                </c:pt>
                <c:pt idx="228" formatCode="0.000">
                  <c:v>5.3706810347348375</c:v>
                </c:pt>
                <c:pt idx="229" formatCode="0.000">
                  <c:v>5.5983448679360679</c:v>
                </c:pt>
                <c:pt idx="230" formatCode="0.000">
                  <c:v>5.5971522360585082</c:v>
                </c:pt>
                <c:pt idx="231" formatCode="0.000">
                  <c:v>6.1630269699175964</c:v>
                </c:pt>
                <c:pt idx="232" formatCode="0.000">
                  <c:v>6.7614874224283952</c:v>
                </c:pt>
                <c:pt idx="233" formatCode="0.000">
                  <c:v>6.9633064786515</c:v>
                </c:pt>
                <c:pt idx="234" formatCode="0.000">
                  <c:v>7.017350679011253</c:v>
                </c:pt>
                <c:pt idx="235" formatCode="0.000">
                  <c:v>6.8663967268500485</c:v>
                </c:pt>
                <c:pt idx="236" formatCode="0.000">
                  <c:v>7.7762110585521658</c:v>
                </c:pt>
                <c:pt idx="237" formatCode="0.000">
                  <c:v>7.7289373587758599</c:v>
                </c:pt>
                <c:pt idx="238" formatCode="0.000">
                  <c:v>7.6130645359422449</c:v>
                </c:pt>
                <c:pt idx="239" formatCode="0.000">
                  <c:v>7.3622273149464004</c:v>
                </c:pt>
                <c:pt idx="240" formatCode="0.000">
                  <c:v>7.1766039321111297</c:v>
                </c:pt>
                <c:pt idx="241" formatCode="0.000">
                  <c:v>7.102782245601257</c:v>
                </c:pt>
                <c:pt idx="242" formatCode="0.000">
                  <c:v>7.3325188502541989</c:v>
                </c:pt>
                <c:pt idx="243" formatCode="0.000">
                  <c:v>6.2375393020700232</c:v>
                </c:pt>
                <c:pt idx="244" formatCode="0.000">
                  <c:v>6.1180093067289274</c:v>
                </c:pt>
                <c:pt idx="245" formatCode="0.000">
                  <c:v>6.2346714839688531</c:v>
                </c:pt>
                <c:pt idx="246" formatCode="0.000">
                  <c:v>6.362469604365069</c:v>
                </c:pt>
                <c:pt idx="247" formatCode="0.000">
                  <c:v>6.5146847655080649</c:v>
                </c:pt>
                <c:pt idx="248" formatCode="0.000">
                  <c:v>6.2099821682924068</c:v>
                </c:pt>
                <c:pt idx="249" formatCode="0.000">
                  <c:v>6.1173425290459411</c:v>
                </c:pt>
                <c:pt idx="250" formatCode="0.000">
                  <c:v>6.2652808310017809</c:v>
                </c:pt>
                <c:pt idx="251" formatCode="0.000">
                  <c:v>5.7422992669465422</c:v>
                </c:pt>
                <c:pt idx="252" formatCode="0.000">
                  <c:v>5.8632549391771036</c:v>
                </c:pt>
                <c:pt idx="253" formatCode="0.000">
                  <c:v>6.062428451280037</c:v>
                </c:pt>
                <c:pt idx="254" formatCode="0.000">
                  <c:v>5.6571182656579149</c:v>
                </c:pt>
                <c:pt idx="255" formatCode="0.000">
                  <c:v>6.1089737117831397</c:v>
                </c:pt>
                <c:pt idx="256" formatCode="0.000">
                  <c:v>6.39594405268938</c:v>
                </c:pt>
                <c:pt idx="257" formatCode="0.000">
                  <c:v>6.2222219965170851</c:v>
                </c:pt>
                <c:pt idx="258" formatCode="0.000">
                  <c:v>6.2631503963533479</c:v>
                </c:pt>
                <c:pt idx="259" formatCode="0.000">
                  <c:v>6.4124980193543868</c:v>
                </c:pt>
                <c:pt idx="260" formatCode="0.000">
                  <c:v>6.3728814795987754</c:v>
                </c:pt>
                <c:pt idx="261" formatCode="0.000">
                  <c:v>6.3399294448164243</c:v>
                </c:pt>
                <c:pt idx="262" formatCode="0.000">
                  <c:v>5.9365575798153944</c:v>
                </c:pt>
                <c:pt idx="263" formatCode="0.000">
                  <c:v>6.0437986877779393</c:v>
                </c:pt>
                <c:pt idx="264" formatCode="0.000">
                  <c:v>6.1917130528906386</c:v>
                </c:pt>
                <c:pt idx="265" formatCode="0.000">
                  <c:v>6.2322223263983876</c:v>
                </c:pt>
                <c:pt idx="266" formatCode="0.000">
                  <c:v>6.4920893091133136</c:v>
                </c:pt>
                <c:pt idx="267" formatCode="0.000">
                  <c:v>7.2513339356594333</c:v>
                </c:pt>
                <c:pt idx="268" formatCode="0.000">
                  <c:v>7.8550908403848227</c:v>
                </c:pt>
                <c:pt idx="269" formatCode="0.000">
                  <c:v>8.0031205512695482</c:v>
                </c:pt>
                <c:pt idx="270" formatCode="0.000">
                  <c:v>8.2028225937545791</c:v>
                </c:pt>
                <c:pt idx="271" formatCode="0.000">
                  <c:v>8.1747787004263763</c:v>
                </c:pt>
                <c:pt idx="272" formatCode="0.000">
                  <c:v>8.7148392414453735</c:v>
                </c:pt>
                <c:pt idx="273" formatCode="0.000">
                  <c:v>9.2884560480259886</c:v>
                </c:pt>
                <c:pt idx="274" formatCode="0.000">
                  <c:v>9.4663415702721139</c:v>
                </c:pt>
                <c:pt idx="275" formatCode="0.000">
                  <c:v>9.4973072764070459</c:v>
                </c:pt>
                <c:pt idx="276" formatCode="0.000">
                  <c:v>9.3240795418699811</c:v>
                </c:pt>
                <c:pt idx="277" formatCode="0.000">
                  <c:v>10.212378688408586</c:v>
                </c:pt>
                <c:pt idx="278" formatCode="0.000">
                  <c:v>10.144306041153133</c:v>
                </c:pt>
                <c:pt idx="279" formatCode="0.000">
                  <c:v>10.008311507039082</c:v>
                </c:pt>
                <c:pt idx="280" formatCode="0.000">
                  <c:v>9.737993821942311</c:v>
                </c:pt>
                <c:pt idx="281" formatCode="0.000">
                  <c:v>9.5334979436746075</c:v>
                </c:pt>
                <c:pt idx="282" formatCode="0.000">
                  <c:v>9.4413808975639792</c:v>
                </c:pt>
                <c:pt idx="283" formatCode="0.000">
                  <c:v>9.6533706581904575</c:v>
                </c:pt>
                <c:pt idx="284" formatCode="0.000">
                  <c:v>8.5411661680316335</c:v>
                </c:pt>
                <c:pt idx="285" formatCode="0.000">
                  <c:v>8.4049083436253671</c:v>
                </c:pt>
                <c:pt idx="286" formatCode="0.000">
                  <c:v>8.5052822766202336</c:v>
                </c:pt>
                <c:pt idx="287" formatCode="0.000">
                  <c:v>8.6172798692901011</c:v>
                </c:pt>
                <c:pt idx="288" formatCode="0.000">
                  <c:v>8.7541266187265716</c:v>
                </c:pt>
                <c:pt idx="289" formatCode="0.000">
                  <c:v>8.4344687819631474</c:v>
                </c:pt>
                <c:pt idx="290" formatCode="0.000">
                  <c:v>8.3272693009046836</c:v>
                </c:pt>
                <c:pt idx="291" formatCode="0.000">
                  <c:v>8.4610264604202907</c:v>
                </c:pt>
                <c:pt idx="292" formatCode="0.000">
                  <c:v>7.9242267467540835</c:v>
                </c:pt>
                <c:pt idx="293" formatCode="0.000">
                  <c:v>8.0317124713285732</c:v>
                </c:pt>
                <c:pt idx="294" formatCode="0.000">
                  <c:v>8.2177502935380549</c:v>
                </c:pt>
                <c:pt idx="295" formatCode="0.000">
                  <c:v>7.7996255156589909</c:v>
                </c:pt>
                <c:pt idx="296" formatCode="0.000">
                  <c:v>8.238975034162916</c:v>
                </c:pt>
                <c:pt idx="297" formatCode="0.000">
                  <c:v>8.5137363543340907</c:v>
                </c:pt>
                <c:pt idx="298" formatCode="0.000">
                  <c:v>8.3280910544754114</c:v>
                </c:pt>
                <c:pt idx="299" formatCode="0.000">
                  <c:v>8.3573714424744985</c:v>
                </c:pt>
                <c:pt idx="300" formatCode="0.000">
                  <c:v>8.495336285305493</c:v>
                </c:pt>
                <c:pt idx="301" formatCode="0.000">
                  <c:v>8.4445927055502317</c:v>
                </c:pt>
                <c:pt idx="302" formatCode="0.000">
                  <c:v>8.4007603547611964</c:v>
                </c:pt>
                <c:pt idx="303" formatCode="0.000">
                  <c:v>7.986746326202157</c:v>
                </c:pt>
                <c:pt idx="304" formatCode="0.000">
                  <c:v>8.0835752678835284</c:v>
                </c:pt>
                <c:pt idx="305" formatCode="0.000">
                  <c:v>8.2212996991307499</c:v>
                </c:pt>
                <c:pt idx="306" formatCode="0.000">
                  <c:v>8.2518338725732399</c:v>
                </c:pt>
                <c:pt idx="307" formatCode="0.000">
                  <c:v>8.501933534404241</c:v>
                </c:pt>
                <c:pt idx="308" formatCode="0.000">
                  <c:v>9.2516118880304301</c:v>
                </c:pt>
                <c:pt idx="309" formatCode="0.000">
                  <c:v>9.8459971408977545</c:v>
                </c:pt>
                <c:pt idx="310" formatCode="0.000">
                  <c:v>9.9848436806911725</c:v>
                </c:pt>
                <c:pt idx="311" formatCode="0.000">
                  <c:v>10.175545162715938</c:v>
                </c:pt>
                <c:pt idx="312" formatCode="0.000">
                  <c:v>10.138677704289083</c:v>
                </c:pt>
                <c:pt idx="313" formatCode="0.000">
                  <c:v>10.67008630093361</c:v>
                </c:pt>
                <c:pt idx="314" formatCode="0.000">
                  <c:v>11.235217636596378</c:v>
                </c:pt>
                <c:pt idx="315" formatCode="0.000">
                  <c:v>11.404779229115228</c:v>
                </c:pt>
                <c:pt idx="316" formatCode="0.000">
                  <c:v>11.42757781790316</c:v>
                </c:pt>
                <c:pt idx="317" formatCode="0.000">
                  <c:v>11.246335242257025</c:v>
                </c:pt>
                <c:pt idx="318" formatCode="0.000">
                  <c:v>12.126767470361511</c:v>
                </c:pt>
                <c:pt idx="319" formatCode="0.000">
                  <c:v>12.050971646920349</c:v>
                </c:pt>
                <c:pt idx="320" formatCode="0.000">
                  <c:v>11.907393662732854</c:v>
                </c:pt>
                <c:pt idx="321" formatCode="0.000">
                  <c:v>11.629628393535402</c:v>
                </c:pt>
                <c:pt idx="322" formatCode="0.000">
                  <c:v>11.417817085214757</c:v>
                </c:pt>
                <c:pt idx="323" formatCode="0.000">
                  <c:v>11.318513192080566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D-40C1-BF1F-E00D2690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68096"/>
        <c:axId val="547566784"/>
      </c:lineChart>
      <c:catAx>
        <c:axId val="547568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6784"/>
        <c:crosses val="autoZero"/>
        <c:auto val="1"/>
        <c:lblAlgn val="ctr"/>
        <c:lblOffset val="100"/>
        <c:noMultiLvlLbl val="0"/>
      </c:catAx>
      <c:valAx>
        <c:axId val="54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standardize -&gt; forecast weig'!$B$1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standardize -&gt; forecast weig'!$B$2:$B$313</c:f>
              <c:numCache>
                <c:formatCode>0.000</c:formatCode>
                <c:ptCount val="312"/>
                <c:pt idx="0">
                  <c:v>1.8146088214210123</c:v>
                </c:pt>
                <c:pt idx="1">
                  <c:v>1.7081006627103912</c:v>
                </c:pt>
                <c:pt idx="2">
                  <c:v>1.6015925039997703</c:v>
                </c:pt>
                <c:pt idx="3">
                  <c:v>1.4905078228445523</c:v>
                </c:pt>
                <c:pt idx="4">
                  <c:v>1.3794231416893343</c:v>
                </c:pt>
                <c:pt idx="5">
                  <c:v>1.2683384605341166</c:v>
                </c:pt>
                <c:pt idx="6">
                  <c:v>1.1572537793788991</c:v>
                </c:pt>
                <c:pt idx="7">
                  <c:v>1.0461690982236813</c:v>
                </c:pt>
                <c:pt idx="8">
                  <c:v>0.93508441706846335</c:v>
                </c:pt>
                <c:pt idx="9">
                  <c:v>0.94257327197780416</c:v>
                </c:pt>
                <c:pt idx="10">
                  <c:v>0.94756584191736437</c:v>
                </c:pt>
                <c:pt idx="11">
                  <c:v>0.7611765641737781</c:v>
                </c:pt>
                <c:pt idx="12">
                  <c:v>0.57478728643019128</c:v>
                </c:pt>
                <c:pt idx="13">
                  <c:v>0.38839800868660501</c:v>
                </c:pt>
                <c:pt idx="14">
                  <c:v>0.56064167160143696</c:v>
                </c:pt>
                <c:pt idx="15">
                  <c:v>0.62055251087616126</c:v>
                </c:pt>
                <c:pt idx="16">
                  <c:v>0.46079027281023033</c:v>
                </c:pt>
                <c:pt idx="17">
                  <c:v>0.42833856820308785</c:v>
                </c:pt>
                <c:pt idx="18">
                  <c:v>0.34471302171545176</c:v>
                </c:pt>
                <c:pt idx="19">
                  <c:v>0.26108747522781611</c:v>
                </c:pt>
                <c:pt idx="20">
                  <c:v>0.34596116420034206</c:v>
                </c:pt>
                <c:pt idx="21">
                  <c:v>0.49573826238715252</c:v>
                </c:pt>
                <c:pt idx="22">
                  <c:v>0.58810080626901928</c:v>
                </c:pt>
                <c:pt idx="23">
                  <c:v>0.46328655778001049</c:v>
                </c:pt>
                <c:pt idx="24">
                  <c:v>0.33847230929100169</c:v>
                </c:pt>
                <c:pt idx="25">
                  <c:v>0.21365806080199293</c:v>
                </c:pt>
                <c:pt idx="26">
                  <c:v>0.39339057862616528</c:v>
                </c:pt>
                <c:pt idx="27">
                  <c:v>0.57561938142011815</c:v>
                </c:pt>
                <c:pt idx="28">
                  <c:v>0.75784818421407107</c:v>
                </c:pt>
                <c:pt idx="29">
                  <c:v>0.98750640143384727</c:v>
                </c:pt>
                <c:pt idx="30">
                  <c:v>1.0324395308898904</c:v>
                </c:pt>
                <c:pt idx="31">
                  <c:v>1.2296460435025245</c:v>
                </c:pt>
                <c:pt idx="32">
                  <c:v>1.1672389192580199</c:v>
                </c:pt>
                <c:pt idx="33">
                  <c:v>1.0848615152552743</c:v>
                </c:pt>
                <c:pt idx="34">
                  <c:v>0.9775212615547263</c:v>
                </c:pt>
                <c:pt idx="35">
                  <c:v>0.99749154131296769</c:v>
                </c:pt>
                <c:pt idx="36">
                  <c:v>1.3906564240533457</c:v>
                </c:pt>
                <c:pt idx="37">
                  <c:v>1.7838213067937232</c:v>
                </c:pt>
                <c:pt idx="38">
                  <c:v>1.0798689453157135</c:v>
                </c:pt>
                <c:pt idx="39">
                  <c:v>1.2870605978074681</c:v>
                </c:pt>
                <c:pt idx="40">
                  <c:v>1.2745791729585676</c:v>
                </c:pt>
                <c:pt idx="41">
                  <c:v>1.3220085873843908</c:v>
                </c:pt>
                <c:pt idx="42">
                  <c:v>1.4193637012058178</c:v>
                </c:pt>
                <c:pt idx="43">
                  <c:v>1.209675763744283</c:v>
                </c:pt>
                <c:pt idx="44">
                  <c:v>1.1922017689558218</c:v>
                </c:pt>
                <c:pt idx="45">
                  <c:v>1.1971943388953818</c:v>
                </c:pt>
                <c:pt idx="46">
                  <c:v>1.0224543910107697</c:v>
                </c:pt>
                <c:pt idx="47">
                  <c:v>1.0549060956179119</c:v>
                </c:pt>
                <c:pt idx="48">
                  <c:v>0.93633255955335359</c:v>
                </c:pt>
                <c:pt idx="49">
                  <c:v>0.81775902348879537</c:v>
                </c:pt>
                <c:pt idx="50">
                  <c:v>1.0024841112525285</c:v>
                </c:pt>
                <c:pt idx="51">
                  <c:v>0.80278131367011418</c:v>
                </c:pt>
                <c:pt idx="52">
                  <c:v>0.67796706518110539</c:v>
                </c:pt>
                <c:pt idx="53">
                  <c:v>0.47826426759869123</c:v>
                </c:pt>
                <c:pt idx="54">
                  <c:v>0.4033757185052862</c:v>
                </c:pt>
                <c:pt idx="55">
                  <c:v>0.60557480105748052</c:v>
                </c:pt>
                <c:pt idx="56">
                  <c:v>0.46578284274979059</c:v>
                </c:pt>
                <c:pt idx="57">
                  <c:v>-3.3474151206244508E-2</c:v>
                </c:pt>
                <c:pt idx="58">
                  <c:v>-0.77487078723095681</c:v>
                </c:pt>
                <c:pt idx="59">
                  <c:v>-0.94961073511556893</c:v>
                </c:pt>
                <c:pt idx="60">
                  <c:v>-1.2004873745784765</c:v>
                </c:pt>
                <c:pt idx="61">
                  <c:v>-1.4513640140413842</c:v>
                </c:pt>
                <c:pt idx="62">
                  <c:v>-0.75989307741227563</c:v>
                </c:pt>
                <c:pt idx="63">
                  <c:v>-0.68001195837930994</c:v>
                </c:pt>
                <c:pt idx="64">
                  <c:v>-0.29558407303316286</c:v>
                </c:pt>
                <c:pt idx="65">
                  <c:v>0.25359862031847574</c:v>
                </c:pt>
                <c:pt idx="66">
                  <c:v>0.46079027281023033</c:v>
                </c:pt>
                <c:pt idx="67">
                  <c:v>0.50073083232671323</c:v>
                </c:pt>
                <c:pt idx="68">
                  <c:v>0.65550050045308383</c:v>
                </c:pt>
                <c:pt idx="69">
                  <c:v>1.0673875204668128</c:v>
                </c:pt>
                <c:pt idx="70">
                  <c:v>1.9735389644970167</c:v>
                </c:pt>
                <c:pt idx="71">
                  <c:v>2.3005522955382194</c:v>
                </c:pt>
                <c:pt idx="72">
                  <c:v>5.475826777098602</c:v>
                </c:pt>
                <c:pt idx="73">
                  <c:v>3.8282786970436873</c:v>
                </c:pt>
                <c:pt idx="74">
                  <c:v>3.1917260297497423</c:v>
                </c:pt>
                <c:pt idx="75">
                  <c:v>2.9645640974997463</c:v>
                </c:pt>
                <c:pt idx="76">
                  <c:v>2.7898241496151339</c:v>
                </c:pt>
                <c:pt idx="77">
                  <c:v>2.1258123476536075</c:v>
                </c:pt>
                <c:pt idx="78">
                  <c:v>1.9360946899503138</c:v>
                </c:pt>
                <c:pt idx="79">
                  <c:v>1.726406752488779</c:v>
                </c:pt>
                <c:pt idx="80">
                  <c:v>1.6565107733349342</c:v>
                </c:pt>
                <c:pt idx="81">
                  <c:v>1.6315479236371326</c:v>
                </c:pt>
                <c:pt idx="82">
                  <c:v>1.6415330635162531</c:v>
                </c:pt>
                <c:pt idx="83">
                  <c:v>1.2770754579283476</c:v>
                </c:pt>
                <c:pt idx="84">
                  <c:v>1.0598986655574725</c:v>
                </c:pt>
                <c:pt idx="85">
                  <c:v>0.84272187318659708</c:v>
                </c:pt>
                <c:pt idx="86">
                  <c:v>0.91261785234044179</c:v>
                </c:pt>
                <c:pt idx="87">
                  <c:v>0.59558966117835965</c:v>
                </c:pt>
                <c:pt idx="88">
                  <c:v>0.61805622590638121</c:v>
                </c:pt>
                <c:pt idx="89">
                  <c:v>0.82524787839813574</c:v>
                </c:pt>
                <c:pt idx="90">
                  <c:v>0.64551536057396341</c:v>
                </c:pt>
                <c:pt idx="91">
                  <c:v>0.3409685942607818</c:v>
                </c:pt>
                <c:pt idx="92">
                  <c:v>0.76533703912341144</c:v>
                </c:pt>
                <c:pt idx="93">
                  <c:v>0.63553022069484244</c:v>
                </c:pt>
                <c:pt idx="94">
                  <c:v>0.59309337620857949</c:v>
                </c:pt>
                <c:pt idx="95">
                  <c:v>0.5980859461481397</c:v>
                </c:pt>
                <c:pt idx="96">
                  <c:v>0.30227617722918926</c:v>
                </c:pt>
                <c:pt idx="97">
                  <c:v>6.4664083102383358E-3</c:v>
                </c:pt>
                <c:pt idx="98">
                  <c:v>4.141439788716049E-2</c:v>
                </c:pt>
                <c:pt idx="99">
                  <c:v>5.8888392675621792E-2</c:v>
                </c:pt>
                <c:pt idx="100">
                  <c:v>-8.3399850601848277E-2</c:v>
                </c:pt>
                <c:pt idx="101">
                  <c:v>-0.4578425960688744</c:v>
                </c:pt>
                <c:pt idx="102">
                  <c:v>-0.79234478201941783</c:v>
                </c:pt>
                <c:pt idx="103">
                  <c:v>-0.86972961608260346</c:v>
                </c:pt>
                <c:pt idx="104">
                  <c:v>-0.65255282371172818</c:v>
                </c:pt>
                <c:pt idx="105">
                  <c:v>-0.53522743013205976</c:v>
                </c:pt>
                <c:pt idx="106">
                  <c:v>-0.30556921291228362</c:v>
                </c:pt>
                <c:pt idx="107">
                  <c:v>-0.2781100782447018</c:v>
                </c:pt>
                <c:pt idx="108">
                  <c:v>-0.37172076461145837</c:v>
                </c:pt>
                <c:pt idx="109">
                  <c:v>-0.46533145097821499</c:v>
                </c:pt>
                <c:pt idx="110">
                  <c:v>-0.64256768383260743</c:v>
                </c:pt>
                <c:pt idx="111">
                  <c:v>-0.83478162650568088</c:v>
                </c:pt>
                <c:pt idx="112">
                  <c:v>-0.86972961608260346</c:v>
                </c:pt>
                <c:pt idx="113">
                  <c:v>-0.51026458043425804</c:v>
                </c:pt>
                <c:pt idx="114">
                  <c:v>-0.10337013036008925</c:v>
                </c:pt>
                <c:pt idx="115">
                  <c:v>0.20367292092287198</c:v>
                </c:pt>
                <c:pt idx="116">
                  <c:v>0.31350945959320003</c:v>
                </c:pt>
                <c:pt idx="117">
                  <c:v>0.26608004516737638</c:v>
                </c:pt>
                <c:pt idx="118">
                  <c:v>-1.8496441387563331E-2</c:v>
                </c:pt>
                <c:pt idx="119">
                  <c:v>3.1429258008040001E-2</c:v>
                </c:pt>
                <c:pt idx="120">
                  <c:v>-0.44660931370486362</c:v>
                </c:pt>
                <c:pt idx="121">
                  <c:v>-0.92464788541776721</c:v>
                </c:pt>
                <c:pt idx="122">
                  <c:v>-0.71995251789579273</c:v>
                </c:pt>
                <c:pt idx="123">
                  <c:v>-0.66753053353040914</c:v>
                </c:pt>
                <c:pt idx="124">
                  <c:v>-0.54770885498096078</c:v>
                </c:pt>
                <c:pt idx="125">
                  <c:v>-0.50277572552491745</c:v>
                </c:pt>
                <c:pt idx="126">
                  <c:v>-0.65005653874194802</c:v>
                </c:pt>
                <c:pt idx="127">
                  <c:v>-0.68250824334909022</c:v>
                </c:pt>
                <c:pt idx="128">
                  <c:v>-1.0095215743902932</c:v>
                </c:pt>
                <c:pt idx="129">
                  <c:v>-1.0669361286952372</c:v>
                </c:pt>
                <c:pt idx="130">
                  <c:v>-1.0794175535441382</c:v>
                </c:pt>
                <c:pt idx="131">
                  <c:v>-1.3165646256732548</c:v>
                </c:pt>
                <c:pt idx="132">
                  <c:v>-1.2828647785812224</c:v>
                </c:pt>
                <c:pt idx="133">
                  <c:v>-1.2491649314891899</c:v>
                </c:pt>
                <c:pt idx="134">
                  <c:v>-1.4813194336787465</c:v>
                </c:pt>
                <c:pt idx="135">
                  <c:v>-1.4838157186485266</c:v>
                </c:pt>
                <c:pt idx="136">
                  <c:v>-1.5387339879836903</c:v>
                </c:pt>
                <c:pt idx="137">
                  <c:v>-1.5587042677419318</c:v>
                </c:pt>
                <c:pt idx="138">
                  <c:v>-1.4413788741622637</c:v>
                </c:pt>
                <c:pt idx="139">
                  <c:v>-1.7009925110194017</c:v>
                </c:pt>
                <c:pt idx="140">
                  <c:v>-1.7284516456869836</c:v>
                </c:pt>
                <c:pt idx="141">
                  <c:v>-1.7983476248408286</c:v>
                </c:pt>
                <c:pt idx="142">
                  <c:v>-1.7858661999919279</c:v>
                </c:pt>
                <c:pt idx="143">
                  <c:v>-1.3689866100386383</c:v>
                </c:pt>
                <c:pt idx="144">
                  <c:v>-1.3839643198573195</c:v>
                </c:pt>
                <c:pt idx="145">
                  <c:v>-1.3989420296760007</c:v>
                </c:pt>
                <c:pt idx="146">
                  <c:v>-1.0070252894205129</c:v>
                </c:pt>
                <c:pt idx="147">
                  <c:v>-0.94461816517600861</c:v>
                </c:pt>
                <c:pt idx="148">
                  <c:v>-1.1268469679699613</c:v>
                </c:pt>
                <c:pt idx="149">
                  <c:v>-1.0894026934232588</c:v>
                </c:pt>
                <c:pt idx="150">
                  <c:v>-1.0869064084534787</c:v>
                </c:pt>
                <c:pt idx="151">
                  <c:v>-0.60013083934634448</c:v>
                </c:pt>
                <c:pt idx="152">
                  <c:v>-0.19323638927217587</c:v>
                </c:pt>
                <c:pt idx="153">
                  <c:v>0.10631780710144545</c:v>
                </c:pt>
                <c:pt idx="154">
                  <c:v>0.29353917983495859</c:v>
                </c:pt>
                <c:pt idx="155">
                  <c:v>7.1369817524522844E-2</c:v>
                </c:pt>
                <c:pt idx="156">
                  <c:v>0.41460900086929697</c:v>
                </c:pt>
                <c:pt idx="157">
                  <c:v>0.75784818421407107</c:v>
                </c:pt>
                <c:pt idx="158">
                  <c:v>0.64052279063440265</c:v>
                </c:pt>
                <c:pt idx="159">
                  <c:v>0.53817510687341552</c:v>
                </c:pt>
                <c:pt idx="160">
                  <c:v>0.42584228323330775</c:v>
                </c:pt>
                <c:pt idx="161">
                  <c:v>0.55814538663165691</c:v>
                </c:pt>
                <c:pt idx="162">
                  <c:v>0.73038904954648931</c:v>
                </c:pt>
                <c:pt idx="163">
                  <c:v>0.43582742311242822</c:v>
                </c:pt>
                <c:pt idx="164">
                  <c:v>0.19368778104375151</c:v>
                </c:pt>
                <c:pt idx="165">
                  <c:v>-0.10836270029964995</c:v>
                </c:pt>
                <c:pt idx="166">
                  <c:v>-0.35299862733810705</c:v>
                </c:pt>
                <c:pt idx="167">
                  <c:v>-0.68500452831887038</c:v>
                </c:pt>
                <c:pt idx="168">
                  <c:v>2.8932973038259879E-2</c:v>
                </c:pt>
                <c:pt idx="169">
                  <c:v>0.74287047439538989</c:v>
                </c:pt>
                <c:pt idx="170">
                  <c:v>0.22863577062067364</c:v>
                </c:pt>
                <c:pt idx="171">
                  <c:v>-8.8392420541408528E-2</c:v>
                </c:pt>
                <c:pt idx="172">
                  <c:v>0.60307851608770002</c:v>
                </c:pt>
                <c:pt idx="173">
                  <c:v>0.46578284274979059</c:v>
                </c:pt>
                <c:pt idx="174">
                  <c:v>0.37841286880748454</c:v>
                </c:pt>
                <c:pt idx="175">
                  <c:v>0.2560949052882559</c:v>
                </c:pt>
                <c:pt idx="176">
                  <c:v>0.38839800868660501</c:v>
                </c:pt>
                <c:pt idx="177">
                  <c:v>0.43083485317286802</c:v>
                </c:pt>
                <c:pt idx="178">
                  <c:v>0.65300421548330378</c:v>
                </c:pt>
                <c:pt idx="179">
                  <c:v>0.68295963512066571</c:v>
                </c:pt>
                <c:pt idx="180">
                  <c:v>-2.5985296296904142E-2</c:v>
                </c:pt>
                <c:pt idx="181">
                  <c:v>-0.73493022771447392</c:v>
                </c:pt>
                <c:pt idx="182">
                  <c:v>-0.32553949267052501</c:v>
                </c:pt>
                <c:pt idx="183">
                  <c:v>0.14376208164814772</c:v>
                </c:pt>
                <c:pt idx="184">
                  <c:v>-0.13582183496723174</c:v>
                </c:pt>
                <c:pt idx="185">
                  <c:v>-0.11085898526943007</c:v>
                </c:pt>
                <c:pt idx="186">
                  <c:v>-9.0888705511188647E-2</c:v>
                </c:pt>
                <c:pt idx="187">
                  <c:v>-0.26063608345624051</c:v>
                </c:pt>
                <c:pt idx="188">
                  <c:v>-0.28310264818426206</c:v>
                </c:pt>
                <c:pt idx="189">
                  <c:v>-0.1308292650276715</c:v>
                </c:pt>
                <c:pt idx="190">
                  <c:v>-0.10836270029964995</c:v>
                </c:pt>
                <c:pt idx="191">
                  <c:v>0.13627322673880735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1-4564-8C9A-13BD5E4A4B0D}"/>
            </c:ext>
          </c:extLst>
        </c:ser>
        <c:ser>
          <c:idx val="1"/>
          <c:order val="1"/>
          <c:tx>
            <c:strRef>
              <c:f>'1. standardize -&gt; forecast weig'!$C$1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standardize -&gt; forecast weig'!$A$2:$A$313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 weig'!$C$2:$C$313</c:f>
              <c:numCache>
                <c:formatCode>General</c:formatCode>
                <c:ptCount val="312"/>
                <c:pt idx="191" formatCode="0.000">
                  <c:v>0.13627322673880735</c:v>
                </c:pt>
                <c:pt idx="192" formatCode="0.000">
                  <c:v>0.1015941686689362</c:v>
                </c:pt>
                <c:pt idx="193" formatCode="0.000">
                  <c:v>9.2762439682412184E-2</c:v>
                </c:pt>
                <c:pt idx="194" formatCode="0.000">
                  <c:v>8.3930710695890837E-2</c:v>
                </c:pt>
                <c:pt idx="195" formatCode="0.000">
                  <c:v>7.509898170936681E-2</c:v>
                </c:pt>
                <c:pt idx="196" formatCode="0.000">
                  <c:v>6.6267252722845449E-2</c:v>
                </c:pt>
                <c:pt idx="197" formatCode="0.000">
                  <c:v>5.7435523736321437E-2</c:v>
                </c:pt>
                <c:pt idx="198" formatCode="0.000">
                  <c:v>4.8603794749800082E-2</c:v>
                </c:pt>
                <c:pt idx="199" formatCode="0.000">
                  <c:v>3.9772065763276063E-2</c:v>
                </c:pt>
                <c:pt idx="200" formatCode="0.000">
                  <c:v>3.0940336776754715E-2</c:v>
                </c:pt>
                <c:pt idx="201" formatCode="0.000">
                  <c:v>2.2108607790230689E-2</c:v>
                </c:pt>
                <c:pt idx="202" formatCode="0.000">
                  <c:v>1.3276878803709329E-2</c:v>
                </c:pt>
                <c:pt idx="203" formatCode="0.000">
                  <c:v>4.445149817185314E-3</c:v>
                </c:pt>
                <c:pt idx="204" formatCode="0.000">
                  <c:v>-4.386579169336032E-3</c:v>
                </c:pt>
                <c:pt idx="205" formatCode="0.000">
                  <c:v>-1.3218308155860061E-2</c:v>
                </c:pt>
                <c:pt idx="206" formatCode="0.000">
                  <c:v>-2.2050037142381421E-2</c:v>
                </c:pt>
                <c:pt idx="207" formatCode="0.000">
                  <c:v>-3.0881766128905433E-2</c:v>
                </c:pt>
                <c:pt idx="208" formatCode="0.000">
                  <c:v>-3.9713495115426781E-2</c:v>
                </c:pt>
                <c:pt idx="209" formatCode="0.000">
                  <c:v>-4.8545224101950793E-2</c:v>
                </c:pt>
                <c:pt idx="210" formatCode="0.000">
                  <c:v>-5.7376953088472168E-2</c:v>
                </c:pt>
                <c:pt idx="211" formatCode="0.000">
                  <c:v>-6.6208682074996181E-2</c:v>
                </c:pt>
                <c:pt idx="212" formatCode="0.000">
                  <c:v>-7.5040411061517528E-2</c:v>
                </c:pt>
                <c:pt idx="213" formatCode="0.000">
                  <c:v>-8.3872140048041569E-2</c:v>
                </c:pt>
                <c:pt idx="214" formatCode="0.000">
                  <c:v>-9.2703869034562916E-2</c:v>
                </c:pt>
                <c:pt idx="215" formatCode="0.000">
                  <c:v>-0.10153559802108693</c:v>
                </c:pt>
                <c:pt idx="216" formatCode="0.000">
                  <c:v>-0.11036732700760828</c:v>
                </c:pt>
                <c:pt idx="217" formatCode="0.000">
                  <c:v>-0.11919905599413229</c:v>
                </c:pt>
                <c:pt idx="218" formatCode="0.000">
                  <c:v>-0.12803078498065368</c:v>
                </c:pt>
                <c:pt idx="219" formatCode="0.000">
                  <c:v>-0.13686251396717769</c:v>
                </c:pt>
                <c:pt idx="220" formatCode="0.000">
                  <c:v>-0.14569424295369904</c:v>
                </c:pt>
                <c:pt idx="221" formatCode="0.000">
                  <c:v>-0.15452597194022305</c:v>
                </c:pt>
                <c:pt idx="222" formatCode="0.000">
                  <c:v>-0.1633577009267444</c:v>
                </c:pt>
                <c:pt idx="223" formatCode="0.000">
                  <c:v>-0.17218942991326841</c:v>
                </c:pt>
                <c:pt idx="224" formatCode="0.000">
                  <c:v>-0.18102115889978976</c:v>
                </c:pt>
                <c:pt idx="225" formatCode="0.000">
                  <c:v>-0.18985288788631377</c:v>
                </c:pt>
                <c:pt idx="226" formatCode="0.000">
                  <c:v>-0.19868461687283512</c:v>
                </c:pt>
                <c:pt idx="227" formatCode="0.000">
                  <c:v>-0.20751634585935913</c:v>
                </c:pt>
                <c:pt idx="228" formatCode="0.000">
                  <c:v>-0.21634807484588053</c:v>
                </c:pt>
                <c:pt idx="229" formatCode="0.000">
                  <c:v>-0.22517980383240455</c:v>
                </c:pt>
                <c:pt idx="230" formatCode="0.000">
                  <c:v>-0.23401153281892589</c:v>
                </c:pt>
                <c:pt idx="231" formatCode="0.000">
                  <c:v>-0.24284326180544991</c:v>
                </c:pt>
                <c:pt idx="232" formatCode="0.000">
                  <c:v>-0.25167499079197125</c:v>
                </c:pt>
                <c:pt idx="233" formatCode="0.000">
                  <c:v>-0.26050671977849527</c:v>
                </c:pt>
                <c:pt idx="234" formatCode="0.000">
                  <c:v>-0.26933844876501661</c:v>
                </c:pt>
                <c:pt idx="235" formatCode="0.000">
                  <c:v>-0.27817017775154068</c:v>
                </c:pt>
                <c:pt idx="236" formatCode="0.000">
                  <c:v>-0.28700190673806203</c:v>
                </c:pt>
                <c:pt idx="237" formatCode="0.000">
                  <c:v>-0.29583363572458604</c:v>
                </c:pt>
                <c:pt idx="238" formatCode="0.000">
                  <c:v>-0.30466536471110739</c:v>
                </c:pt>
                <c:pt idx="239" formatCode="0.000">
                  <c:v>-0.3134970936976314</c:v>
                </c:pt>
                <c:pt idx="240" formatCode="0.000">
                  <c:v>-0.32232882268415275</c:v>
                </c:pt>
                <c:pt idx="241" formatCode="0.000">
                  <c:v>-0.33116055167067676</c:v>
                </c:pt>
                <c:pt idx="242" formatCode="0.000">
                  <c:v>-0.33999228065719811</c:v>
                </c:pt>
                <c:pt idx="243" formatCode="0.000">
                  <c:v>-0.34882400964372212</c:v>
                </c:pt>
                <c:pt idx="244" formatCode="0.000">
                  <c:v>-0.35765573863024352</c:v>
                </c:pt>
                <c:pt idx="245" formatCode="0.000">
                  <c:v>-0.36648746761676754</c:v>
                </c:pt>
                <c:pt idx="246" formatCode="0.000">
                  <c:v>-0.37531919660328888</c:v>
                </c:pt>
                <c:pt idx="247" formatCode="0.000">
                  <c:v>-0.3841509255898129</c:v>
                </c:pt>
                <c:pt idx="248" formatCode="0.000">
                  <c:v>-0.39298265457633424</c:v>
                </c:pt>
                <c:pt idx="249" formatCode="0.000">
                  <c:v>-0.40181438356285831</c:v>
                </c:pt>
                <c:pt idx="250" formatCode="0.000">
                  <c:v>-0.4106461125493796</c:v>
                </c:pt>
                <c:pt idx="251" formatCode="0.000">
                  <c:v>-0.41947784153590367</c:v>
                </c:pt>
                <c:pt idx="252" formatCode="0.000">
                  <c:v>-0.42830957052242496</c:v>
                </c:pt>
                <c:pt idx="253" formatCode="0.000">
                  <c:v>-0.43714129950894903</c:v>
                </c:pt>
                <c:pt idx="254" formatCode="0.000">
                  <c:v>-0.44597302849547032</c:v>
                </c:pt>
                <c:pt idx="255" formatCode="0.000">
                  <c:v>-0.45480475748199439</c:v>
                </c:pt>
                <c:pt idx="256" formatCode="0.000">
                  <c:v>-0.4636364864685158</c:v>
                </c:pt>
                <c:pt idx="257" formatCode="0.000">
                  <c:v>-0.47246821545503975</c:v>
                </c:pt>
                <c:pt idx="258" formatCode="0.000">
                  <c:v>-0.48129994444156116</c:v>
                </c:pt>
                <c:pt idx="259" formatCode="0.000">
                  <c:v>-0.49013167342808511</c:v>
                </c:pt>
                <c:pt idx="260" formatCode="0.000">
                  <c:v>-0.49896340241460652</c:v>
                </c:pt>
                <c:pt idx="261" formatCode="0.000">
                  <c:v>-0.50779513140113053</c:v>
                </c:pt>
                <c:pt idx="262" formatCode="0.000">
                  <c:v>-0.51662686038765193</c:v>
                </c:pt>
                <c:pt idx="263" formatCode="0.000">
                  <c:v>-0.52545858937417589</c:v>
                </c:pt>
                <c:pt idx="264" formatCode="0.000">
                  <c:v>-0.53429031836069729</c:v>
                </c:pt>
                <c:pt idx="265" formatCode="0.000">
                  <c:v>-0.54312204734722136</c:v>
                </c:pt>
                <c:pt idx="266" formatCode="0.000">
                  <c:v>-0.55195377633374265</c:v>
                </c:pt>
                <c:pt idx="267" formatCode="0.000">
                  <c:v>-0.56078550532026672</c:v>
                </c:pt>
                <c:pt idx="268" formatCode="0.000">
                  <c:v>-0.56961723430678801</c:v>
                </c:pt>
                <c:pt idx="269" formatCode="0.000">
                  <c:v>-0.57844896329331208</c:v>
                </c:pt>
                <c:pt idx="270" formatCode="0.000">
                  <c:v>-0.58728069227983337</c:v>
                </c:pt>
                <c:pt idx="271" formatCode="0.000">
                  <c:v>-0.59611242126635744</c:v>
                </c:pt>
                <c:pt idx="272" formatCode="0.000">
                  <c:v>-0.60494415025287884</c:v>
                </c:pt>
                <c:pt idx="273" formatCode="0.000">
                  <c:v>-0.6137758792394028</c:v>
                </c:pt>
                <c:pt idx="274" formatCode="0.000">
                  <c:v>-0.6226076082259242</c:v>
                </c:pt>
                <c:pt idx="275" formatCode="0.000">
                  <c:v>-0.63143933721244816</c:v>
                </c:pt>
                <c:pt idx="276" formatCode="0.000">
                  <c:v>-0.64027106619896956</c:v>
                </c:pt>
                <c:pt idx="277" formatCode="0.000">
                  <c:v>-0.64910279518549352</c:v>
                </c:pt>
                <c:pt idx="278" formatCode="0.000">
                  <c:v>-0.65793452417201492</c:v>
                </c:pt>
                <c:pt idx="279" formatCode="0.000">
                  <c:v>-0.66676625315853899</c:v>
                </c:pt>
                <c:pt idx="280" formatCode="0.000">
                  <c:v>-0.67559798214506028</c:v>
                </c:pt>
                <c:pt idx="281" formatCode="0.000">
                  <c:v>-0.68442971113158435</c:v>
                </c:pt>
                <c:pt idx="282" formatCode="0.000">
                  <c:v>-0.69326144011810564</c:v>
                </c:pt>
                <c:pt idx="283" formatCode="0.000">
                  <c:v>-0.70209316910462971</c:v>
                </c:pt>
                <c:pt idx="284" formatCode="0.000">
                  <c:v>-0.710924898091151</c:v>
                </c:pt>
                <c:pt idx="285" formatCode="0.000">
                  <c:v>-0.71975662707767507</c:v>
                </c:pt>
                <c:pt idx="286" formatCode="0.000">
                  <c:v>-0.72858835606419636</c:v>
                </c:pt>
                <c:pt idx="287" formatCode="0.000">
                  <c:v>-0.73742008505072043</c:v>
                </c:pt>
                <c:pt idx="288" formatCode="0.000">
                  <c:v>-0.74625181403724183</c:v>
                </c:pt>
                <c:pt idx="289" formatCode="0.000">
                  <c:v>-0.75508354302376579</c:v>
                </c:pt>
                <c:pt idx="290" formatCode="0.000">
                  <c:v>-0.76391527201028719</c:v>
                </c:pt>
                <c:pt idx="291" formatCode="0.000">
                  <c:v>-0.77274700099681115</c:v>
                </c:pt>
                <c:pt idx="292" formatCode="0.000">
                  <c:v>-0.78157872998333255</c:v>
                </c:pt>
                <c:pt idx="293" formatCode="0.000">
                  <c:v>-0.79041045896985651</c:v>
                </c:pt>
                <c:pt idx="294" formatCode="0.000">
                  <c:v>-0.79924218795637791</c:v>
                </c:pt>
                <c:pt idx="295" formatCode="0.000">
                  <c:v>-0.80807391694290187</c:v>
                </c:pt>
                <c:pt idx="296" formatCode="0.000">
                  <c:v>-0.81690564592942327</c:v>
                </c:pt>
                <c:pt idx="297" formatCode="0.000">
                  <c:v>-0.82573737491594734</c:v>
                </c:pt>
                <c:pt idx="298" formatCode="0.000">
                  <c:v>-0.83456910390246863</c:v>
                </c:pt>
                <c:pt idx="299" formatCode="0.000">
                  <c:v>-0.8434008328889927</c:v>
                </c:pt>
                <c:pt idx="300" formatCode="0.000">
                  <c:v>-0.85223256187551399</c:v>
                </c:pt>
                <c:pt idx="301" formatCode="0.000">
                  <c:v>-0.86106429086203806</c:v>
                </c:pt>
                <c:pt idx="302" formatCode="0.000">
                  <c:v>-0.86989601984855935</c:v>
                </c:pt>
                <c:pt idx="303" formatCode="0.000">
                  <c:v>-0.87872774883508342</c:v>
                </c:pt>
                <c:pt idx="304" formatCode="0.000">
                  <c:v>-0.88755947782160483</c:v>
                </c:pt>
                <c:pt idx="305" formatCode="0.000">
                  <c:v>-0.89639120680812878</c:v>
                </c:pt>
                <c:pt idx="306" formatCode="0.000">
                  <c:v>-0.90522293579465019</c:v>
                </c:pt>
                <c:pt idx="307" formatCode="0.000">
                  <c:v>-0.91405466478117425</c:v>
                </c:pt>
                <c:pt idx="308" formatCode="0.000">
                  <c:v>-0.92288639376769543</c:v>
                </c:pt>
                <c:pt idx="309" formatCode="0.000">
                  <c:v>-0.9317181227542195</c:v>
                </c:pt>
                <c:pt idx="310" formatCode="0.000">
                  <c:v>-0.94054985174074091</c:v>
                </c:pt>
                <c:pt idx="311" formatCode="0.000">
                  <c:v>-0.94938158072726497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1-4564-8C9A-13BD5E4A4B0D}"/>
            </c:ext>
          </c:extLst>
        </c:ser>
        <c:ser>
          <c:idx val="2"/>
          <c:order val="2"/>
          <c:tx>
            <c:strRef>
              <c:f>'1. standardize -&gt; forecast weig'!$D$1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standardize -&gt; forecast weig'!$A$2:$A$313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 weig'!$D$2:$D$313</c:f>
              <c:numCache>
                <c:formatCode>General</c:formatCode>
                <c:ptCount val="312"/>
                <c:pt idx="191" formatCode="0.000">
                  <c:v>0.13627322673880735</c:v>
                </c:pt>
                <c:pt idx="192" formatCode="0.000">
                  <c:v>-0.28612995255070495</c:v>
                </c:pt>
                <c:pt idx="193" formatCode="0.000">
                  <c:v>-0.4291264697391648</c:v>
                </c:pt>
                <c:pt idx="194" formatCode="0.000">
                  <c:v>-0.54430262044664046</c:v>
                </c:pt>
                <c:pt idx="195" formatCode="0.000">
                  <c:v>-0.64410721165879858</c:v>
                </c:pt>
                <c:pt idx="196" formatCode="0.000">
                  <c:v>-0.73380126003046087</c:v>
                </c:pt>
                <c:pt idx="197" formatCode="0.000">
                  <c:v>-0.81619692104747399</c:v>
                </c:pt>
                <c:pt idx="198" formatCode="0.000">
                  <c:v>-0.89300648539692151</c:v>
                </c:pt>
                <c:pt idx="199" formatCode="0.000">
                  <c:v>-0.96536411359577157</c:v>
                </c:pt>
                <c:pt idx="200" formatCode="0.000">
                  <c:v>-1.0340668967078113</c:v>
                </c:pt>
                <c:pt idx="201" formatCode="0.000">
                  <c:v>-1.0997002998637471</c:v>
                </c:pt>
                <c:pt idx="202" formatCode="0.000">
                  <c:v>-1.1627093003108997</c:v>
                </c:pt>
                <c:pt idx="203" formatCode="0.000">
                  <c:v>-1.223441454297681</c:v>
                </c:pt>
                <c:pt idx="204" formatCode="0.000">
                  <c:v>-1.2821743484175321</c:v>
                </c:pt>
                <c:pt idx="205" formatCode="0.000">
                  <c:v>-1.3391338432316033</c:v>
                </c:pt>
                <c:pt idx="206" formatCode="0.000">
                  <c:v>-1.3945066236941992</c:v>
                </c:pt>
                <c:pt idx="207" formatCode="0.000">
                  <c:v>-1.4484490877553196</c:v>
                </c:pt>
                <c:pt idx="208" formatCode="0.000">
                  <c:v>-1.5010937998054961</c:v>
                </c:pt>
                <c:pt idx="209" formatCode="0.000">
                  <c:v>-1.5525542777343808</c:v>
                </c:pt>
                <c:pt idx="210" formatCode="0.000">
                  <c:v>-1.6029286110475027</c:v>
                </c:pt>
                <c:pt idx="211" formatCode="0.000">
                  <c:v>-1.6523022409897274</c:v>
                </c:pt>
                <c:pt idx="212" formatCode="0.000">
                  <c:v>-1.7007501282930344</c:v>
                </c:pt>
                <c:pt idx="213" formatCode="0.000">
                  <c:v>-1.7483384657183556</c:v>
                </c:pt>
                <c:pt idx="214" formatCode="0.000">
                  <c:v>-1.79512604700898</c:v>
                </c:pt>
                <c:pt idx="215" formatCode="0.000">
                  <c:v>-1.8411653729062878</c:v>
                </c:pt>
                <c:pt idx="216" formatCode="0.000">
                  <c:v>-1.8865035534199721</c:v>
                </c:pt>
                <c:pt idx="217" formatCode="0.000">
                  <c:v>-1.9311830504159375</c:v>
                </c:pt>
                <c:pt idx="218" formatCode="0.000">
                  <c:v>-1.9752422937490646</c:v>
                </c:pt>
                <c:pt idx="219" formatCode="0.000">
                  <c:v>-2.0187161962951485</c:v>
                </c:pt>
                <c:pt idx="220" formatCode="0.000">
                  <c:v>-2.0616365874399354</c:v>
                </c:pt>
                <c:pt idx="221" formatCode="0.000">
                  <c:v>-2.1040325802641524</c:v>
                </c:pt>
                <c:pt idx="222" formatCode="0.000">
                  <c:v>-2.145930884408529</c:v>
                </c:pt>
                <c:pt idx="223" formatCode="0.000">
                  <c:v>-2.1873560741247804</c:v>
                </c:pt>
                <c:pt idx="224" formatCode="0.000">
                  <c:v>-2.2283308191132667</c:v>
                </c:pt>
                <c:pt idx="225" formatCode="0.000">
                  <c:v>-2.2688760842704467</c:v>
                </c:pt>
                <c:pt idx="226" formatCode="0.000">
                  <c:v>-2.3090113033131825</c:v>
                </c:pt>
                <c:pt idx="227" formatCode="0.000">
                  <c:v>-2.3487545303359036</c:v>
                </c:pt>
                <c:pt idx="228" formatCode="0.000">
                  <c:v>-2.3881225726327999</c:v>
                </c:pt>
                <c:pt idx="229" formatCode="0.000">
                  <c:v>-2.4271311075387181</c:v>
                </c:pt>
                <c:pt idx="230" formatCode="0.000">
                  <c:v>-2.4657947855765321</c:v>
                </c:pt>
                <c:pt idx="231" formatCode="0.000">
                  <c:v>-2.5041273218217439</c:v>
                </c:pt>
                <c:pt idx="232" formatCode="0.000">
                  <c:v>-2.5421415770877163</c:v>
                </c:pt>
                <c:pt idx="233" formatCode="0.000">
                  <c:v>-2.5798496302835026</c:v>
                </c:pt>
                <c:pt idx="234" formatCode="0.000">
                  <c:v>-2.6172628430889531</c:v>
                </c:pt>
                <c:pt idx="235" formatCode="0.000">
                  <c:v>-2.6543919179205919</c:v>
                </c:pt>
                <c:pt idx="236" formatCode="0.000">
                  <c:v>-2.6912469500191434</c:v>
                </c:pt>
                <c:pt idx="237" formatCode="0.000">
                  <c:v>-2.7278374743708702</c:v>
                </c:pt>
                <c:pt idx="238" formatCode="0.000">
                  <c:v>-2.7641725080749691</c:v>
                </c:pt>
                <c:pt idx="239" formatCode="0.000">
                  <c:v>-2.8002605886855316</c:v>
                </c:pt>
                <c:pt idx="240" formatCode="0.000">
                  <c:v>-2.8361098089854604</c:v>
                </c:pt>
                <c:pt idx="241" formatCode="0.000">
                  <c:v>-2.871727848589706</c:v>
                </c:pt>
                <c:pt idx="242" formatCode="0.000">
                  <c:v>-2.9071220027238276</c:v>
                </c:pt>
                <c:pt idx="243" formatCode="0.000">
                  <c:v>-2.9422992084802653</c:v>
                </c:pt>
                <c:pt idx="244" formatCode="0.000">
                  <c:v>-2.9772660688170669</c:v>
                </c:pt>
                <c:pt idx="245" formatCode="0.000">
                  <c:v>-3.0120288745317483</c:v>
                </c:pt>
                <c:pt idx="246" formatCode="0.000">
                  <c:v>-3.0465936244149954</c:v>
                </c:pt>
                <c:pt idx="247" formatCode="0.000">
                  <c:v>-3.0809660437650859</c:v>
                </c:pt>
                <c:pt idx="248" formatCode="0.000">
                  <c:v>-3.1151516014228613</c:v>
                </c:pt>
                <c:pt idx="249" formatCode="0.000">
                  <c:v>-3.1491555254691939</c:v>
                </c:pt>
                <c:pt idx="250" formatCode="0.000">
                  <c:v>-3.1829828177108812</c:v>
                </c:pt>
                <c:pt idx="251" formatCode="0.000">
                  <c:v>-3.216638267067319</c:v>
                </c:pt>
                <c:pt idx="252" formatCode="0.000">
                  <c:v>-3.2501264619580246</c:v>
                </c:pt>
                <c:pt idx="253" formatCode="0.000">
                  <c:v>-3.2834518017806635</c:v>
                </c:pt>
                <c:pt idx="254" formatCode="0.000">
                  <c:v>-3.3166185075597268</c:v>
                </c:pt>
                <c:pt idx="255" formatCode="0.000">
                  <c:v>-3.3496306318379339</c:v>
                </c:pt>
                <c:pt idx="256" formatCode="0.000">
                  <c:v>-3.3824920678750345</c:v>
                </c:pt>
                <c:pt idx="257" formatCode="0.000">
                  <c:v>-3.4152065582123607</c:v>
                </c:pt>
                <c:pt idx="258" formatCode="0.000">
                  <c:v>-3.447777702655666</c:v>
                </c:pt>
                <c:pt idx="259" formatCode="0.000">
                  <c:v>-3.4802089657238198</c:v>
                </c:pt>
                <c:pt idx="260" formatCode="0.000">
                  <c:v>-3.5125036836063046</c:v>
                </c:pt>
                <c:pt idx="261" formatCode="0.000">
                  <c:v>-3.5446650706685334</c:v>
                </c:pt>
                <c:pt idx="262" formatCode="0.000">
                  <c:v>-3.5766962255403061</c:v>
                </c:pt>
                <c:pt idx="263" formatCode="0.000">
                  <c:v>-3.6086001368196108</c:v>
                </c:pt>
                <c:pt idx="264" formatCode="0.000">
                  <c:v>-3.6403796884209632</c:v>
                </c:pt>
                <c:pt idx="265" formatCode="0.000">
                  <c:v>-3.6720376645950239</c:v>
                </c:pt>
                <c:pt idx="266" formatCode="0.000">
                  <c:v>-3.7035767546437555</c:v>
                </c:pt>
                <c:pt idx="267" formatCode="0.000">
                  <c:v>-3.7349995573534307</c:v>
                </c:pt>
                <c:pt idx="268" formatCode="0.000">
                  <c:v>-3.7663085851657598</c:v>
                </c:pt>
                <c:pt idx="269" formatCode="0.000">
                  <c:v>-3.797506268105848</c:v>
                </c:pt>
                <c:pt idx="270" formatCode="0.000">
                  <c:v>-3.8285949574839875</c:v>
                </c:pt>
                <c:pt idx="271" formatCode="0.000">
                  <c:v>-3.8595769293870674</c:v>
                </c:pt>
                <c:pt idx="272" formatCode="0.000">
                  <c:v>-3.8904543879739149</c:v>
                </c:pt>
                <c:pt idx="273" formatCode="0.000">
                  <c:v>-3.9212294685879376</c:v>
                </c:pt>
                <c:pt idx="274" formatCode="0.000">
                  <c:v>-3.9519042406991924</c:v>
                </c:pt>
                <c:pt idx="275" formatCode="0.000">
                  <c:v>-3.982480710687228</c:v>
                </c:pt>
                <c:pt idx="276" formatCode="0.000">
                  <c:v>-4.0129608244750212</c:v>
                </c:pt>
                <c:pt idx="277" formatCode="0.000">
                  <c:v>-4.0433464700236943</c:v>
                </c:pt>
                <c:pt idx="278" formatCode="0.000">
                  <c:v>-4.0736394796968076</c:v>
                </c:pt>
                <c:pt idx="279" formatCode="0.000">
                  <c:v>-4.1038416325025269</c:v>
                </c:pt>
                <c:pt idx="280" formatCode="0.000">
                  <c:v>-4.1339546562212188</c:v>
                </c:pt>
                <c:pt idx="281" formatCode="0.000">
                  <c:v>-4.1639802294255901</c:v>
                </c:pt>
                <c:pt idx="282" formatCode="0.000">
                  <c:v>-4.1939199833998604</c:v>
                </c:pt>
                <c:pt idx="283" formatCode="0.000">
                  <c:v>-4.223775503964128</c:v>
                </c:pt>
                <c:pt idx="284" formatCode="0.000">
                  <c:v>-4.253548333209511</c:v>
                </c:pt>
                <c:pt idx="285" formatCode="0.000">
                  <c:v>-4.2832399711494009</c:v>
                </c:pt>
                <c:pt idx="286" formatCode="0.000">
                  <c:v>-4.3128518772916511</c:v>
                </c:pt>
                <c:pt idx="287" formatCode="0.000">
                  <c:v>-4.3423854721363551</c:v>
                </c:pt>
                <c:pt idx="288" formatCode="0.000">
                  <c:v>-4.3718421386033697</c:v>
                </c:pt>
                <c:pt idx="289" formatCode="0.000">
                  <c:v>-4.4012232233936714</c:v>
                </c:pt>
                <c:pt idx="290" formatCode="0.000">
                  <c:v>-4.4305300382881381</c:v>
                </c:pt>
                <c:pt idx="291" formatCode="0.000">
                  <c:v>-4.4597638613873301</c:v>
                </c:pt>
                <c:pt idx="292" formatCode="0.000">
                  <c:v>-4.4889259382954299</c:v>
                </c:pt>
                <c:pt idx="293" formatCode="0.000">
                  <c:v>-4.5180174832514393</c:v>
                </c:pt>
                <c:pt idx="294" formatCode="0.000">
                  <c:v>-4.5470396802104105</c:v>
                </c:pt>
                <c:pt idx="295" formatCode="0.000">
                  <c:v>-4.5759936838774582</c:v>
                </c:pt>
                <c:pt idx="296" formatCode="0.000">
                  <c:v>-4.6048806206969459</c:v>
                </c:pt>
                <c:pt idx="297" formatCode="0.000">
                  <c:v>-4.6337015897992977</c:v>
                </c:pt>
                <c:pt idx="298" formatCode="0.000">
                  <c:v>-4.6624576639075279</c:v>
                </c:pt>
                <c:pt idx="299" formatCode="0.000">
                  <c:v>-4.6911498902056632</c:v>
                </c:pt>
                <c:pt idx="300" formatCode="0.000">
                  <c:v>-4.719779291170882</c:v>
                </c:pt>
                <c:pt idx="301" formatCode="0.000">
                  <c:v>-4.7483468653713228</c:v>
                </c:pt>
                <c:pt idx="302" formatCode="0.000">
                  <c:v>-4.77685358823115</c:v>
                </c:pt>
                <c:pt idx="303" formatCode="0.000">
                  <c:v>-4.8053004127646206</c:v>
                </c:pt>
                <c:pt idx="304" formatCode="0.000">
                  <c:v>-4.8336882702805664</c:v>
                </c:pt>
                <c:pt idx="305" formatCode="0.000">
                  <c:v>-4.8620180710588166</c:v>
                </c:pt>
                <c:pt idx="306" formatCode="0.000">
                  <c:v>-4.8902907049998445</c:v>
                </c:pt>
                <c:pt idx="307" formatCode="0.000">
                  <c:v>-4.9185070422489803</c:v>
                </c:pt>
                <c:pt idx="308" formatCode="0.000">
                  <c:v>-4.9466679337963324</c:v>
                </c:pt>
                <c:pt idx="309" formatCode="0.000">
                  <c:v>-4.9747742120536316</c:v>
                </c:pt>
                <c:pt idx="310" formatCode="0.000">
                  <c:v>-5.0028266914089867</c:v>
                </c:pt>
                <c:pt idx="311" formatCode="0.000">
                  <c:v>-5.030826168760667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1-4564-8C9A-13BD5E4A4B0D}"/>
            </c:ext>
          </c:extLst>
        </c:ser>
        <c:ser>
          <c:idx val="3"/>
          <c:order val="3"/>
          <c:tx>
            <c:strRef>
              <c:f>'1. standardize -&gt; forecast weig'!$E$1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standardize -&gt; forecast weig'!$A$2:$A$313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 weig'!$E$2:$E$313</c:f>
              <c:numCache>
                <c:formatCode>General</c:formatCode>
                <c:ptCount val="312"/>
                <c:pt idx="191" formatCode="0.000">
                  <c:v>0.13627322673880735</c:v>
                </c:pt>
                <c:pt idx="192" formatCode="0.000">
                  <c:v>0.48931828988857728</c:v>
                </c:pt>
                <c:pt idx="193" formatCode="0.000">
                  <c:v>0.61465134910398911</c:v>
                </c:pt>
                <c:pt idx="194" formatCode="0.000">
                  <c:v>0.71216404183842219</c:v>
                </c:pt>
                <c:pt idx="195" formatCode="0.000">
                  <c:v>0.79430517507753218</c:v>
                </c:pt>
                <c:pt idx="196" formatCode="0.000">
                  <c:v>0.86633576547615165</c:v>
                </c:pt>
                <c:pt idx="197" formatCode="0.000">
                  <c:v>0.93106796852011686</c:v>
                </c:pt>
                <c:pt idx="198" formatCode="0.000">
                  <c:v>0.99021407489652158</c:v>
                </c:pt>
                <c:pt idx="199" formatCode="0.000">
                  <c:v>1.0449082451223237</c:v>
                </c:pt>
                <c:pt idx="200" formatCode="0.000">
                  <c:v>1.0959475702613206</c:v>
                </c:pt>
                <c:pt idx="201" formatCode="0.000">
                  <c:v>1.1439175154442083</c:v>
                </c:pt>
                <c:pt idx="202" formatCode="0.000">
                  <c:v>1.1892630579183185</c:v>
                </c:pt>
                <c:pt idx="203" formatCode="0.000">
                  <c:v>1.2323317539320517</c:v>
                </c:pt>
                <c:pt idx="204" formatCode="0.000">
                  <c:v>1.27340119007886</c:v>
                </c:pt>
                <c:pt idx="205" formatCode="0.000">
                  <c:v>1.3126972269198831</c:v>
                </c:pt>
                <c:pt idx="206" formatCode="0.000">
                  <c:v>1.3504065494094362</c:v>
                </c:pt>
                <c:pt idx="207" formatCode="0.000">
                  <c:v>1.3866855554975088</c:v>
                </c:pt>
                <c:pt idx="208" formatCode="0.000">
                  <c:v>1.4216668095746425</c:v>
                </c:pt>
                <c:pt idx="209" formatCode="0.000">
                  <c:v>1.4554638295304791</c:v>
                </c:pt>
                <c:pt idx="210" formatCode="0.000">
                  <c:v>1.4881747048705583</c:v>
                </c:pt>
                <c:pt idx="211" formatCode="0.000">
                  <c:v>1.5198848768397353</c:v>
                </c:pt>
                <c:pt idx="212" formatCode="0.000">
                  <c:v>1.5506693061699994</c:v>
                </c:pt>
                <c:pt idx="213" formatCode="0.000">
                  <c:v>1.5805941856222725</c:v>
                </c:pt>
                <c:pt idx="214" formatCode="0.000">
                  <c:v>1.6097183089398541</c:v>
                </c:pt>
                <c:pt idx="215" formatCode="0.000">
                  <c:v>1.6380941768641137</c:v>
                </c:pt>
                <c:pt idx="216" formatCode="0.000">
                  <c:v>1.6657688994047557</c:v>
                </c:pt>
                <c:pt idx="217" formatCode="0.000">
                  <c:v>1.692784938427673</c:v>
                </c:pt>
                <c:pt idx="218" formatCode="0.000">
                  <c:v>1.7191807237877572</c:v>
                </c:pt>
                <c:pt idx="219" formatCode="0.000">
                  <c:v>1.7449911683607933</c:v>
                </c:pt>
                <c:pt idx="220" formatCode="0.000">
                  <c:v>1.7702481015325371</c:v>
                </c:pt>
                <c:pt idx="221" formatCode="0.000">
                  <c:v>1.7949806363837062</c:v>
                </c:pt>
                <c:pt idx="222" formatCode="0.000">
                  <c:v>1.8192154825550402</c:v>
                </c:pt>
                <c:pt idx="223" formatCode="0.000">
                  <c:v>1.8429772142982435</c:v>
                </c:pt>
                <c:pt idx="224" formatCode="0.000">
                  <c:v>1.8662885013136874</c:v>
                </c:pt>
                <c:pt idx="225" formatCode="0.000">
                  <c:v>1.8891703084978191</c:v>
                </c:pt>
                <c:pt idx="226" formatCode="0.000">
                  <c:v>1.9116420695675123</c:v>
                </c:pt>
                <c:pt idx="227" formatCode="0.000">
                  <c:v>1.9337218386171855</c:v>
                </c:pt>
                <c:pt idx="228" formatCode="0.000">
                  <c:v>1.9554264229410387</c:v>
                </c:pt>
                <c:pt idx="229" formatCode="0.000">
                  <c:v>1.9767714998739092</c:v>
                </c:pt>
                <c:pt idx="230" formatCode="0.000">
                  <c:v>1.9977717199386802</c:v>
                </c:pt>
                <c:pt idx="231" formatCode="0.000">
                  <c:v>2.0184407982108441</c:v>
                </c:pt>
                <c:pt idx="232" formatCode="0.000">
                  <c:v>2.0387915955037741</c:v>
                </c:pt>
                <c:pt idx="233" formatCode="0.000">
                  <c:v>2.0588361907265118</c:v>
                </c:pt>
                <c:pt idx="234" formatCode="0.000">
                  <c:v>2.07858594555892</c:v>
                </c:pt>
                <c:pt idx="235" formatCode="0.000">
                  <c:v>2.0980515624175102</c:v>
                </c:pt>
                <c:pt idx="236" formatCode="0.000">
                  <c:v>2.1172431365430193</c:v>
                </c:pt>
                <c:pt idx="237" formatCode="0.000">
                  <c:v>2.1361702029216985</c:v>
                </c:pt>
                <c:pt idx="238" formatCode="0.000">
                  <c:v>2.1548417786527541</c:v>
                </c:pt>
                <c:pt idx="239" formatCode="0.000">
                  <c:v>2.1732664012902689</c:v>
                </c:pt>
                <c:pt idx="240" formatCode="0.000">
                  <c:v>2.1914521636171544</c:v>
                </c:pt>
                <c:pt idx="241" formatCode="0.000">
                  <c:v>2.2094067452483523</c:v>
                </c:pt>
                <c:pt idx="242" formatCode="0.000">
                  <c:v>2.2271374414094316</c:v>
                </c:pt>
                <c:pt idx="243" formatCode="0.000">
                  <c:v>2.2446511891928207</c:v>
                </c:pt>
                <c:pt idx="244" formatCode="0.000">
                  <c:v>2.26195459155658</c:v>
                </c:pt>
                <c:pt idx="245" formatCode="0.000">
                  <c:v>2.2790539392982128</c:v>
                </c:pt>
                <c:pt idx="246" formatCode="0.000">
                  <c:v>2.2959552312084175</c:v>
                </c:pt>
                <c:pt idx="247" formatCode="0.000">
                  <c:v>2.3126641925854603</c:v>
                </c:pt>
                <c:pt idx="248" formatCode="0.000">
                  <c:v>2.3291862922701925</c:v>
                </c:pt>
                <c:pt idx="249" formatCode="0.000">
                  <c:v>2.3455267583434773</c:v>
                </c:pt>
                <c:pt idx="250" formatCode="0.000">
                  <c:v>2.3616905926121223</c:v>
                </c:pt>
                <c:pt idx="251" formatCode="0.000">
                  <c:v>2.3776825839955116</c:v>
                </c:pt>
                <c:pt idx="252" formatCode="0.000">
                  <c:v>2.3935073209131748</c:v>
                </c:pt>
                <c:pt idx="253" formatCode="0.000">
                  <c:v>2.4091692027627651</c:v>
                </c:pt>
                <c:pt idx="254" formatCode="0.000">
                  <c:v>2.424672450568786</c:v>
                </c:pt>
                <c:pt idx="255" formatCode="0.000">
                  <c:v>2.4400211168739454</c:v>
                </c:pt>
                <c:pt idx="256" formatCode="0.000">
                  <c:v>2.4552190949380028</c:v>
                </c:pt>
                <c:pt idx="257" formatCode="0.000">
                  <c:v>2.4702701273022813</c:v>
                </c:pt>
                <c:pt idx="258" formatCode="0.000">
                  <c:v>2.4851778137725433</c:v>
                </c:pt>
                <c:pt idx="259" formatCode="0.000">
                  <c:v>2.4999456188676494</c:v>
                </c:pt>
                <c:pt idx="260" formatCode="0.000">
                  <c:v>2.5145768787770919</c:v>
                </c:pt>
                <c:pt idx="261" formatCode="0.000">
                  <c:v>2.5290748078662721</c:v>
                </c:pt>
                <c:pt idx="262" formatCode="0.000">
                  <c:v>2.5434425047650024</c:v>
                </c:pt>
                <c:pt idx="263" formatCode="0.000">
                  <c:v>2.5576829580712586</c:v>
                </c:pt>
                <c:pt idx="264" formatCode="0.000">
                  <c:v>2.5717990516995686</c:v>
                </c:pt>
                <c:pt idx="265" formatCode="0.000">
                  <c:v>2.5857935699005807</c:v>
                </c:pt>
                <c:pt idx="266" formatCode="0.000">
                  <c:v>2.5996692019762699</c:v>
                </c:pt>
                <c:pt idx="267" formatCode="0.000">
                  <c:v>2.6134285467128975</c:v>
                </c:pt>
                <c:pt idx="268" formatCode="0.000">
                  <c:v>2.6270741165521843</c:v>
                </c:pt>
                <c:pt idx="269" formatCode="0.000">
                  <c:v>2.6406083415192239</c:v>
                </c:pt>
                <c:pt idx="270" formatCode="0.000">
                  <c:v>2.654033572924321</c:v>
                </c:pt>
                <c:pt idx="271" formatCode="0.000">
                  <c:v>2.6673520868543523</c:v>
                </c:pt>
                <c:pt idx="272" formatCode="0.000">
                  <c:v>2.6805660874681574</c:v>
                </c:pt>
                <c:pt idx="273" formatCode="0.000">
                  <c:v>2.6936777101091325</c:v>
                </c:pt>
                <c:pt idx="274" formatCode="0.000">
                  <c:v>2.706689024247344</c:v>
                </c:pt>
                <c:pt idx="275" formatCode="0.000">
                  <c:v>2.7196020362623319</c:v>
                </c:pt>
                <c:pt idx="276" formatCode="0.000">
                  <c:v>2.7324186920770819</c:v>
                </c:pt>
                <c:pt idx="277" formatCode="0.000">
                  <c:v>2.7451408796527077</c:v>
                </c:pt>
                <c:pt idx="278" formatCode="0.000">
                  <c:v>2.7577704313527773</c:v>
                </c:pt>
                <c:pt idx="279" formatCode="0.000">
                  <c:v>2.7703091261854489</c:v>
                </c:pt>
                <c:pt idx="280" formatCode="0.000">
                  <c:v>2.7827586919310985</c:v>
                </c:pt>
                <c:pt idx="281" formatCode="0.000">
                  <c:v>2.7951208071624216</c:v>
                </c:pt>
                <c:pt idx="282" formatCode="0.000">
                  <c:v>2.8073971031636491</c:v>
                </c:pt>
                <c:pt idx="283" formatCode="0.000">
                  <c:v>2.8195891657548682</c:v>
                </c:pt>
                <c:pt idx="284" formatCode="0.000">
                  <c:v>2.8316985370272088</c:v>
                </c:pt>
                <c:pt idx="285" formatCode="0.000">
                  <c:v>2.843726716994051</c:v>
                </c:pt>
                <c:pt idx="286" formatCode="0.000">
                  <c:v>2.8556751651632588</c:v>
                </c:pt>
                <c:pt idx="287" formatCode="0.000">
                  <c:v>2.8675453020349138</c:v>
                </c:pt>
                <c:pt idx="288" formatCode="0.000">
                  <c:v>2.8793385105288856</c:v>
                </c:pt>
                <c:pt idx="289" formatCode="0.000">
                  <c:v>2.8910561373461401</c:v>
                </c:pt>
                <c:pt idx="290" formatCode="0.000">
                  <c:v>2.9026994942675639</c:v>
                </c:pt>
                <c:pt idx="291" formatCode="0.000">
                  <c:v>2.9142698593937082</c:v>
                </c:pt>
                <c:pt idx="292" formatCode="0.000">
                  <c:v>2.9257684783287647</c:v>
                </c:pt>
                <c:pt idx="293" formatCode="0.000">
                  <c:v>2.937196565311726</c:v>
                </c:pt>
                <c:pt idx="294" formatCode="0.000">
                  <c:v>2.9485553042976549</c:v>
                </c:pt>
                <c:pt idx="295" formatCode="0.000">
                  <c:v>2.9598458499916549</c:v>
                </c:pt>
                <c:pt idx="296" formatCode="0.000">
                  <c:v>2.9710693288380998</c:v>
                </c:pt>
                <c:pt idx="297" formatCode="0.000">
                  <c:v>2.982226839967403</c:v>
                </c:pt>
                <c:pt idx="298" formatCode="0.000">
                  <c:v>2.9933194561025909</c:v>
                </c:pt>
                <c:pt idx="299" formatCode="0.000">
                  <c:v>3.0043482244276776</c:v>
                </c:pt>
                <c:pt idx="300" formatCode="0.000">
                  <c:v>3.0153141674198545</c:v>
                </c:pt>
                <c:pt idx="301" formatCode="0.000">
                  <c:v>3.0262182836472471</c:v>
                </c:pt>
                <c:pt idx="302" formatCode="0.000">
                  <c:v>3.0370615485340315</c:v>
                </c:pt>
                <c:pt idx="303" formatCode="0.000">
                  <c:v>3.047844915094454</c:v>
                </c:pt>
                <c:pt idx="304" formatCode="0.000">
                  <c:v>3.0585693146373569</c:v>
                </c:pt>
                <c:pt idx="305" formatCode="0.000">
                  <c:v>3.0692356574425594</c:v>
                </c:pt>
                <c:pt idx="306" formatCode="0.000">
                  <c:v>3.0798448334105446</c:v>
                </c:pt>
                <c:pt idx="307" formatCode="0.000">
                  <c:v>3.0903977126866318</c:v>
                </c:pt>
                <c:pt idx="308" formatCode="0.000">
                  <c:v>3.1008951462609411</c:v>
                </c:pt>
                <c:pt idx="309" formatCode="0.000">
                  <c:v>3.111337966545193</c:v>
                </c:pt>
                <c:pt idx="310" formatCode="0.000">
                  <c:v>3.1217269879275049</c:v>
                </c:pt>
                <c:pt idx="311" formatCode="0.000">
                  <c:v>3.1320630073061366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1-4564-8C9A-13BD5E4A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68096"/>
        <c:axId val="547566784"/>
      </c:lineChart>
      <c:catAx>
        <c:axId val="547568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6784"/>
        <c:crosses val="autoZero"/>
        <c:auto val="1"/>
        <c:lblAlgn val="ctr"/>
        <c:lblOffset val="100"/>
        <c:noMultiLvlLbl val="0"/>
      </c:catAx>
      <c:valAx>
        <c:axId val="54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standardize -&gt; forecast'!$B$1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standardize -&gt; forecast'!$B$2:$B$313</c:f>
              <c:numCache>
                <c:formatCode>0.000</c:formatCode>
                <c:ptCount val="312"/>
                <c:pt idx="0">
                  <c:v>1.4304189291268221</c:v>
                </c:pt>
                <c:pt idx="1">
                  <c:v>1.3328704473195103</c:v>
                </c:pt>
                <c:pt idx="2">
                  <c:v>1.2353219655121987</c:v>
                </c:pt>
                <c:pt idx="3">
                  <c:v>1.1335819473772293</c:v>
                </c:pt>
                <c:pt idx="4">
                  <c:v>1.0318419292422598</c:v>
                </c:pt>
                <c:pt idx="5">
                  <c:v>0.93010191110729046</c:v>
                </c:pt>
                <c:pt idx="6">
                  <c:v>0.82836189297232143</c:v>
                </c:pt>
                <c:pt idx="7">
                  <c:v>0.72662187483735208</c:v>
                </c:pt>
                <c:pt idx="8">
                  <c:v>0.62488185670238261</c:v>
                </c:pt>
                <c:pt idx="9">
                  <c:v>0.63174073432945954</c:v>
                </c:pt>
                <c:pt idx="10">
                  <c:v>0.63631331941417713</c:v>
                </c:pt>
                <c:pt idx="11">
                  <c:v>0.46560347625138226</c:v>
                </c:pt>
                <c:pt idx="12">
                  <c:v>0.29489363308858696</c:v>
                </c:pt>
                <c:pt idx="13">
                  <c:v>0.12418378992579206</c:v>
                </c:pt>
                <c:pt idx="14">
                  <c:v>0.28193797534855342</c:v>
                </c:pt>
                <c:pt idx="15">
                  <c:v>0.33680899636516615</c:v>
                </c:pt>
                <c:pt idx="16">
                  <c:v>0.19048627365419926</c:v>
                </c:pt>
                <c:pt idx="17">
                  <c:v>0.16076447060353388</c:v>
                </c:pt>
                <c:pt idx="18">
                  <c:v>8.4173670434511808E-2</c:v>
                </c:pt>
                <c:pt idx="19">
                  <c:v>7.5828702654901509E-3</c:v>
                </c:pt>
                <c:pt idx="20">
                  <c:v>8.5316816705691412E-2</c:v>
                </c:pt>
                <c:pt idx="21">
                  <c:v>0.22249436924722304</c:v>
                </c:pt>
                <c:pt idx="22">
                  <c:v>0.30708719331450113</c:v>
                </c:pt>
                <c:pt idx="23">
                  <c:v>0.19277256619655805</c:v>
                </c:pt>
                <c:pt idx="24">
                  <c:v>7.845793907861498E-2</c:v>
                </c:pt>
                <c:pt idx="25">
                  <c:v>-3.5856688039328108E-2</c:v>
                </c:pt>
                <c:pt idx="26">
                  <c:v>0.12875637501050968</c:v>
                </c:pt>
                <c:pt idx="27">
                  <c:v>0.29565573060270667</c:v>
                </c:pt>
                <c:pt idx="28">
                  <c:v>0.46255508619490371</c:v>
                </c:pt>
                <c:pt idx="29">
                  <c:v>0.67289400009191891</c:v>
                </c:pt>
                <c:pt idx="30">
                  <c:v>0.71404726585437839</c:v>
                </c:pt>
                <c:pt idx="31">
                  <c:v>0.89466437670072874</c:v>
                </c:pt>
                <c:pt idx="32">
                  <c:v>0.83750706314175716</c:v>
                </c:pt>
                <c:pt idx="33">
                  <c:v>0.76205940924391469</c:v>
                </c:pt>
                <c:pt idx="34">
                  <c:v>0.6637488299224833</c:v>
                </c:pt>
                <c:pt idx="35">
                  <c:v>0.68203917026135419</c:v>
                </c:pt>
                <c:pt idx="36">
                  <c:v>1.0421302456828752</c:v>
                </c:pt>
                <c:pt idx="37">
                  <c:v>1.4022213211043957</c:v>
                </c:pt>
                <c:pt idx="38">
                  <c:v>0.75748682415919666</c:v>
                </c:pt>
                <c:pt idx="39">
                  <c:v>0.94724910517498218</c:v>
                </c:pt>
                <c:pt idx="40">
                  <c:v>0.9358176424631881</c:v>
                </c:pt>
                <c:pt idx="41">
                  <c:v>0.97925720076800638</c:v>
                </c:pt>
                <c:pt idx="42">
                  <c:v>1.068422609920002</c:v>
                </c:pt>
                <c:pt idx="43">
                  <c:v>0.87637403636185773</c:v>
                </c:pt>
                <c:pt idx="44">
                  <c:v>0.86036998856534563</c:v>
                </c:pt>
                <c:pt idx="45">
                  <c:v>0.86494257365006333</c:v>
                </c:pt>
                <c:pt idx="46">
                  <c:v>0.70490209568494311</c:v>
                </c:pt>
                <c:pt idx="47">
                  <c:v>0.73462389873560807</c:v>
                </c:pt>
                <c:pt idx="48">
                  <c:v>0.62602500297356223</c:v>
                </c:pt>
                <c:pt idx="49">
                  <c:v>0.51742610721151638</c:v>
                </c:pt>
                <c:pt idx="50">
                  <c:v>0.68661175534607222</c:v>
                </c:pt>
                <c:pt idx="51">
                  <c:v>0.50370835195736319</c:v>
                </c:pt>
                <c:pt idx="52">
                  <c:v>0.38939372483942003</c:v>
                </c:pt>
                <c:pt idx="53">
                  <c:v>0.20649032145071095</c:v>
                </c:pt>
                <c:pt idx="54">
                  <c:v>0.13790154517994532</c:v>
                </c:pt>
                <c:pt idx="55">
                  <c:v>0.32309124111101323</c:v>
                </c:pt>
                <c:pt idx="56">
                  <c:v>0.19505885873891687</c:v>
                </c:pt>
                <c:pt idx="57">
                  <c:v>-0.26219964973285548</c:v>
                </c:pt>
                <c:pt idx="58">
                  <c:v>-0.9412285348134376</c:v>
                </c:pt>
                <c:pt idx="59">
                  <c:v>-1.1012690127785578</c:v>
                </c:pt>
                <c:pt idx="60">
                  <c:v>-1.3310414132856232</c:v>
                </c:pt>
                <c:pt idx="61">
                  <c:v>-1.5608138137926888</c:v>
                </c:pt>
                <c:pt idx="62">
                  <c:v>-0.92751077955928429</c:v>
                </c:pt>
                <c:pt idx="63">
                  <c:v>-0.85434941820380061</c:v>
                </c:pt>
                <c:pt idx="64">
                  <c:v>-0.50226036668053586</c:v>
                </c:pt>
                <c:pt idx="65">
                  <c:v>7.239926384137121E-4</c:v>
                </c:pt>
                <c:pt idx="66">
                  <c:v>0.19048627365419926</c:v>
                </c:pt>
                <c:pt idx="67">
                  <c:v>0.22706695433194107</c:v>
                </c:pt>
                <c:pt idx="68">
                  <c:v>0.36881709195819035</c:v>
                </c:pt>
                <c:pt idx="69">
                  <c:v>0.74605536144740259</c:v>
                </c:pt>
                <c:pt idx="70">
                  <c:v>1.5759795543236697</c:v>
                </c:pt>
                <c:pt idx="71">
                  <c:v>1.8754838773726801</c:v>
                </c:pt>
                <c:pt idx="72">
                  <c:v>4.7836479912531527</c:v>
                </c:pt>
                <c:pt idx="73">
                  <c:v>3.2746949132963037</c:v>
                </c:pt>
                <c:pt idx="74">
                  <c:v>2.6916903149947937</c:v>
                </c:pt>
                <c:pt idx="75">
                  <c:v>2.4836376936401376</c:v>
                </c:pt>
                <c:pt idx="76">
                  <c:v>2.3235972156750173</c:v>
                </c:pt>
                <c:pt idx="77">
                  <c:v>1.71544339940756</c:v>
                </c:pt>
                <c:pt idx="78">
                  <c:v>1.5416851661882862</c:v>
                </c:pt>
                <c:pt idx="79">
                  <c:v>1.3496365926301419</c:v>
                </c:pt>
                <c:pt idx="80">
                  <c:v>1.2856204014440937</c:v>
                </c:pt>
                <c:pt idx="81">
                  <c:v>1.2627574760205054</c:v>
                </c:pt>
                <c:pt idx="82">
                  <c:v>1.2719026461899405</c:v>
                </c:pt>
                <c:pt idx="83">
                  <c:v>0.9381039350055469</c:v>
                </c:pt>
                <c:pt idx="84">
                  <c:v>0.7391964838203261</c:v>
                </c:pt>
                <c:pt idx="85">
                  <c:v>0.54028903263510497</c:v>
                </c:pt>
                <c:pt idx="86">
                  <c:v>0.60430522382115293</c:v>
                </c:pt>
                <c:pt idx="87">
                  <c:v>0.31394607094157762</c:v>
                </c:pt>
                <c:pt idx="88">
                  <c:v>0.3345227038228073</c:v>
                </c:pt>
                <c:pt idx="89">
                  <c:v>0.52428498483859287</c:v>
                </c:pt>
                <c:pt idx="90">
                  <c:v>0.35967192178875507</c:v>
                </c:pt>
                <c:pt idx="91">
                  <c:v>8.0744231620973786E-2</c:v>
                </c:pt>
                <c:pt idx="92">
                  <c:v>0.46941396382198014</c:v>
                </c:pt>
                <c:pt idx="93">
                  <c:v>0.3505267516193194</c:v>
                </c:pt>
                <c:pt idx="94">
                  <c:v>0.31165977839921877</c:v>
                </c:pt>
                <c:pt idx="95">
                  <c:v>0.31623236348393641</c:v>
                </c:pt>
                <c:pt idx="96">
                  <c:v>4.5306697214411579E-2</c:v>
                </c:pt>
                <c:pt idx="97">
                  <c:v>-0.22561896905511364</c:v>
                </c:pt>
                <c:pt idx="98">
                  <c:v>-0.19361087346208986</c:v>
                </c:pt>
                <c:pt idx="99">
                  <c:v>-0.17760682566557776</c:v>
                </c:pt>
                <c:pt idx="100">
                  <c:v>-0.30792550058003293</c:v>
                </c:pt>
                <c:pt idx="101">
                  <c:v>-0.65086938193386201</c:v>
                </c:pt>
                <c:pt idx="102">
                  <c:v>-0.95723258260994948</c:v>
                </c:pt>
                <c:pt idx="103">
                  <c:v>-1.0281076514230743</c:v>
                </c:pt>
                <c:pt idx="104">
                  <c:v>-0.82920020023785324</c:v>
                </c:pt>
                <c:pt idx="105">
                  <c:v>-0.72174445074698668</c:v>
                </c:pt>
                <c:pt idx="106">
                  <c:v>-0.51140553684997136</c:v>
                </c:pt>
                <c:pt idx="107">
                  <c:v>-0.48625631888402404</c:v>
                </c:pt>
                <c:pt idx="108">
                  <c:v>-0.57199228922248135</c:v>
                </c:pt>
                <c:pt idx="109">
                  <c:v>-0.65772825956093861</c:v>
                </c:pt>
                <c:pt idx="110">
                  <c:v>-0.82005503006841785</c:v>
                </c:pt>
                <c:pt idx="111">
                  <c:v>-0.99609955583005005</c:v>
                </c:pt>
                <c:pt idx="112">
                  <c:v>-1.0281076514230743</c:v>
                </c:pt>
                <c:pt idx="113">
                  <c:v>-0.69888152532339809</c:v>
                </c:pt>
                <c:pt idx="114">
                  <c:v>-0.32621584091890343</c:v>
                </c:pt>
                <c:pt idx="115">
                  <c:v>-4.5001858208763769E-2</c:v>
                </c:pt>
                <c:pt idx="116">
                  <c:v>5.5595013655026441E-2</c:v>
                </c:pt>
                <c:pt idx="117">
                  <c:v>1.2155455350207777E-2</c:v>
                </c:pt>
                <c:pt idx="118">
                  <c:v>-0.2484818944787022</c:v>
                </c:pt>
                <c:pt idx="119">
                  <c:v>-0.20275604363152511</c:v>
                </c:pt>
                <c:pt idx="120">
                  <c:v>-0.64058106549324711</c:v>
                </c:pt>
                <c:pt idx="121">
                  <c:v>-1.0784060873549692</c:v>
                </c:pt>
                <c:pt idx="122">
                  <c:v>-0.8909300988815424</c:v>
                </c:pt>
                <c:pt idx="123">
                  <c:v>-0.84291795549200632</c:v>
                </c:pt>
                <c:pt idx="124">
                  <c:v>-0.73317591345878108</c:v>
                </c:pt>
                <c:pt idx="125">
                  <c:v>-0.69202264769632149</c:v>
                </c:pt>
                <c:pt idx="126">
                  <c:v>-0.82691390769549444</c:v>
                </c:pt>
                <c:pt idx="127">
                  <c:v>-0.85663571074615963</c:v>
                </c:pt>
                <c:pt idx="128">
                  <c:v>-1.1561400337951704</c:v>
                </c:pt>
                <c:pt idx="129">
                  <c:v>-1.2087247622694244</c:v>
                </c:pt>
                <c:pt idx="130">
                  <c:v>-1.2201562249812186</c:v>
                </c:pt>
                <c:pt idx="131">
                  <c:v>-1.4373540165053105</c:v>
                </c:pt>
                <c:pt idx="132">
                  <c:v>-1.4064890671834658</c:v>
                </c:pt>
                <c:pt idx="133">
                  <c:v>-1.3756241178616211</c:v>
                </c:pt>
                <c:pt idx="134">
                  <c:v>-1.5882493243009954</c:v>
                </c:pt>
                <c:pt idx="135">
                  <c:v>-1.5905356168433542</c:v>
                </c:pt>
                <c:pt idx="136">
                  <c:v>-1.6408340527752492</c:v>
                </c:pt>
                <c:pt idx="137">
                  <c:v>-1.65912439311412</c:v>
                </c:pt>
                <c:pt idx="138">
                  <c:v>-1.5516686436232536</c:v>
                </c:pt>
                <c:pt idx="139">
                  <c:v>-1.7894430680285751</c:v>
                </c:pt>
                <c:pt idx="140">
                  <c:v>-1.8145922859945225</c:v>
                </c:pt>
                <c:pt idx="141">
                  <c:v>-1.8786084771805709</c:v>
                </c:pt>
                <c:pt idx="142">
                  <c:v>-1.8671770144687763</c:v>
                </c:pt>
                <c:pt idx="143">
                  <c:v>-1.4853661598948464</c:v>
                </c:pt>
                <c:pt idx="144">
                  <c:v>-1.4990839151489996</c:v>
                </c:pt>
                <c:pt idx="145">
                  <c:v>-1.5128016704031531</c:v>
                </c:pt>
                <c:pt idx="146">
                  <c:v>-1.1538537412528116</c:v>
                </c:pt>
                <c:pt idx="147">
                  <c:v>-1.09669642769384</c:v>
                </c:pt>
                <c:pt idx="148">
                  <c:v>-1.2635957832860369</c:v>
                </c:pt>
                <c:pt idx="149">
                  <c:v>-1.2293013951506542</c:v>
                </c:pt>
                <c:pt idx="150">
                  <c:v>-1.2270151026082952</c:v>
                </c:pt>
                <c:pt idx="151">
                  <c:v>-0.78118805684831716</c:v>
                </c:pt>
                <c:pt idx="152">
                  <c:v>-0.40852237244382272</c:v>
                </c:pt>
                <c:pt idx="153">
                  <c:v>-0.1341672673607591</c:v>
                </c:pt>
                <c:pt idx="154">
                  <c:v>3.7304673316155536E-2</c:v>
                </c:pt>
                <c:pt idx="155">
                  <c:v>-0.1661753629537833</c:v>
                </c:pt>
                <c:pt idx="156">
                  <c:v>0.14818986162056019</c:v>
                </c:pt>
                <c:pt idx="157">
                  <c:v>0.46255508619490371</c:v>
                </c:pt>
                <c:pt idx="158">
                  <c:v>0.35509933670403704</c:v>
                </c:pt>
                <c:pt idx="159">
                  <c:v>0.26136134246732368</c:v>
                </c:pt>
                <c:pt idx="160">
                  <c:v>0.15847817806117506</c:v>
                </c:pt>
                <c:pt idx="161">
                  <c:v>0.27965168280619457</c:v>
                </c:pt>
                <c:pt idx="162">
                  <c:v>0.43740586822895633</c:v>
                </c:pt>
                <c:pt idx="163">
                  <c:v>0.16762334823061031</c:v>
                </c:pt>
                <c:pt idx="164">
                  <c:v>-5.4147028378199021E-2</c:v>
                </c:pt>
                <c:pt idx="165">
                  <c:v>-0.33078842600362146</c:v>
                </c:pt>
                <c:pt idx="166">
                  <c:v>-0.55484509515478986</c:v>
                </c:pt>
                <c:pt idx="167">
                  <c:v>-0.85892200328851842</c:v>
                </c:pt>
                <c:pt idx="168">
                  <c:v>-0.20504233617388393</c:v>
                </c:pt>
                <c:pt idx="169">
                  <c:v>0.4488373309407504</c:v>
                </c:pt>
                <c:pt idx="170">
                  <c:v>-2.213893278517523E-2</c:v>
                </c:pt>
                <c:pt idx="171">
                  <c:v>-0.31249808566475057</c:v>
                </c:pt>
                <c:pt idx="172">
                  <c:v>0.32080494856865405</c:v>
                </c:pt>
                <c:pt idx="173">
                  <c:v>0.19505885873891687</c:v>
                </c:pt>
                <c:pt idx="174">
                  <c:v>0.11503861975635681</c:v>
                </c:pt>
                <c:pt idx="175">
                  <c:v>3.0102851807725251E-3</c:v>
                </c:pt>
                <c:pt idx="176">
                  <c:v>0.12418378992579206</c:v>
                </c:pt>
                <c:pt idx="177">
                  <c:v>0.16305076314589267</c:v>
                </c:pt>
                <c:pt idx="178">
                  <c:v>0.3665307994158315</c:v>
                </c:pt>
                <c:pt idx="179">
                  <c:v>0.39396630992413767</c:v>
                </c:pt>
                <c:pt idx="180">
                  <c:v>-0.25534077210577905</c:v>
                </c:pt>
                <c:pt idx="181">
                  <c:v>-0.90464785413569571</c:v>
                </c:pt>
                <c:pt idx="182">
                  <c:v>-0.52969587718884226</c:v>
                </c:pt>
                <c:pt idx="183">
                  <c:v>-9.9872879225376493E-2</c:v>
                </c:pt>
                <c:pt idx="184">
                  <c:v>-0.35593764396956884</c:v>
                </c:pt>
                <c:pt idx="185">
                  <c:v>-0.33307471854598031</c:v>
                </c:pt>
                <c:pt idx="186">
                  <c:v>-0.31478437820710936</c:v>
                </c:pt>
                <c:pt idx="187">
                  <c:v>-0.47025227108751194</c:v>
                </c:pt>
                <c:pt idx="188">
                  <c:v>-0.49082890396874163</c:v>
                </c:pt>
                <c:pt idx="189">
                  <c:v>-0.3513650588848512</c:v>
                </c:pt>
                <c:pt idx="190">
                  <c:v>-0.33078842600362146</c:v>
                </c:pt>
                <c:pt idx="191">
                  <c:v>-0.10673175685245294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F-47C5-AC1D-3BC90DAD1253}"/>
            </c:ext>
          </c:extLst>
        </c:ser>
        <c:ser>
          <c:idx val="1"/>
          <c:order val="1"/>
          <c:tx>
            <c:strRef>
              <c:f>'1. standardize -&gt;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standardize -&gt; forecast'!$A$2:$A$313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forecast'!$C$2:$C$313</c:f>
              <c:numCache>
                <c:formatCode>General</c:formatCode>
                <c:ptCount val="312"/>
                <c:pt idx="191" formatCode="0.000">
                  <c:v>-0.10673175685245294</c:v>
                </c:pt>
                <c:pt idx="192" formatCode="0.000">
                  <c:v>-0.13849354398854194</c:v>
                </c:pt>
                <c:pt idx="193" formatCode="0.000">
                  <c:v>-0.14658233047024022</c:v>
                </c:pt>
                <c:pt idx="194" formatCode="0.000">
                  <c:v>-0.15467111695193603</c:v>
                </c:pt>
                <c:pt idx="195" formatCode="0.000">
                  <c:v>-0.16275990343363431</c:v>
                </c:pt>
                <c:pt idx="196" formatCode="0.000">
                  <c:v>-0.17084868991533014</c:v>
                </c:pt>
                <c:pt idx="197" formatCode="0.000">
                  <c:v>-0.17893747639702839</c:v>
                </c:pt>
                <c:pt idx="198" formatCode="0.000">
                  <c:v>-0.18702626287872423</c:v>
                </c:pt>
                <c:pt idx="199" formatCode="0.000">
                  <c:v>-0.19511504936042251</c:v>
                </c:pt>
                <c:pt idx="200" formatCode="0.000">
                  <c:v>-0.20320383584211835</c:v>
                </c:pt>
                <c:pt idx="201" formatCode="0.000">
                  <c:v>-0.21129262232381663</c:v>
                </c:pt>
                <c:pt idx="202" formatCode="0.000">
                  <c:v>-0.21938140880551243</c:v>
                </c:pt>
                <c:pt idx="203" formatCode="0.000">
                  <c:v>-0.22747019528721071</c:v>
                </c:pt>
                <c:pt idx="204" formatCode="0.000">
                  <c:v>-0.23555898176890655</c:v>
                </c:pt>
                <c:pt idx="205" formatCode="0.000">
                  <c:v>-0.2436477682506048</c:v>
                </c:pt>
                <c:pt idx="206" formatCode="0.000">
                  <c:v>-0.25173655473230067</c:v>
                </c:pt>
                <c:pt idx="207" formatCode="0.000">
                  <c:v>-0.25982534121399892</c:v>
                </c:pt>
                <c:pt idx="208" formatCode="0.000">
                  <c:v>-0.26791412769569473</c:v>
                </c:pt>
                <c:pt idx="209" formatCode="0.000">
                  <c:v>-0.27600291417739303</c:v>
                </c:pt>
                <c:pt idx="210" formatCode="0.000">
                  <c:v>-0.28409170065908884</c:v>
                </c:pt>
                <c:pt idx="211" formatCode="0.000">
                  <c:v>-0.29218048714078709</c:v>
                </c:pt>
                <c:pt idx="212" formatCode="0.000">
                  <c:v>-0.30026927362248296</c:v>
                </c:pt>
                <c:pt idx="213" formatCode="0.000">
                  <c:v>-0.30835806010418121</c:v>
                </c:pt>
                <c:pt idx="214" formatCode="0.000">
                  <c:v>-0.31644684658587702</c:v>
                </c:pt>
                <c:pt idx="215" formatCode="0.000">
                  <c:v>-0.32453563306757532</c:v>
                </c:pt>
                <c:pt idx="216" formatCode="0.000">
                  <c:v>-0.33262441954927119</c:v>
                </c:pt>
                <c:pt idx="217" formatCode="0.000">
                  <c:v>-0.34071320603096944</c:v>
                </c:pt>
                <c:pt idx="218" formatCode="0.000">
                  <c:v>-0.34880199251266525</c:v>
                </c:pt>
                <c:pt idx="219" formatCode="0.000">
                  <c:v>-0.35689077899436356</c:v>
                </c:pt>
                <c:pt idx="220" formatCode="0.000">
                  <c:v>-0.36497956547605936</c:v>
                </c:pt>
                <c:pt idx="221" formatCode="0.000">
                  <c:v>-0.37306835195775762</c:v>
                </c:pt>
                <c:pt idx="222" formatCode="0.000">
                  <c:v>-0.38115713843945348</c:v>
                </c:pt>
                <c:pt idx="223" formatCode="0.000">
                  <c:v>-0.38924592492115173</c:v>
                </c:pt>
                <c:pt idx="224" formatCode="0.000">
                  <c:v>-0.39733471140284754</c:v>
                </c:pt>
                <c:pt idx="225" formatCode="0.000">
                  <c:v>-0.40542349788454585</c:v>
                </c:pt>
                <c:pt idx="226" formatCode="0.000">
                  <c:v>-0.41351228436624166</c:v>
                </c:pt>
                <c:pt idx="227" formatCode="0.000">
                  <c:v>-0.42160107084793996</c:v>
                </c:pt>
                <c:pt idx="228" formatCode="0.000">
                  <c:v>-0.42968985732963577</c:v>
                </c:pt>
                <c:pt idx="229" formatCode="0.000">
                  <c:v>-0.43777864381133402</c:v>
                </c:pt>
                <c:pt idx="230" formatCode="0.000">
                  <c:v>-0.44586743029302989</c:v>
                </c:pt>
                <c:pt idx="231" formatCode="0.000">
                  <c:v>-0.45395621677472814</c:v>
                </c:pt>
                <c:pt idx="232" formatCode="0.000">
                  <c:v>-0.46204500325642395</c:v>
                </c:pt>
                <c:pt idx="233" formatCode="0.000">
                  <c:v>-0.47013378973812225</c:v>
                </c:pt>
                <c:pt idx="234" formatCode="0.000">
                  <c:v>-0.47822257621981806</c:v>
                </c:pt>
                <c:pt idx="235" formatCode="0.000">
                  <c:v>-0.48631136270151631</c:v>
                </c:pt>
                <c:pt idx="236" formatCode="0.000">
                  <c:v>-0.49440014918321218</c:v>
                </c:pt>
                <c:pt idx="237" formatCode="0.000">
                  <c:v>-0.50248893566491049</c:v>
                </c:pt>
                <c:pt idx="238" formatCode="0.000">
                  <c:v>-0.51057772214660624</c:v>
                </c:pt>
                <c:pt idx="239" formatCode="0.000">
                  <c:v>-0.51866650862830466</c:v>
                </c:pt>
                <c:pt idx="240" formatCode="0.000">
                  <c:v>-0.5267552951100003</c:v>
                </c:pt>
                <c:pt idx="241" formatCode="0.000">
                  <c:v>-0.53484408159169872</c:v>
                </c:pt>
                <c:pt idx="242" formatCode="0.000">
                  <c:v>-0.54293286807339447</c:v>
                </c:pt>
                <c:pt idx="243" formatCode="0.000">
                  <c:v>-0.55102165455509278</c:v>
                </c:pt>
                <c:pt idx="244" formatCode="0.000">
                  <c:v>-0.55911044103678853</c:v>
                </c:pt>
                <c:pt idx="245" formatCode="0.000">
                  <c:v>-0.56719922751848695</c:v>
                </c:pt>
                <c:pt idx="246" formatCode="0.000">
                  <c:v>-0.57528801400018259</c:v>
                </c:pt>
                <c:pt idx="247" formatCode="0.000">
                  <c:v>-0.58337680048188101</c:v>
                </c:pt>
                <c:pt idx="248" formatCode="0.000">
                  <c:v>-0.59146558696357676</c:v>
                </c:pt>
                <c:pt idx="249" formatCode="0.000">
                  <c:v>-0.59955437344527507</c:v>
                </c:pt>
                <c:pt idx="250" formatCode="0.000">
                  <c:v>-0.60764315992697082</c:v>
                </c:pt>
                <c:pt idx="251" formatCode="0.000">
                  <c:v>-0.61573194640866924</c:v>
                </c:pt>
                <c:pt idx="252" formatCode="0.000">
                  <c:v>-0.62382073289036488</c:v>
                </c:pt>
                <c:pt idx="253" formatCode="0.000">
                  <c:v>-0.63190951937206341</c:v>
                </c:pt>
                <c:pt idx="254" formatCode="0.000">
                  <c:v>-0.63999830585375905</c:v>
                </c:pt>
                <c:pt idx="255" formatCode="0.000">
                  <c:v>-0.64808709233545736</c:v>
                </c:pt>
                <c:pt idx="256" formatCode="0.000">
                  <c:v>-0.65617587881715322</c:v>
                </c:pt>
                <c:pt idx="257" formatCode="0.000">
                  <c:v>-0.66426466529885153</c:v>
                </c:pt>
                <c:pt idx="258" formatCode="0.000">
                  <c:v>-0.67235345178054717</c:v>
                </c:pt>
                <c:pt idx="259" formatCode="0.000">
                  <c:v>-0.6804422382622457</c:v>
                </c:pt>
                <c:pt idx="260" formatCode="0.000">
                  <c:v>-0.68853102474394134</c:v>
                </c:pt>
                <c:pt idx="261" formatCode="0.000">
                  <c:v>-0.69661981122563965</c:v>
                </c:pt>
                <c:pt idx="262" formatCode="0.000">
                  <c:v>-0.70470859770733552</c:v>
                </c:pt>
                <c:pt idx="263" formatCode="0.000">
                  <c:v>-0.71279738418903382</c:v>
                </c:pt>
                <c:pt idx="264" formatCode="0.000">
                  <c:v>-0.72088617067072946</c:v>
                </c:pt>
                <c:pt idx="265" formatCode="0.000">
                  <c:v>-0.72897495715242799</c:v>
                </c:pt>
                <c:pt idx="266" formatCode="0.000">
                  <c:v>-0.73706374363412364</c:v>
                </c:pt>
                <c:pt idx="267" formatCode="0.000">
                  <c:v>-0.74515253011582194</c:v>
                </c:pt>
                <c:pt idx="268" formatCode="0.000">
                  <c:v>-0.75324131659751781</c:v>
                </c:pt>
                <c:pt idx="269" formatCode="0.000">
                  <c:v>-0.76133010307921611</c:v>
                </c:pt>
                <c:pt idx="270" formatCode="0.000">
                  <c:v>-0.76941888956091176</c:v>
                </c:pt>
                <c:pt idx="271" formatCode="0.000">
                  <c:v>-0.77750767604261029</c:v>
                </c:pt>
                <c:pt idx="272" formatCode="0.000">
                  <c:v>-0.78559646252430593</c:v>
                </c:pt>
                <c:pt idx="273" formatCode="0.000">
                  <c:v>-0.79368524900600423</c:v>
                </c:pt>
                <c:pt idx="274" formatCode="0.000">
                  <c:v>-0.8017740354877001</c:v>
                </c:pt>
                <c:pt idx="275" formatCode="0.000">
                  <c:v>-0.80986282196939841</c:v>
                </c:pt>
                <c:pt idx="276" formatCode="0.000">
                  <c:v>-0.81795160845109405</c:v>
                </c:pt>
                <c:pt idx="277" formatCode="0.000">
                  <c:v>-0.82604039493279258</c:v>
                </c:pt>
                <c:pt idx="278" formatCode="0.000">
                  <c:v>-0.83412918141448822</c:v>
                </c:pt>
                <c:pt idx="279" formatCode="0.000">
                  <c:v>-0.84221796789618653</c:v>
                </c:pt>
                <c:pt idx="280" formatCode="0.000">
                  <c:v>-0.85030675437788239</c:v>
                </c:pt>
                <c:pt idx="281" formatCode="0.000">
                  <c:v>-0.8583955408595807</c:v>
                </c:pt>
                <c:pt idx="282" formatCode="0.000">
                  <c:v>-0.86648432734127656</c:v>
                </c:pt>
                <c:pt idx="283" formatCode="0.000">
                  <c:v>-0.87457311382297487</c:v>
                </c:pt>
                <c:pt idx="284" formatCode="0.000">
                  <c:v>-0.88266190030467051</c:v>
                </c:pt>
                <c:pt idx="285" formatCode="0.000">
                  <c:v>-0.89075068678636904</c:v>
                </c:pt>
                <c:pt idx="286" formatCode="0.000">
                  <c:v>-0.89883947326806468</c:v>
                </c:pt>
                <c:pt idx="287" formatCode="0.000">
                  <c:v>-0.90692825974976299</c:v>
                </c:pt>
                <c:pt idx="288" formatCode="0.000">
                  <c:v>-0.91501704623145885</c:v>
                </c:pt>
                <c:pt idx="289" formatCode="0.000">
                  <c:v>-0.92310583271315716</c:v>
                </c:pt>
                <c:pt idx="290" formatCode="0.000">
                  <c:v>-0.9311946191948528</c:v>
                </c:pt>
                <c:pt idx="291" formatCode="0.000">
                  <c:v>-0.93928340567655133</c:v>
                </c:pt>
                <c:pt idx="292" formatCode="0.000">
                  <c:v>-0.94737219215824697</c:v>
                </c:pt>
                <c:pt idx="293" formatCode="0.000">
                  <c:v>-0.95546097863994528</c:v>
                </c:pt>
                <c:pt idx="294" formatCode="0.000">
                  <c:v>-0.96354976512164114</c:v>
                </c:pt>
                <c:pt idx="295" formatCode="0.000">
                  <c:v>-0.97163855160333945</c:v>
                </c:pt>
                <c:pt idx="296" formatCode="0.000">
                  <c:v>-0.97972733808503509</c:v>
                </c:pt>
                <c:pt idx="297" formatCode="0.000">
                  <c:v>-0.98781612456673362</c:v>
                </c:pt>
                <c:pt idx="298" formatCode="0.000">
                  <c:v>-0.99590491104842926</c:v>
                </c:pt>
                <c:pt idx="299" formatCode="0.000">
                  <c:v>-1.0039936975301276</c:v>
                </c:pt>
                <c:pt idx="300" formatCode="0.000">
                  <c:v>-1.0120824840118234</c:v>
                </c:pt>
                <c:pt idx="301" formatCode="0.000">
                  <c:v>-1.0201712704935217</c:v>
                </c:pt>
                <c:pt idx="302" formatCode="0.000">
                  <c:v>-1.0282600569752174</c:v>
                </c:pt>
                <c:pt idx="303" formatCode="0.000">
                  <c:v>-1.0363488434569159</c:v>
                </c:pt>
                <c:pt idx="304" formatCode="0.000">
                  <c:v>-1.0444376299386116</c:v>
                </c:pt>
                <c:pt idx="305" formatCode="0.000">
                  <c:v>-1.0525264164203099</c:v>
                </c:pt>
                <c:pt idx="306" formatCode="0.000">
                  <c:v>-1.0606152029020057</c:v>
                </c:pt>
                <c:pt idx="307" formatCode="0.000">
                  <c:v>-1.068703989383704</c:v>
                </c:pt>
                <c:pt idx="308" formatCode="0.000">
                  <c:v>-1.0767927758653997</c:v>
                </c:pt>
                <c:pt idx="309" formatCode="0.000">
                  <c:v>-1.0848815623470982</c:v>
                </c:pt>
                <c:pt idx="310" formatCode="0.000">
                  <c:v>-1.0929703488287938</c:v>
                </c:pt>
                <c:pt idx="311" formatCode="0.000">
                  <c:v>-1.1010591353104922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F-47C5-AC1D-3BC90DAD1253}"/>
            </c:ext>
          </c:extLst>
        </c:ser>
        <c:ser>
          <c:idx val="2"/>
          <c:order val="2"/>
          <c:tx>
            <c:strRef>
              <c:f>'1. standardize -&gt;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standardize -&gt; forecast'!$A$2:$A$313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forecast'!$D$2:$D$313</c:f>
              <c:numCache>
                <c:formatCode>General</c:formatCode>
                <c:ptCount val="312"/>
                <c:pt idx="191" formatCode="0.000">
                  <c:v>-0.10673175685245294</c:v>
                </c:pt>
                <c:pt idx="192" formatCode="0.000">
                  <c:v>-0.49360154550616153</c:v>
                </c:pt>
                <c:pt idx="193" formatCode="0.000">
                  <c:v>-0.624568912929784</c:v>
                </c:pt>
                <c:pt idx="194" formatCode="0.000">
                  <c:v>-0.73005621810844357</c:v>
                </c:pt>
                <c:pt idx="195" formatCode="0.000">
                  <c:v>-0.82146504976984869</c:v>
                </c:pt>
                <c:pt idx="196" formatCode="0.000">
                  <c:v>-0.90361385744550637</c:v>
                </c:pt>
                <c:pt idx="197" formatCode="0.000">
                  <c:v>-0.97907823254147763</c:v>
                </c:pt>
                <c:pt idx="198" formatCode="0.000">
                  <c:v>-1.0494264244666323</c:v>
                </c:pt>
                <c:pt idx="199" formatCode="0.000">
                  <c:v>-1.1156971859127403</c:v>
                </c:pt>
                <c:pt idx="200" formatCode="0.000">
                  <c:v>-1.178620555067259</c:v>
                </c:pt>
                <c:pt idx="201" formatCode="0.000">
                  <c:v>-1.2387327465764928</c:v>
                </c:pt>
                <c:pt idx="202" formatCode="0.000">
                  <c:v>-1.2964413053218904</c:v>
                </c:pt>
                <c:pt idx="203" formatCode="0.000">
                  <c:v>-1.3520645504330426</c:v>
                </c:pt>
                <c:pt idx="204" formatCode="0.000">
                  <c:v>-1.4058567173702947</c:v>
                </c:pt>
                <c:pt idx="205" formatCode="0.000">
                  <c:v>-1.4580246668578114</c:v>
                </c:pt>
                <c:pt idx="206" formatCode="0.000">
                  <c:v>-1.5087393795424193</c:v>
                </c:pt>
                <c:pt idx="207" formatCode="0.000">
                  <c:v>-1.5581440968693285</c:v>
                </c:pt>
                <c:pt idx="208" formatCode="0.000">
                  <c:v>-1.6063602316504255</c:v>
                </c:pt>
                <c:pt idx="209" formatCode="0.000">
                  <c:v>-1.6534917524260335</c:v>
                </c:pt>
                <c:pt idx="210" formatCode="0.000">
                  <c:v>-1.6996284972185289</c:v>
                </c:pt>
                <c:pt idx="211" formatCode="0.000">
                  <c:v>-1.7448487197863218</c:v>
                </c:pt>
                <c:pt idx="212" formatCode="0.000">
                  <c:v>-1.7892210750164006</c:v>
                </c:pt>
                <c:pt idx="213" formatCode="0.000">
                  <c:v>-1.8328061874037695</c:v>
                </c:pt>
                <c:pt idx="214" formatCode="0.000">
                  <c:v>-1.8756579048457824</c:v>
                </c:pt>
                <c:pt idx="215" formatCode="0.000">
                  <c:v>-1.9178243116176477</c:v>
                </c:pt>
                <c:pt idx="216" formatCode="0.000">
                  <c:v>-1.9593485547418952</c:v>
                </c:pt>
                <c:pt idx="217" formatCode="0.000">
                  <c:v>-2.0002695241083117</c:v>
                </c:pt>
                <c:pt idx="218" formatCode="0.000">
                  <c:v>-2.0406224167764004</c:v>
                </c:pt>
                <c:pt idx="219" formatCode="0.000">
                  <c:v>-2.0804392086818138</c:v>
                </c:pt>
                <c:pt idx="220" formatCode="0.000">
                  <c:v>-2.1197490516594333</c:v>
                </c:pt>
                <c:pt idx="221" formatCode="0.000">
                  <c:v>-2.1585786097400734</c:v>
                </c:pt>
                <c:pt idx="222" formatCode="0.000">
                  <c:v>-2.1969523456966726</c:v>
                </c:pt>
                <c:pt idx="223" formatCode="0.000">
                  <c:v>-2.2348927665463023</c:v>
                </c:pt>
                <c:pt idx="224" formatCode="0.000">
                  <c:v>-2.2724206349693064</c:v>
                </c:pt>
                <c:pt idx="225" formatCode="0.000">
                  <c:v>-2.3095551522535995</c:v>
                </c:pt>
                <c:pt idx="226" formatCode="0.000">
                  <c:v>-2.3463141173133568</c:v>
                </c:pt>
                <c:pt idx="227" formatCode="0.000">
                  <c:v>-2.3827140654968875</c:v>
                </c:pt>
                <c:pt idx="228" formatCode="0.000">
                  <c:v>-2.4187703902355597</c:v>
                </c:pt>
                <c:pt idx="229" formatCode="0.000">
                  <c:v>-2.4544974500558174</c:v>
                </c:pt>
                <c:pt idx="230" formatCode="0.000">
                  <c:v>-2.4899086630495817</c:v>
                </c:pt>
                <c:pt idx="231" formatCode="0.000">
                  <c:v>-2.5250165905530855</c:v>
                </c:pt>
                <c:pt idx="232" formatCode="0.000">
                  <c:v>-2.5598330115026426</c:v>
                </c:pt>
                <c:pt idx="233" formatCode="0.000">
                  <c:v>-2.5943689887055932</c:v>
                </c:pt>
                <c:pt idx="234" formatCode="0.000">
                  <c:v>-2.6286349280748156</c:v>
                </c:pt>
                <c:pt idx="235" formatCode="0.000">
                  <c:v>-2.6626406317183919</c:v>
                </c:pt>
                <c:pt idx="236" formatCode="0.000">
                  <c:v>-2.6963953456454384</c:v>
                </c:pt>
                <c:pt idx="237" formatCode="0.000">
                  <c:v>-2.729907802740319</c:v>
                </c:pt>
                <c:pt idx="238" formatCode="0.000">
                  <c:v>-2.763186261566017</c:v>
                </c:pt>
                <c:pt idx="239" formatCode="0.000">
                  <c:v>-2.7962385414806938</c:v>
                </c:pt>
                <c:pt idx="240" formatCode="0.000">
                  <c:v>-2.8290720544863524</c:v>
                </c:pt>
                <c:pt idx="241" formatCode="0.000">
                  <c:v>-2.8616938341735492</c:v>
                </c:pt>
                <c:pt idx="242" formatCode="0.000">
                  <c:v>-2.8941105620790446</c:v>
                </c:pt>
                <c:pt idx="243" formatCode="0.000">
                  <c:v>-2.9263285917333466</c:v>
                </c:pt>
                <c:pt idx="244" formatCode="0.000">
                  <c:v>-2.9583539706406166</c:v>
                </c:pt>
                <c:pt idx="245" formatCode="0.000">
                  <c:v>-2.9901924604040451</c:v>
                </c:pt>
                <c:pt idx="246" formatCode="0.000">
                  <c:v>-3.0218495551841844</c:v>
                </c:pt>
                <c:pt idx="247" formatCode="0.000">
                  <c:v>-3.0533304986559</c:v>
                </c:pt>
                <c:pt idx="248" formatCode="0.000">
                  <c:v>-3.0846402996103293</c:v>
                </c:pt>
                <c:pt idx="249" formatCode="0.000">
                  <c:v>-3.1157837463318439</c:v>
                </c:pt>
                <c:pt idx="250" formatCode="0.000">
                  <c:v>-3.1467654198653645</c:v>
                </c:pt>
                <c:pt idx="251" formatCode="0.000">
                  <c:v>-3.1775897062769181</c:v>
                </c:pt>
                <c:pt idx="252" formatCode="0.000">
                  <c:v>-3.2082608079990989</c:v>
                </c:pt>
                <c:pt idx="253" formatCode="0.000">
                  <c:v>-3.2387827543435446</c:v>
                </c:pt>
                <c:pt idx="254" formatCode="0.000">
                  <c:v>-3.2691594112538165</c:v>
                </c:pt>
                <c:pt idx="255" formatCode="0.000">
                  <c:v>-3.299394490364731</c:v>
                </c:pt>
                <c:pt idx="256" formatCode="0.000">
                  <c:v>-3.3294915574273274</c:v>
                </c:pt>
                <c:pt idx="257" formatCode="0.000">
                  <c:v>-3.3594540401529622</c:v>
                </c:pt>
                <c:pt idx="258" formatCode="0.000">
                  <c:v>-3.3892852355246106</c:v>
                </c:pt>
                <c:pt idx="259" formatCode="0.000">
                  <c:v>-3.418988316618965</c:v>
                </c:pt>
                <c:pt idx="260" formatCode="0.000">
                  <c:v>-3.4485663389786518</c:v>
                </c:pt>
                <c:pt idx="261" formatCode="0.000">
                  <c:v>-3.4780222465703101</c:v>
                </c:pt>
                <c:pt idx="262" formatCode="0.000">
                  <c:v>-3.5073588773608746</c:v>
                </c:pt>
                <c:pt idx="263" formatCode="0.000">
                  <c:v>-3.5365789685415612</c:v>
                </c:pt>
                <c:pt idx="264" formatCode="0.000">
                  <c:v>-3.565685161426293</c:v>
                </c:pt>
                <c:pt idx="265" formatCode="0.000">
                  <c:v>-3.594680006049062</c:v>
                </c:pt>
                <c:pt idx="266" formatCode="0.000">
                  <c:v>-3.623565965482431</c:v>
                </c:pt>
                <c:pt idx="267" formatCode="0.000">
                  <c:v>-3.6523454198976339</c:v>
                </c:pt>
                <c:pt idx="268" formatCode="0.000">
                  <c:v>-3.6810206703848163</c:v>
                </c:pt>
                <c:pt idx="269" formatCode="0.000">
                  <c:v>-3.7095939425505664</c:v>
                </c:pt>
                <c:pt idx="270" formatCode="0.000">
                  <c:v>-3.7380673899083057</c:v>
                </c:pt>
                <c:pt idx="271" formatCode="0.000">
                  <c:v>-3.7664430970759937</c:v>
                </c:pt>
                <c:pt idx="272" formatCode="0.000">
                  <c:v>-3.7947230827942593</c:v>
                </c:pt>
                <c:pt idx="273" formatCode="0.000">
                  <c:v>-3.8229093027772003</c:v>
                </c:pt>
                <c:pt idx="274" formatCode="0.000">
                  <c:v>-3.85100365240696</c:v>
                </c:pt>
                <c:pt idx="275" formatCode="0.000">
                  <c:v>-3.8790079692824735</c:v>
                </c:pt>
                <c:pt idx="276" formatCode="0.000">
                  <c:v>-3.9069240356318282</c:v>
                </c:pt>
                <c:pt idx="277" formatCode="0.000">
                  <c:v>-3.9347535805971257</c:v>
                </c:pt>
                <c:pt idx="278" formatCode="0.000">
                  <c:v>-3.9624982823998769</c:v>
                </c:pt>
                <c:pt idx="279" formatCode="0.000">
                  <c:v>-3.990159770394567</c:v>
                </c:pt>
                <c:pt idx="280" formatCode="0.000">
                  <c:v>-4.0177396270172601</c:v>
                </c:pt>
                <c:pt idx="281" formatCode="0.000">
                  <c:v>-4.0452393896358085</c:v>
                </c:pt>
                <c:pt idx="282" formatCode="0.000">
                  <c:v>-4.0726605523075765</c:v>
                </c:pt>
                <c:pt idx="283" formatCode="0.000">
                  <c:v>-4.100004567450342</c:v>
                </c:pt>
                <c:pt idx="284" formatCode="0.000">
                  <c:v>-4.1272728474314686</c:v>
                </c:pt>
                <c:pt idx="285" formatCode="0.000">
                  <c:v>-4.1544667660802546</c:v>
                </c:pt>
                <c:pt idx="286" formatCode="0.000">
                  <c:v>-4.1815876601278683</c:v>
                </c:pt>
                <c:pt idx="287" formatCode="0.000">
                  <c:v>-4.2086368305791249</c:v>
                </c:pt>
                <c:pt idx="288" formatCode="0.000">
                  <c:v>-4.2356155440199297</c:v>
                </c:pt>
                <c:pt idx="289" formatCode="0.000">
                  <c:v>-4.2625250338641107</c:v>
                </c:pt>
                <c:pt idx="290" formatCode="0.000">
                  <c:v>-4.2893665015429425</c:v>
                </c:pt>
                <c:pt idx="291" formatCode="0.000">
                  <c:v>-4.316141117640643</c:v>
                </c:pt>
                <c:pt idx="292" formatCode="0.000">
                  <c:v>-4.3428500229787037</c:v>
                </c:pt>
                <c:pt idx="293" formatCode="0.000">
                  <c:v>-4.3694943296519435</c:v>
                </c:pt>
                <c:pt idx="294" formatCode="0.000">
                  <c:v>-4.3960751220187735</c:v>
                </c:pt>
                <c:pt idx="295" formatCode="0.000">
                  <c:v>-4.4225934576482322</c:v>
                </c:pt>
                <c:pt idx="296" formatCode="0.000">
                  <c:v>-4.4490503682259543</c:v>
                </c:pt>
                <c:pt idx="297" formatCode="0.000">
                  <c:v>-4.4754468604213402</c:v>
                </c:pt>
                <c:pt idx="298" formatCode="0.000">
                  <c:v>-4.501783916717824</c:v>
                </c:pt>
                <c:pt idx="299" formatCode="0.000">
                  <c:v>-4.5280624962082392</c:v>
                </c:pt>
                <c:pt idx="300" formatCode="0.000">
                  <c:v>-4.5542835353569657</c:v>
                </c:pt>
                <c:pt idx="301" formatCode="0.000">
                  <c:v>-4.5804479487306136</c:v>
                </c:pt>
                <c:pt idx="302" formatCode="0.000">
                  <c:v>-4.606556629698737</c:v>
                </c:pt>
                <c:pt idx="303" formatCode="0.000">
                  <c:v>-4.6326104511061512</c:v>
                </c:pt>
                <c:pt idx="304" formatCode="0.000">
                  <c:v>-4.6586102659181465</c:v>
                </c:pt>
                <c:pt idx="305" formatCode="0.000">
                  <c:v>-4.6845569078400144</c:v>
                </c:pt>
                <c:pt idx="306" formatCode="0.000">
                  <c:v>-4.7104511919120391</c:v>
                </c:pt>
                <c:pt idx="307" formatCode="0.000">
                  <c:v>-4.7362939150812053</c:v>
                </c:pt>
                <c:pt idx="308" formatCode="0.000">
                  <c:v>-4.7620858567506534</c:v>
                </c:pt>
                <c:pt idx="309" formatCode="0.000">
                  <c:v>-4.7878277793079906</c:v>
                </c:pt>
                <c:pt idx="310" formatCode="0.000">
                  <c:v>-4.8135204286333888</c:v>
                </c:pt>
                <c:pt idx="311" formatCode="0.000">
                  <c:v>-4.8391645345884591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F-47C5-AC1D-3BC90DAD1253}"/>
            </c:ext>
          </c:extLst>
        </c:ser>
        <c:ser>
          <c:idx val="3"/>
          <c:order val="3"/>
          <c:tx>
            <c:strRef>
              <c:f>'1. standardize -&gt;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'1. standardize -&gt; forecast'!$A$2:$A$313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'1. standardize -&gt; forecast'!$E$2:$E$313</c:f>
              <c:numCache>
                <c:formatCode>General</c:formatCode>
                <c:ptCount val="312"/>
                <c:pt idx="191" formatCode="0.000">
                  <c:v>-0.10673175685245294</c:v>
                </c:pt>
                <c:pt idx="192" formatCode="0.000">
                  <c:v>0.21661445752907763</c:v>
                </c:pt>
                <c:pt idx="193" formatCode="0.000">
                  <c:v>0.33140425198930357</c:v>
                </c:pt>
                <c:pt idx="194" formatCode="0.000">
                  <c:v>0.42071398420457151</c:v>
                </c:pt>
                <c:pt idx="195" formatCode="0.000">
                  <c:v>0.49594524290258002</c:v>
                </c:pt>
                <c:pt idx="196" formatCode="0.000">
                  <c:v>0.5619164776148462</c:v>
                </c:pt>
                <c:pt idx="197" formatCode="0.000">
                  <c:v>0.62120327974742084</c:v>
                </c:pt>
                <c:pt idx="198" formatCode="0.000">
                  <c:v>0.67537389870918385</c:v>
                </c:pt>
                <c:pt idx="199" formatCode="0.000">
                  <c:v>0.72546708719189512</c:v>
                </c:pt>
                <c:pt idx="200" formatCode="0.000">
                  <c:v>0.7722128833830223</c:v>
                </c:pt>
                <c:pt idx="201" formatCode="0.000">
                  <c:v>0.81614750192885965</c:v>
                </c:pt>
                <c:pt idx="202" formatCode="0.000">
                  <c:v>0.85767848771086563</c:v>
                </c:pt>
                <c:pt idx="203" formatCode="0.000">
                  <c:v>0.89712415985862126</c:v>
                </c:pt>
                <c:pt idx="204" formatCode="0.000">
                  <c:v>0.93473875383248162</c:v>
                </c:pt>
                <c:pt idx="205" formatCode="0.000">
                  <c:v>0.97072913035660169</c:v>
                </c:pt>
                <c:pt idx="206" formatCode="0.000">
                  <c:v>1.0052662700778179</c:v>
                </c:pt>
                <c:pt idx="207" formatCode="0.000">
                  <c:v>1.0384934144413305</c:v>
                </c:pt>
                <c:pt idx="208" formatCode="0.000">
                  <c:v>1.0705319762590362</c:v>
                </c:pt>
                <c:pt idx="209" formatCode="0.000">
                  <c:v>1.1014859240712476</c:v>
                </c:pt>
                <c:pt idx="210" formatCode="0.000">
                  <c:v>1.1314450959003512</c:v>
                </c:pt>
                <c:pt idx="211" formatCode="0.000">
                  <c:v>1.1604877455047475</c:v>
                </c:pt>
                <c:pt idx="212" formatCode="0.000">
                  <c:v>1.1886825277714346</c:v>
                </c:pt>
                <c:pt idx="213" formatCode="0.000">
                  <c:v>1.2160900671954069</c:v>
                </c:pt>
                <c:pt idx="214" formatCode="0.000">
                  <c:v>1.2427642116740285</c:v>
                </c:pt>
                <c:pt idx="215" formatCode="0.000">
                  <c:v>1.2687530454824971</c:v>
                </c:pt>
                <c:pt idx="216" formatCode="0.000">
                  <c:v>1.2940997156433529</c:v>
                </c:pt>
                <c:pt idx="217" formatCode="0.000">
                  <c:v>1.3188431120463731</c:v>
                </c:pt>
                <c:pt idx="218" formatCode="0.000">
                  <c:v>1.3430184317510701</c:v>
                </c:pt>
                <c:pt idx="219" formatCode="0.000">
                  <c:v>1.3666576506930868</c:v>
                </c:pt>
                <c:pt idx="220" formatCode="0.000">
                  <c:v>1.3897899207073148</c:v>
                </c:pt>
                <c:pt idx="221" formatCode="0.000">
                  <c:v>1.4124419058245581</c:v>
                </c:pt>
                <c:pt idx="222" formatCode="0.000">
                  <c:v>1.4346380688177656</c:v>
                </c:pt>
                <c:pt idx="223" formatCode="0.000">
                  <c:v>1.4564009167039991</c:v>
                </c:pt>
                <c:pt idx="224" formatCode="0.000">
                  <c:v>1.4777512121636114</c:v>
                </c:pt>
                <c:pt idx="225" formatCode="0.000">
                  <c:v>1.4987081564845079</c:v>
                </c:pt>
                <c:pt idx="226" formatCode="0.000">
                  <c:v>1.5192895485808737</c:v>
                </c:pt>
                <c:pt idx="227" formatCode="0.000">
                  <c:v>1.5395119238010073</c:v>
                </c:pt>
                <c:pt idx="228" formatCode="0.000">
                  <c:v>1.5593906755762883</c:v>
                </c:pt>
                <c:pt idx="229" formatCode="0.000">
                  <c:v>1.5789401624331492</c:v>
                </c:pt>
                <c:pt idx="230" formatCode="0.000">
                  <c:v>1.5981738024635219</c:v>
                </c:pt>
                <c:pt idx="231" formatCode="0.000">
                  <c:v>1.6171041570036291</c:v>
                </c:pt>
                <c:pt idx="232" formatCode="0.000">
                  <c:v>1.635743004989795</c:v>
                </c:pt>
                <c:pt idx="233" formatCode="0.000">
                  <c:v>1.6541014092293489</c:v>
                </c:pt>
                <c:pt idx="234" formatCode="0.000">
                  <c:v>1.6721897756351793</c:v>
                </c:pt>
                <c:pt idx="235" formatCode="0.000">
                  <c:v>1.6900179063153591</c:v>
                </c:pt>
                <c:pt idx="236" formatCode="0.000">
                  <c:v>1.707595047279014</c:v>
                </c:pt>
                <c:pt idx="237" formatCode="0.000">
                  <c:v>1.724929931410498</c:v>
                </c:pt>
                <c:pt idx="238" formatCode="0.000">
                  <c:v>1.7420308172728047</c:v>
                </c:pt>
                <c:pt idx="239" formatCode="0.000">
                  <c:v>1.7589055242240847</c:v>
                </c:pt>
                <c:pt idx="240" formatCode="0.000">
                  <c:v>1.7755614642663515</c:v>
                </c:pt>
                <c:pt idx="241" formatCode="0.000">
                  <c:v>1.7920056709901515</c:v>
                </c:pt>
                <c:pt idx="242" formatCode="0.000">
                  <c:v>1.8082448259322557</c:v>
                </c:pt>
                <c:pt idx="243" formatCode="0.000">
                  <c:v>1.824285282623161</c:v>
                </c:pt>
                <c:pt idx="244" formatCode="0.000">
                  <c:v>1.8401330885670397</c:v>
                </c:pt>
                <c:pt idx="245" formatCode="0.000">
                  <c:v>1.855794005367071</c:v>
                </c:pt>
                <c:pt idx="246" formatCode="0.000">
                  <c:v>1.8712735271838195</c:v>
                </c:pt>
                <c:pt idx="247" formatCode="0.000">
                  <c:v>1.8865768976921378</c:v>
                </c:pt>
                <c:pt idx="248" formatCode="0.000">
                  <c:v>1.9017091256831757</c:v>
                </c:pt>
                <c:pt idx="249" formatCode="0.000">
                  <c:v>1.9166749994412937</c:v>
                </c:pt>
                <c:pt idx="250" formatCode="0.000">
                  <c:v>1.9314791000114231</c:v>
                </c:pt>
                <c:pt idx="251" formatCode="0.000">
                  <c:v>1.9461258134595798</c:v>
                </c:pt>
                <c:pt idx="252" formatCode="0.000">
                  <c:v>1.9606193422183693</c:v>
                </c:pt>
                <c:pt idx="253" formatCode="0.000">
                  <c:v>1.9749637155994177</c:v>
                </c:pt>
                <c:pt idx="254" formatCode="0.000">
                  <c:v>1.9891627995462984</c:v>
                </c:pt>
                <c:pt idx="255" formatCode="0.000">
                  <c:v>2.0032203056938163</c:v>
                </c:pt>
                <c:pt idx="256" formatCode="0.000">
                  <c:v>2.0171397997930214</c:v>
                </c:pt>
                <c:pt idx="257" formatCode="0.000">
                  <c:v>2.0309247095552596</c:v>
                </c:pt>
                <c:pt idx="258" formatCode="0.000">
                  <c:v>2.0445783319635158</c:v>
                </c:pt>
                <c:pt idx="259" formatCode="0.000">
                  <c:v>2.0581038400944736</c:v>
                </c:pt>
                <c:pt idx="260" formatCode="0.000">
                  <c:v>2.0715042894907691</c:v>
                </c:pt>
                <c:pt idx="261" formatCode="0.000">
                  <c:v>2.0847826241190308</c:v>
                </c:pt>
                <c:pt idx="262" formatCode="0.000">
                  <c:v>2.097941681946204</c:v>
                </c:pt>
                <c:pt idx="263" formatCode="0.000">
                  <c:v>2.1109842001634931</c:v>
                </c:pt>
                <c:pt idx="264" formatCode="0.000">
                  <c:v>2.1239128200848336</c:v>
                </c:pt>
                <c:pt idx="265" formatCode="0.000">
                  <c:v>2.136730091744206</c:v>
                </c:pt>
                <c:pt idx="266" formatCode="0.000">
                  <c:v>2.1494384782141838</c:v>
                </c:pt>
                <c:pt idx="267" formatCode="0.000">
                  <c:v>2.1620403596659901</c:v>
                </c:pt>
                <c:pt idx="268" formatCode="0.000">
                  <c:v>2.1745380371897811</c:v>
                </c:pt>
                <c:pt idx="269" formatCode="0.000">
                  <c:v>2.1869337363921337</c:v>
                </c:pt>
                <c:pt idx="270" formatCode="0.000">
                  <c:v>2.1992296107864817</c:v>
                </c:pt>
                <c:pt idx="271" formatCode="0.000">
                  <c:v>2.2114277449907731</c:v>
                </c:pt>
                <c:pt idx="272" formatCode="0.000">
                  <c:v>2.2235301577456474</c:v>
                </c:pt>
                <c:pt idx="273" formatCode="0.000">
                  <c:v>2.2355388047651918</c:v>
                </c:pt>
                <c:pt idx="274" formatCode="0.000">
                  <c:v>2.2474555814315602</c:v>
                </c:pt>
                <c:pt idx="275" formatCode="0.000">
                  <c:v>2.2592823253436771</c:v>
                </c:pt>
                <c:pt idx="276" formatCode="0.000">
                  <c:v>2.2710208187296406</c:v>
                </c:pt>
                <c:pt idx="277" formatCode="0.000">
                  <c:v>2.2826727907315405</c:v>
                </c:pt>
                <c:pt idx="278" formatCode="0.000">
                  <c:v>2.2942399195709005</c:v>
                </c:pt>
                <c:pt idx="279" formatCode="0.000">
                  <c:v>2.305723834602194</c:v>
                </c:pt>
                <c:pt idx="280" formatCode="0.000">
                  <c:v>2.3171261182614957</c:v>
                </c:pt>
                <c:pt idx="281" formatCode="0.000">
                  <c:v>2.3284483079166467</c:v>
                </c:pt>
                <c:pt idx="282" formatCode="0.000">
                  <c:v>2.3396918976250234</c:v>
                </c:pt>
                <c:pt idx="283" formatCode="0.000">
                  <c:v>2.3508583398043923</c:v>
                </c:pt>
                <c:pt idx="284" formatCode="0.000">
                  <c:v>2.3619490468221276</c:v>
                </c:pt>
                <c:pt idx="285" formatCode="0.000">
                  <c:v>2.372965392507516</c:v>
                </c:pt>
                <c:pt idx="286" formatCode="0.000">
                  <c:v>2.3839087135917385</c:v>
                </c:pt>
                <c:pt idx="287" formatCode="0.000">
                  <c:v>2.3947803110795984</c:v>
                </c:pt>
                <c:pt idx="288" formatCode="0.000">
                  <c:v>2.405581451557012</c:v>
                </c:pt>
                <c:pt idx="289" formatCode="0.000">
                  <c:v>2.4163133684377964</c:v>
                </c:pt>
                <c:pt idx="290" formatCode="0.000">
                  <c:v>2.4269772631532369</c:v>
                </c:pt>
                <c:pt idx="291" formatCode="0.000">
                  <c:v>2.4375743062875408</c:v>
                </c:pt>
                <c:pt idx="292" formatCode="0.000">
                  <c:v>2.4481056386622102</c:v>
                </c:pt>
                <c:pt idx="293" formatCode="0.000">
                  <c:v>2.4585723723720525</c:v>
                </c:pt>
                <c:pt idx="294" formatCode="0.000">
                  <c:v>2.4689755917754916</c:v>
                </c:pt>
                <c:pt idx="295" formatCode="0.000">
                  <c:v>2.4793163544415533</c:v>
                </c:pt>
                <c:pt idx="296" formatCode="0.000">
                  <c:v>2.4895956920558842</c:v>
                </c:pt>
                <c:pt idx="297" formatCode="0.000">
                  <c:v>2.4998146112878734</c:v>
                </c:pt>
                <c:pt idx="298" formatCode="0.000">
                  <c:v>2.509974094620965</c:v>
                </c:pt>
                <c:pt idx="299" formatCode="0.000">
                  <c:v>2.5200751011479845</c:v>
                </c:pt>
                <c:pt idx="300" formatCode="0.000">
                  <c:v>2.5301185673333193</c:v>
                </c:pt>
                <c:pt idx="301" formatCode="0.000">
                  <c:v>2.5401054077435696</c:v>
                </c:pt>
                <c:pt idx="302" formatCode="0.000">
                  <c:v>2.5500365157483018</c:v>
                </c:pt>
                <c:pt idx="303" formatCode="0.000">
                  <c:v>2.5599127641923198</c:v>
                </c:pt>
                <c:pt idx="304" formatCode="0.000">
                  <c:v>2.569735006040923</c:v>
                </c:pt>
                <c:pt idx="305" formatCode="0.000">
                  <c:v>2.5795040749993943</c:v>
                </c:pt>
                <c:pt idx="306" formatCode="0.000">
                  <c:v>2.5892207861080272</c:v>
                </c:pt>
                <c:pt idx="307" formatCode="0.000">
                  <c:v>2.5988859363137977</c:v>
                </c:pt>
                <c:pt idx="308" formatCode="0.000">
                  <c:v>2.6085003050198541</c:v>
                </c:pt>
                <c:pt idx="309" formatCode="0.000">
                  <c:v>2.6180646546137947</c:v>
                </c:pt>
                <c:pt idx="310" formatCode="0.000">
                  <c:v>2.6275797309758016</c:v>
                </c:pt>
                <c:pt idx="311" formatCode="0.000">
                  <c:v>2.6370462639674743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F-47C5-AC1D-3BC90DAD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68096"/>
        <c:axId val="547566784"/>
      </c:lineChart>
      <c:catAx>
        <c:axId val="547568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6784"/>
        <c:crosses val="autoZero"/>
        <c:auto val="1"/>
        <c:lblAlgn val="ctr"/>
        <c:lblOffset val="100"/>
        <c:noMultiLvlLbl val="0"/>
      </c:catAx>
      <c:valAx>
        <c:axId val="54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%Y to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forecast -&gt; standardize'!$B$1</c:f>
              <c:strCache>
                <c:ptCount val="1"/>
                <c:pt idx="0">
                  <c:v>% Y to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forecast -&gt; standardize'!$B$2:$B$313</c:f>
              <c:numCache>
                <c:formatCode>0.00</c:formatCode>
                <c:ptCount val="312"/>
                <c:pt idx="0">
                  <c:v>16.143333333333334</c:v>
                </c:pt>
                <c:pt idx="1">
                  <c:v>15.716666666666667</c:v>
                </c:pt>
                <c:pt idx="2">
                  <c:v>15.29</c:v>
                </c:pt>
                <c:pt idx="3">
                  <c:v>14.844999999999999</c:v>
                </c:pt>
                <c:pt idx="4">
                  <c:v>14.399999999999999</c:v>
                </c:pt>
                <c:pt idx="5">
                  <c:v>13.954999999999998</c:v>
                </c:pt>
                <c:pt idx="6">
                  <c:v>13.51</c:v>
                </c:pt>
                <c:pt idx="7">
                  <c:v>13.065</c:v>
                </c:pt>
                <c:pt idx="8">
                  <c:v>12.62</c:v>
                </c:pt>
                <c:pt idx="9">
                  <c:v>12.65</c:v>
                </c:pt>
                <c:pt idx="10">
                  <c:v>12.67</c:v>
                </c:pt>
                <c:pt idx="11">
                  <c:v>11.923333333333334</c:v>
                </c:pt>
                <c:pt idx="12">
                  <c:v>11.176666666666666</c:v>
                </c:pt>
                <c:pt idx="13">
                  <c:v>10.43</c:v>
                </c:pt>
                <c:pt idx="14">
                  <c:v>11.12</c:v>
                </c:pt>
                <c:pt idx="15">
                  <c:v>11.36</c:v>
                </c:pt>
                <c:pt idx="16">
                  <c:v>10.72</c:v>
                </c:pt>
                <c:pt idx="17">
                  <c:v>10.59</c:v>
                </c:pt>
                <c:pt idx="18">
                  <c:v>10.254999999999999</c:v>
                </c:pt>
                <c:pt idx="19">
                  <c:v>9.92</c:v>
                </c:pt>
                <c:pt idx="20">
                  <c:v>10.26</c:v>
                </c:pt>
                <c:pt idx="21">
                  <c:v>10.86</c:v>
                </c:pt>
                <c:pt idx="22">
                  <c:v>11.23</c:v>
                </c:pt>
                <c:pt idx="23">
                  <c:v>10.73</c:v>
                </c:pt>
                <c:pt idx="24">
                  <c:v>10.23</c:v>
                </c:pt>
                <c:pt idx="25">
                  <c:v>9.73</c:v>
                </c:pt>
                <c:pt idx="26">
                  <c:v>10.45</c:v>
                </c:pt>
                <c:pt idx="27">
                  <c:v>11.18</c:v>
                </c:pt>
                <c:pt idx="28">
                  <c:v>11.91</c:v>
                </c:pt>
                <c:pt idx="29">
                  <c:v>12.83</c:v>
                </c:pt>
                <c:pt idx="30">
                  <c:v>13.01</c:v>
                </c:pt>
                <c:pt idx="31">
                  <c:v>13.8</c:v>
                </c:pt>
                <c:pt idx="32">
                  <c:v>13.55</c:v>
                </c:pt>
                <c:pt idx="33">
                  <c:v>13.22</c:v>
                </c:pt>
                <c:pt idx="34">
                  <c:v>12.79</c:v>
                </c:pt>
                <c:pt idx="35">
                  <c:v>12.87</c:v>
                </c:pt>
                <c:pt idx="36">
                  <c:v>14.445</c:v>
                </c:pt>
                <c:pt idx="37">
                  <c:v>16.02</c:v>
                </c:pt>
                <c:pt idx="38">
                  <c:v>13.2</c:v>
                </c:pt>
                <c:pt idx="39">
                  <c:v>14.03</c:v>
                </c:pt>
                <c:pt idx="40">
                  <c:v>13.98</c:v>
                </c:pt>
                <c:pt idx="41">
                  <c:v>14.17</c:v>
                </c:pt>
                <c:pt idx="42">
                  <c:v>14.56</c:v>
                </c:pt>
                <c:pt idx="43">
                  <c:v>13.72</c:v>
                </c:pt>
                <c:pt idx="44">
                  <c:v>13.65</c:v>
                </c:pt>
                <c:pt idx="45">
                  <c:v>13.67</c:v>
                </c:pt>
                <c:pt idx="46">
                  <c:v>12.97</c:v>
                </c:pt>
                <c:pt idx="47">
                  <c:v>13.1</c:v>
                </c:pt>
                <c:pt idx="48">
                  <c:v>12.625</c:v>
                </c:pt>
                <c:pt idx="49">
                  <c:v>12.15</c:v>
                </c:pt>
                <c:pt idx="50">
                  <c:v>12.89</c:v>
                </c:pt>
                <c:pt idx="51">
                  <c:v>12.09</c:v>
                </c:pt>
                <c:pt idx="52">
                  <c:v>11.59</c:v>
                </c:pt>
                <c:pt idx="53">
                  <c:v>10.79</c:v>
                </c:pt>
                <c:pt idx="54">
                  <c:v>10.49</c:v>
                </c:pt>
                <c:pt idx="55">
                  <c:v>11.3</c:v>
                </c:pt>
                <c:pt idx="56">
                  <c:v>10.74</c:v>
                </c:pt>
                <c:pt idx="57">
                  <c:v>8.74</c:v>
                </c:pt>
                <c:pt idx="58">
                  <c:v>5.77</c:v>
                </c:pt>
                <c:pt idx="59">
                  <c:v>5.07</c:v>
                </c:pt>
                <c:pt idx="60">
                  <c:v>4.0650000000000004</c:v>
                </c:pt>
                <c:pt idx="61">
                  <c:v>3.06</c:v>
                </c:pt>
                <c:pt idx="62">
                  <c:v>5.83</c:v>
                </c:pt>
                <c:pt idx="63">
                  <c:v>6.15</c:v>
                </c:pt>
                <c:pt idx="64">
                  <c:v>7.69</c:v>
                </c:pt>
                <c:pt idx="65">
                  <c:v>9.89</c:v>
                </c:pt>
                <c:pt idx="66">
                  <c:v>10.72</c:v>
                </c:pt>
                <c:pt idx="67">
                  <c:v>10.88</c:v>
                </c:pt>
                <c:pt idx="68">
                  <c:v>11.5</c:v>
                </c:pt>
                <c:pt idx="69">
                  <c:v>13.15</c:v>
                </c:pt>
                <c:pt idx="70">
                  <c:v>16.78</c:v>
                </c:pt>
                <c:pt idx="71">
                  <c:v>18.09</c:v>
                </c:pt>
                <c:pt idx="72">
                  <c:v>30.81</c:v>
                </c:pt>
                <c:pt idx="73">
                  <c:v>24.21</c:v>
                </c:pt>
                <c:pt idx="74">
                  <c:v>21.66</c:v>
                </c:pt>
                <c:pt idx="75">
                  <c:v>20.75</c:v>
                </c:pt>
                <c:pt idx="76">
                  <c:v>20.05</c:v>
                </c:pt>
                <c:pt idx="77">
                  <c:v>17.39</c:v>
                </c:pt>
                <c:pt idx="78">
                  <c:v>16.63</c:v>
                </c:pt>
                <c:pt idx="79">
                  <c:v>15.79</c:v>
                </c:pt>
                <c:pt idx="80">
                  <c:v>15.51</c:v>
                </c:pt>
                <c:pt idx="81">
                  <c:v>15.41</c:v>
                </c:pt>
                <c:pt idx="82">
                  <c:v>15.45</c:v>
                </c:pt>
                <c:pt idx="83">
                  <c:v>13.99</c:v>
                </c:pt>
                <c:pt idx="84">
                  <c:v>13.120000000000001</c:v>
                </c:pt>
                <c:pt idx="85">
                  <c:v>12.25</c:v>
                </c:pt>
                <c:pt idx="86">
                  <c:v>12.53</c:v>
                </c:pt>
                <c:pt idx="87">
                  <c:v>11.26</c:v>
                </c:pt>
                <c:pt idx="88">
                  <c:v>11.35</c:v>
                </c:pt>
                <c:pt idx="89">
                  <c:v>12.18</c:v>
                </c:pt>
                <c:pt idx="90">
                  <c:v>11.46</c:v>
                </c:pt>
                <c:pt idx="91">
                  <c:v>10.24</c:v>
                </c:pt>
                <c:pt idx="92">
                  <c:v>11.94</c:v>
                </c:pt>
                <c:pt idx="93">
                  <c:v>11.42</c:v>
                </c:pt>
                <c:pt idx="94">
                  <c:v>11.25</c:v>
                </c:pt>
                <c:pt idx="95">
                  <c:v>11.27</c:v>
                </c:pt>
                <c:pt idx="96">
                  <c:v>10.085000000000001</c:v>
                </c:pt>
                <c:pt idx="97">
                  <c:v>8.9</c:v>
                </c:pt>
                <c:pt idx="98">
                  <c:v>9.0399999999999991</c:v>
                </c:pt>
                <c:pt idx="99">
                  <c:v>9.11</c:v>
                </c:pt>
                <c:pt idx="100">
                  <c:v>8.5399999999999991</c:v>
                </c:pt>
                <c:pt idx="101">
                  <c:v>7.04</c:v>
                </c:pt>
                <c:pt idx="102">
                  <c:v>5.7</c:v>
                </c:pt>
                <c:pt idx="103">
                  <c:v>5.39</c:v>
                </c:pt>
                <c:pt idx="104">
                  <c:v>6.26</c:v>
                </c:pt>
                <c:pt idx="105">
                  <c:v>6.73</c:v>
                </c:pt>
                <c:pt idx="106">
                  <c:v>7.65</c:v>
                </c:pt>
                <c:pt idx="107">
                  <c:v>7.76</c:v>
                </c:pt>
                <c:pt idx="108">
                  <c:v>7.3849999999999998</c:v>
                </c:pt>
                <c:pt idx="109">
                  <c:v>7.01</c:v>
                </c:pt>
                <c:pt idx="110">
                  <c:v>6.3</c:v>
                </c:pt>
                <c:pt idx="111">
                  <c:v>5.53</c:v>
                </c:pt>
                <c:pt idx="112">
                  <c:v>5.39</c:v>
                </c:pt>
                <c:pt idx="113">
                  <c:v>6.83</c:v>
                </c:pt>
                <c:pt idx="114">
                  <c:v>8.4600000000000009</c:v>
                </c:pt>
                <c:pt idx="115">
                  <c:v>9.69</c:v>
                </c:pt>
                <c:pt idx="116">
                  <c:v>10.130000000000001</c:v>
                </c:pt>
                <c:pt idx="117">
                  <c:v>9.94</c:v>
                </c:pt>
                <c:pt idx="118">
                  <c:v>8.8000000000000007</c:v>
                </c:pt>
                <c:pt idx="119">
                  <c:v>9</c:v>
                </c:pt>
                <c:pt idx="120">
                  <c:v>7.085</c:v>
                </c:pt>
                <c:pt idx="121">
                  <c:v>5.17</c:v>
                </c:pt>
                <c:pt idx="122">
                  <c:v>5.99</c:v>
                </c:pt>
                <c:pt idx="123">
                  <c:v>6.2</c:v>
                </c:pt>
                <c:pt idx="124">
                  <c:v>6.68</c:v>
                </c:pt>
                <c:pt idx="125">
                  <c:v>6.86</c:v>
                </c:pt>
                <c:pt idx="126">
                  <c:v>6.27</c:v>
                </c:pt>
                <c:pt idx="127">
                  <c:v>6.14</c:v>
                </c:pt>
                <c:pt idx="128">
                  <c:v>4.83</c:v>
                </c:pt>
                <c:pt idx="129">
                  <c:v>4.5999999999999996</c:v>
                </c:pt>
                <c:pt idx="130">
                  <c:v>4.55</c:v>
                </c:pt>
                <c:pt idx="131">
                  <c:v>3.6</c:v>
                </c:pt>
                <c:pt idx="132">
                  <c:v>3.7350000000000003</c:v>
                </c:pt>
                <c:pt idx="133">
                  <c:v>3.87</c:v>
                </c:pt>
                <c:pt idx="134">
                  <c:v>2.94</c:v>
                </c:pt>
                <c:pt idx="135">
                  <c:v>2.93</c:v>
                </c:pt>
                <c:pt idx="136">
                  <c:v>2.71</c:v>
                </c:pt>
                <c:pt idx="137">
                  <c:v>2.63</c:v>
                </c:pt>
                <c:pt idx="138">
                  <c:v>3.1</c:v>
                </c:pt>
                <c:pt idx="139">
                  <c:v>2.06</c:v>
                </c:pt>
                <c:pt idx="140">
                  <c:v>1.95</c:v>
                </c:pt>
                <c:pt idx="141">
                  <c:v>1.67</c:v>
                </c:pt>
                <c:pt idx="142">
                  <c:v>1.72</c:v>
                </c:pt>
                <c:pt idx="143">
                  <c:v>3.39</c:v>
                </c:pt>
                <c:pt idx="144">
                  <c:v>3.33</c:v>
                </c:pt>
                <c:pt idx="145">
                  <c:v>3.27</c:v>
                </c:pt>
                <c:pt idx="146">
                  <c:v>4.84</c:v>
                </c:pt>
                <c:pt idx="147">
                  <c:v>5.09</c:v>
                </c:pt>
                <c:pt idx="148">
                  <c:v>4.3600000000000003</c:v>
                </c:pt>
                <c:pt idx="149">
                  <c:v>4.51</c:v>
                </c:pt>
                <c:pt idx="150">
                  <c:v>4.5199999999999996</c:v>
                </c:pt>
                <c:pt idx="151">
                  <c:v>6.47</c:v>
                </c:pt>
                <c:pt idx="152">
                  <c:v>8.1</c:v>
                </c:pt>
                <c:pt idx="153">
                  <c:v>9.3000000000000007</c:v>
                </c:pt>
                <c:pt idx="154">
                  <c:v>10.050000000000001</c:v>
                </c:pt>
                <c:pt idx="155">
                  <c:v>9.16</c:v>
                </c:pt>
                <c:pt idx="156">
                  <c:v>10.535</c:v>
                </c:pt>
                <c:pt idx="157">
                  <c:v>11.91</c:v>
                </c:pt>
                <c:pt idx="158">
                  <c:v>11.44</c:v>
                </c:pt>
                <c:pt idx="159">
                  <c:v>11.03</c:v>
                </c:pt>
                <c:pt idx="160">
                  <c:v>10.58</c:v>
                </c:pt>
                <c:pt idx="161">
                  <c:v>11.11</c:v>
                </c:pt>
                <c:pt idx="162">
                  <c:v>11.8</c:v>
                </c:pt>
                <c:pt idx="163">
                  <c:v>10.62</c:v>
                </c:pt>
                <c:pt idx="164">
                  <c:v>9.65</c:v>
                </c:pt>
                <c:pt idx="165">
                  <c:v>8.44</c:v>
                </c:pt>
                <c:pt idx="166">
                  <c:v>7.46</c:v>
                </c:pt>
                <c:pt idx="167">
                  <c:v>6.13</c:v>
                </c:pt>
                <c:pt idx="168">
                  <c:v>8.99</c:v>
                </c:pt>
                <c:pt idx="169">
                  <c:v>11.85</c:v>
                </c:pt>
                <c:pt idx="170">
                  <c:v>9.7899999999999991</c:v>
                </c:pt>
                <c:pt idx="171">
                  <c:v>8.52</c:v>
                </c:pt>
                <c:pt idx="172">
                  <c:v>11.29</c:v>
                </c:pt>
                <c:pt idx="173">
                  <c:v>10.74</c:v>
                </c:pt>
                <c:pt idx="174">
                  <c:v>10.39</c:v>
                </c:pt>
                <c:pt idx="175">
                  <c:v>9.9</c:v>
                </c:pt>
                <c:pt idx="176">
                  <c:v>10.43</c:v>
                </c:pt>
                <c:pt idx="177">
                  <c:v>10.6</c:v>
                </c:pt>
                <c:pt idx="178">
                  <c:v>11.49</c:v>
                </c:pt>
                <c:pt idx="179">
                  <c:v>11.61</c:v>
                </c:pt>
                <c:pt idx="180">
                  <c:v>8.77</c:v>
                </c:pt>
                <c:pt idx="181">
                  <c:v>5.93</c:v>
                </c:pt>
                <c:pt idx="182">
                  <c:v>7.57</c:v>
                </c:pt>
                <c:pt idx="183">
                  <c:v>9.4499999999999993</c:v>
                </c:pt>
                <c:pt idx="184">
                  <c:v>8.33</c:v>
                </c:pt>
                <c:pt idx="185">
                  <c:v>8.43</c:v>
                </c:pt>
                <c:pt idx="186">
                  <c:v>8.51</c:v>
                </c:pt>
                <c:pt idx="187">
                  <c:v>7.83</c:v>
                </c:pt>
                <c:pt idx="188">
                  <c:v>7.74</c:v>
                </c:pt>
                <c:pt idx="189">
                  <c:v>8.35</c:v>
                </c:pt>
                <c:pt idx="190">
                  <c:v>8.44</c:v>
                </c:pt>
                <c:pt idx="191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88D-A378-A21AA8668400}"/>
            </c:ext>
          </c:extLst>
        </c:ser>
        <c:ser>
          <c:idx val="1"/>
          <c:order val="1"/>
          <c:tx>
            <c:strRef>
              <c:f>'2. forecast -&gt; standardize'!$C$1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standardize'!$C$2:$C$313</c:f>
              <c:numCache>
                <c:formatCode>General</c:formatCode>
                <c:ptCount val="312"/>
                <c:pt idx="191" formatCode="0.00">
                  <c:v>9.42</c:v>
                </c:pt>
                <c:pt idx="192" formatCode="0.00">
                  <c:v>9.2810773269490756</c:v>
                </c:pt>
                <c:pt idx="193" formatCode="0.00">
                  <c:v>9.2456978366527327</c:v>
                </c:pt>
                <c:pt idx="194" formatCode="0.00">
                  <c:v>9.210318346356404</c:v>
                </c:pt>
                <c:pt idx="195" formatCode="0.00">
                  <c:v>9.1749388560600611</c:v>
                </c:pt>
                <c:pt idx="196" formatCode="0.00">
                  <c:v>9.1395593657637324</c:v>
                </c:pt>
                <c:pt idx="197" formatCode="0.00">
                  <c:v>9.1041798754673895</c:v>
                </c:pt>
                <c:pt idx="198" formatCode="0.00">
                  <c:v>9.0688003851710608</c:v>
                </c:pt>
                <c:pt idx="199" formatCode="0.00">
                  <c:v>9.0334208948747179</c:v>
                </c:pt>
                <c:pt idx="200" formatCode="0.00">
                  <c:v>8.9980414045783874</c:v>
                </c:pt>
                <c:pt idx="201" formatCode="0.00">
                  <c:v>8.9626619142820445</c:v>
                </c:pt>
                <c:pt idx="202" formatCode="0.00">
                  <c:v>8.9272824239857158</c:v>
                </c:pt>
                <c:pt idx="203" formatCode="0.00">
                  <c:v>8.8919029336893729</c:v>
                </c:pt>
                <c:pt idx="204" formatCode="0.00">
                  <c:v>8.8565234433930442</c:v>
                </c:pt>
                <c:pt idx="205" formatCode="0.00">
                  <c:v>8.8211439530967013</c:v>
                </c:pt>
                <c:pt idx="206" formatCode="0.00">
                  <c:v>8.7857644628003726</c:v>
                </c:pt>
                <c:pt idx="207" formatCode="0.00">
                  <c:v>8.7503849725040297</c:v>
                </c:pt>
                <c:pt idx="208" formatCode="0.00">
                  <c:v>8.715005482207701</c:v>
                </c:pt>
                <c:pt idx="209" formatCode="0.00">
                  <c:v>8.6796259919113581</c:v>
                </c:pt>
                <c:pt idx="210" formatCode="0.00">
                  <c:v>8.6442465016150294</c:v>
                </c:pt>
                <c:pt idx="211" formatCode="0.00">
                  <c:v>8.6088670113186865</c:v>
                </c:pt>
                <c:pt idx="212" formatCode="0.00">
                  <c:v>8.5734875210223578</c:v>
                </c:pt>
                <c:pt idx="213" formatCode="0.00">
                  <c:v>8.5381080307260149</c:v>
                </c:pt>
                <c:pt idx="214" formatCode="0.00">
                  <c:v>8.5027285404296862</c:v>
                </c:pt>
                <c:pt idx="215" formatCode="0.00">
                  <c:v>8.4673490501333433</c:v>
                </c:pt>
                <c:pt idx="216" formatCode="0.00">
                  <c:v>8.4319695598370146</c:v>
                </c:pt>
                <c:pt idx="217" formatCode="0.00">
                  <c:v>8.3965900695406717</c:v>
                </c:pt>
                <c:pt idx="218" formatCode="0.00">
                  <c:v>8.3612105792443412</c:v>
                </c:pt>
                <c:pt idx="219" formatCode="0.00">
                  <c:v>8.3258310889479983</c:v>
                </c:pt>
                <c:pt idx="220" formatCode="0.00">
                  <c:v>8.2904515986516696</c:v>
                </c:pt>
                <c:pt idx="221" formatCode="0.00">
                  <c:v>8.2550721083553267</c:v>
                </c:pt>
                <c:pt idx="222" formatCode="0.00">
                  <c:v>8.219692618058998</c:v>
                </c:pt>
                <c:pt idx="223" formatCode="0.00">
                  <c:v>8.1843131277626551</c:v>
                </c:pt>
                <c:pt idx="224" formatCode="0.00">
                  <c:v>8.1489336374663264</c:v>
                </c:pt>
                <c:pt idx="225" formatCode="0.00">
                  <c:v>8.1135541471699835</c:v>
                </c:pt>
                <c:pt idx="226" formatCode="0.00">
                  <c:v>8.0781746568736548</c:v>
                </c:pt>
                <c:pt idx="227" formatCode="0.00">
                  <c:v>8.0427951665773119</c:v>
                </c:pt>
                <c:pt idx="228" formatCode="0.00">
                  <c:v>8.0074156762809832</c:v>
                </c:pt>
                <c:pt idx="229" formatCode="0.00">
                  <c:v>7.9720361859846411</c:v>
                </c:pt>
                <c:pt idx="230" formatCode="0.00">
                  <c:v>7.9366566956883107</c:v>
                </c:pt>
                <c:pt idx="231" formatCode="0.00">
                  <c:v>7.9012772053919686</c:v>
                </c:pt>
                <c:pt idx="232" formatCode="0.00">
                  <c:v>7.8658977150956382</c:v>
                </c:pt>
                <c:pt idx="233" formatCode="0.00">
                  <c:v>7.830518224799297</c:v>
                </c:pt>
                <c:pt idx="234" formatCode="0.00">
                  <c:v>7.7951387345029666</c:v>
                </c:pt>
                <c:pt idx="235" formatCode="0.00">
                  <c:v>7.7597592442066254</c:v>
                </c:pt>
                <c:pt idx="236" formatCode="0.00">
                  <c:v>7.724379753910295</c:v>
                </c:pt>
                <c:pt idx="237" formatCode="0.00">
                  <c:v>7.6890002636139529</c:v>
                </c:pt>
                <c:pt idx="238" formatCode="0.00">
                  <c:v>7.6536207733176225</c:v>
                </c:pt>
                <c:pt idx="239" formatCode="0.00">
                  <c:v>7.6182412830212813</c:v>
                </c:pt>
                <c:pt idx="240" formatCode="0.00">
                  <c:v>7.5828617927249509</c:v>
                </c:pt>
                <c:pt idx="241" formatCode="0.00">
                  <c:v>7.5474823024286097</c:v>
                </c:pt>
                <c:pt idx="242" formatCode="0.00">
                  <c:v>7.5121028121322793</c:v>
                </c:pt>
                <c:pt idx="243" formatCode="0.00">
                  <c:v>7.4767233218359381</c:v>
                </c:pt>
                <c:pt idx="244" formatCode="0.00">
                  <c:v>7.4413438315396077</c:v>
                </c:pt>
                <c:pt idx="245" formatCode="0.00">
                  <c:v>7.4059643412432665</c:v>
                </c:pt>
                <c:pt idx="246" formatCode="0.00">
                  <c:v>7.3705848509469361</c:v>
                </c:pt>
                <c:pt idx="247" formatCode="0.00">
                  <c:v>7.3352053606505949</c:v>
                </c:pt>
                <c:pt idx="248" formatCode="0.00">
                  <c:v>7.2998258703542644</c:v>
                </c:pt>
                <c:pt idx="249" formatCode="0.00">
                  <c:v>7.2644463800579224</c:v>
                </c:pt>
                <c:pt idx="250" formatCode="0.00">
                  <c:v>7.229066889761592</c:v>
                </c:pt>
                <c:pt idx="251" formatCode="0.00">
                  <c:v>7.1936873994652508</c:v>
                </c:pt>
                <c:pt idx="252" formatCode="0.00">
                  <c:v>7.1583079091689203</c:v>
                </c:pt>
                <c:pt idx="253" formatCode="0.00">
                  <c:v>7.1229284188725783</c:v>
                </c:pt>
                <c:pt idx="254" formatCode="0.00">
                  <c:v>7.0875489285762479</c:v>
                </c:pt>
                <c:pt idx="255" formatCode="0.00">
                  <c:v>7.0521694382799067</c:v>
                </c:pt>
                <c:pt idx="256" formatCode="0.00">
                  <c:v>7.0167899479835762</c:v>
                </c:pt>
                <c:pt idx="257" formatCode="0.00">
                  <c:v>6.9814104576872351</c:v>
                </c:pt>
                <c:pt idx="258" formatCode="0.00">
                  <c:v>6.9460309673909046</c:v>
                </c:pt>
                <c:pt idx="259" formatCode="0.00">
                  <c:v>6.9106514770945635</c:v>
                </c:pt>
                <c:pt idx="260" formatCode="0.00">
                  <c:v>6.875271986798233</c:v>
                </c:pt>
                <c:pt idx="261" formatCode="0.00">
                  <c:v>6.8398924965018919</c:v>
                </c:pt>
                <c:pt idx="262" formatCode="0.00">
                  <c:v>6.8045130062055614</c:v>
                </c:pt>
                <c:pt idx="263" formatCode="0.00">
                  <c:v>6.7691335159092203</c:v>
                </c:pt>
                <c:pt idx="264" formatCode="0.00">
                  <c:v>6.7337540256128898</c:v>
                </c:pt>
                <c:pt idx="265" formatCode="0.00">
                  <c:v>6.6983745353165487</c:v>
                </c:pt>
                <c:pt idx="266" formatCode="0.00">
                  <c:v>6.6629950450202173</c:v>
                </c:pt>
                <c:pt idx="267" formatCode="0.00">
                  <c:v>6.6276155547238762</c:v>
                </c:pt>
                <c:pt idx="268" formatCode="0.00">
                  <c:v>6.5922360644275457</c:v>
                </c:pt>
                <c:pt idx="269" formatCode="0.00">
                  <c:v>6.5568565741312046</c:v>
                </c:pt>
                <c:pt idx="270" formatCode="0.00">
                  <c:v>6.5214770838348732</c:v>
                </c:pt>
                <c:pt idx="271" formatCode="0.00">
                  <c:v>6.4860975935385321</c:v>
                </c:pt>
                <c:pt idx="272" formatCode="0.00">
                  <c:v>6.4507181032422016</c:v>
                </c:pt>
                <c:pt idx="273" formatCode="0.00">
                  <c:v>6.4153386129458605</c:v>
                </c:pt>
                <c:pt idx="274" formatCode="0.00">
                  <c:v>6.37995912264953</c:v>
                </c:pt>
                <c:pt idx="275" formatCode="0.00">
                  <c:v>6.3445796323531889</c:v>
                </c:pt>
                <c:pt idx="276" formatCode="0.00">
                  <c:v>6.3092001420568584</c:v>
                </c:pt>
                <c:pt idx="277" formatCode="0.00">
                  <c:v>6.2738206517605173</c:v>
                </c:pt>
                <c:pt idx="278" formatCode="0.00">
                  <c:v>6.2384411614641868</c:v>
                </c:pt>
                <c:pt idx="279" formatCode="0.00">
                  <c:v>6.2030616711678457</c:v>
                </c:pt>
                <c:pt idx="280" formatCode="0.00">
                  <c:v>6.1676821808715152</c:v>
                </c:pt>
                <c:pt idx="281" formatCode="0.00">
                  <c:v>6.1323026905751741</c:v>
                </c:pt>
                <c:pt idx="282" formatCode="0.00">
                  <c:v>6.0969232002788436</c:v>
                </c:pt>
                <c:pt idx="283" formatCode="0.00">
                  <c:v>6.0615437099825016</c:v>
                </c:pt>
                <c:pt idx="284" formatCode="0.00">
                  <c:v>6.0261642196861711</c:v>
                </c:pt>
                <c:pt idx="285" formatCode="0.00">
                  <c:v>5.99078472938983</c:v>
                </c:pt>
                <c:pt idx="286" formatCode="0.00">
                  <c:v>5.9554052390934995</c:v>
                </c:pt>
                <c:pt idx="287" formatCode="0.00">
                  <c:v>5.9200257487971584</c:v>
                </c:pt>
                <c:pt idx="288" formatCode="0.00">
                  <c:v>5.884646258500827</c:v>
                </c:pt>
                <c:pt idx="289" formatCode="0.00">
                  <c:v>5.8492667682044859</c:v>
                </c:pt>
                <c:pt idx="290" formatCode="0.00">
                  <c:v>5.8138872779081554</c:v>
                </c:pt>
                <c:pt idx="291" formatCode="0.00">
                  <c:v>5.7785077876118143</c:v>
                </c:pt>
                <c:pt idx="292" formatCode="0.00">
                  <c:v>5.7431282973154838</c:v>
                </c:pt>
                <c:pt idx="293" formatCode="0.00">
                  <c:v>5.7077488070191427</c:v>
                </c:pt>
                <c:pt idx="294" formatCode="0.00">
                  <c:v>5.6723693167228122</c:v>
                </c:pt>
                <c:pt idx="295" formatCode="0.00">
                  <c:v>5.6369898264264711</c:v>
                </c:pt>
                <c:pt idx="296" formatCode="0.00">
                  <c:v>5.6016103361301406</c:v>
                </c:pt>
                <c:pt idx="297" formatCode="0.00">
                  <c:v>5.5662308458337995</c:v>
                </c:pt>
                <c:pt idx="298" formatCode="0.00">
                  <c:v>5.530851355537469</c:v>
                </c:pt>
                <c:pt idx="299" formatCode="0.00">
                  <c:v>5.4954718652411279</c:v>
                </c:pt>
                <c:pt idx="300" formatCode="0.00">
                  <c:v>5.4600923749447965</c:v>
                </c:pt>
                <c:pt idx="301" formatCode="0.00">
                  <c:v>5.4247128846484554</c:v>
                </c:pt>
                <c:pt idx="302" formatCode="0.00">
                  <c:v>5.3893333943521249</c:v>
                </c:pt>
                <c:pt idx="303" formatCode="0.00">
                  <c:v>5.3539539040557838</c:v>
                </c:pt>
                <c:pt idx="304" formatCode="0.00">
                  <c:v>5.3185744137594533</c:v>
                </c:pt>
                <c:pt idx="305" formatCode="0.00">
                  <c:v>5.2831949234631121</c:v>
                </c:pt>
                <c:pt idx="306" formatCode="0.00">
                  <c:v>5.2478154331667817</c:v>
                </c:pt>
                <c:pt idx="307" formatCode="0.00">
                  <c:v>5.2124359428704397</c:v>
                </c:pt>
                <c:pt idx="308" formatCode="0.00">
                  <c:v>5.1770564525741092</c:v>
                </c:pt>
                <c:pt idx="309" formatCode="0.00">
                  <c:v>5.141676962277768</c:v>
                </c:pt>
                <c:pt idx="310" formatCode="0.00">
                  <c:v>5.1062974719814376</c:v>
                </c:pt>
                <c:pt idx="311" formatCode="0.00">
                  <c:v>5.0709179816850964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B-488D-A378-A21AA8668400}"/>
            </c:ext>
          </c:extLst>
        </c:ser>
        <c:ser>
          <c:idx val="2"/>
          <c:order val="2"/>
          <c:tx>
            <c:strRef>
              <c:f>'2. forecast -&gt; standardize'!$D$1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standardize'!$D$2:$D$313</c:f>
              <c:numCache>
                <c:formatCode>General</c:formatCode>
                <c:ptCount val="312"/>
                <c:pt idx="191" formatCode="0.00">
                  <c:v>9.42</c:v>
                </c:pt>
                <c:pt idx="192" formatCode="0.00">
                  <c:v>7.7278727613109446</c:v>
                </c:pt>
                <c:pt idx="193" formatCode="0.00">
                  <c:v>7.1550354493871673</c:v>
                </c:pt>
                <c:pt idx="194" formatCode="0.00">
                  <c:v>6.6936452150918502</c:v>
                </c:pt>
                <c:pt idx="195" formatCode="0.00">
                  <c:v>6.2938327240486203</c:v>
                </c:pt>
                <c:pt idx="196" formatCode="0.00">
                  <c:v>5.9345225913614845</c:v>
                </c:pt>
                <c:pt idx="197" formatCode="0.00">
                  <c:v>5.6044494546223333</c:v>
                </c:pt>
                <c:pt idx="198" formatCode="0.00">
                  <c:v>5.2967539579971596</c:v>
                </c:pt>
                <c:pt idx="199" formatCode="0.00">
                  <c:v>5.0068927078802608</c:v>
                </c:pt>
                <c:pt idx="200" formatCode="0.00">
                  <c:v>4.7316725950175478</c:v>
                </c:pt>
                <c:pt idx="201" formatCode="0.00">
                  <c:v>4.468748273674076</c:v>
                </c:pt>
                <c:pt idx="202" formatCode="0.00">
                  <c:v>4.2163371859579923</c:v>
                </c:pt>
                <c:pt idx="203" formatCode="0.00">
                  <c:v>3.9730470379099918</c:v>
                </c:pt>
                <c:pt idx="204" formatCode="0.00">
                  <c:v>3.7377658307126316</c:v>
                </c:pt>
                <c:pt idx="205" formatCode="0.00">
                  <c:v>3.5095887775972274</c:v>
                </c:pt>
                <c:pt idx="206" formatCode="0.00">
                  <c:v>3.2877680274307455</c:v>
                </c:pt>
                <c:pt idx="207" formatCode="0.00">
                  <c:v>3.0716770573926917</c:v>
                </c:pt>
                <c:pt idx="208" formatCode="0.00">
                  <c:v>2.8607848207791289</c:v>
                </c:pt>
                <c:pt idx="209" formatCode="0.00">
                  <c:v>2.6546365702714283</c:v>
                </c:pt>
                <c:pt idx="210" formatCode="0.00">
                  <c:v>2.4528393639310098</c:v>
                </c:pt>
                <c:pt idx="211" formatCode="0.00">
                  <c:v>2.2550509281556934</c:v>
                </c:pt>
                <c:pt idx="212" formatCode="0.00">
                  <c:v>2.0609709737842481</c:v>
                </c:pt>
                <c:pt idx="213" formatCode="0.00">
                  <c:v>1.8703343357344178</c:v>
                </c:pt>
                <c:pt idx="214" formatCode="0.00">
                  <c:v>1.6829054890401069</c:v>
                </c:pt>
                <c:pt idx="215" formatCode="0.00">
                  <c:v>1.4984741182044194</c:v>
                </c:pt>
                <c:pt idx="216" formatCode="0.00">
                  <c:v>1.3168515027476726</c:v>
                </c:pt>
                <c:pt idx="217" formatCode="0.00">
                  <c:v>1.1378675424352389</c:v>
                </c:pt>
                <c:pt idx="218" formatCode="0.00">
                  <c:v>0.96136828907873362</c:v>
                </c:pt>
                <c:pt idx="219" formatCode="0.00">
                  <c:v>0.78721388334230458</c:v>
                </c:pt>
                <c:pt idx="220" formatCode="0.00">
                  <c:v>0.61527681820600399</c:v>
                </c:pt>
                <c:pt idx="221" formatCode="0.00">
                  <c:v>0.44544046803981718</c:v>
                </c:pt>
                <c:pt idx="222" formatCode="0.00">
                  <c:v>0.27759783528116344</c:v>
                </c:pt>
                <c:pt idx="223" formatCode="0.00">
                  <c:v>0.11165047663524952</c:v>
                </c:pt>
                <c:pt idx="224" formatCode="0.00">
                  <c:v>-5.249242164969381E-2</c:v>
                </c:pt>
                <c:pt idx="225" formatCode="0.00">
                  <c:v>-0.21491484396132243</c:v>
                </c:pt>
                <c:pt idx="226" formatCode="0.00">
                  <c:v>-0.37569464085394166</c:v>
                </c:pt>
                <c:pt idx="227" formatCode="0.00">
                  <c:v>-0.53490413617939758</c:v>
                </c:pt>
                <c:pt idx="228" formatCode="0.00">
                  <c:v>-0.69261065916648334</c:v>
                </c:pt>
                <c:pt idx="229" formatCode="0.00">
                  <c:v>-0.84887701248011727</c:v>
                </c:pt>
                <c:pt idx="230" formatCode="0.00">
                  <c:v>-1.0037618854248054</c:v>
                </c:pt>
                <c:pt idx="231" formatCode="0.00">
                  <c:v>-1.157320219946957</c:v>
                </c:pt>
                <c:pt idx="232" formatCode="0.00">
                  <c:v>-1.3096035358590825</c:v>
                </c:pt>
                <c:pt idx="233" formatCode="0.00">
                  <c:v>-1.4606602207018646</c:v>
                </c:pt>
                <c:pt idx="234" formatCode="0.00">
                  <c:v>-1.6105357888295906</c:v>
                </c:pt>
                <c:pt idx="235" formatCode="0.00">
                  <c:v>-1.7592731136187059</c:v>
                </c:pt>
                <c:pt idx="236" formatCode="0.00">
                  <c:v>-1.906912636128018</c:v>
                </c:pt>
                <c:pt idx="237" formatCode="0.00">
                  <c:v>-2.0534925530633421</c:v>
                </c:pt>
                <c:pt idx="238" formatCode="0.00">
                  <c:v>-2.1990489864992986</c:v>
                </c:pt>
                <c:pt idx="239" formatCode="0.00">
                  <c:v>-2.3436161374754176</c:v>
                </c:pt>
                <c:pt idx="240" formatCode="0.00">
                  <c:v>-2.4872264252987888</c:v>
                </c:pt>
                <c:pt idx="241" formatCode="0.00">
                  <c:v>-2.629910614145154</c:v>
                </c:pt>
                <c:pt idx="242" formatCode="0.00">
                  <c:v>-2.7716979283444543</c:v>
                </c:pt>
                <c:pt idx="243" formatCode="0.00">
                  <c:v>-2.9126161575622307</c:v>
                </c:pt>
                <c:pt idx="244" formatCode="0.00">
                  <c:v>-3.0526917529373909</c:v>
                </c:pt>
                <c:pt idx="245" formatCode="0.00">
                  <c:v>-3.1919499151084425</c:v>
                </c:pt>
                <c:pt idx="246" formatCode="0.00">
                  <c:v>-3.330414674948309</c:v>
                </c:pt>
                <c:pt idx="247" formatCode="0.00">
                  <c:v>-3.4681089677321859</c:v>
                </c:pt>
                <c:pt idx="248" formatCode="0.00">
                  <c:v>-3.6050547013788767</c:v>
                </c:pt>
                <c:pt idx="249" formatCode="0.00">
                  <c:v>-3.7412728193340818</c:v>
                </c:pt>
                <c:pt idx="250" formatCode="0.00">
                  <c:v>-3.8767833586002247</c:v>
                </c:pt>
                <c:pt idx="251" formatCode="0.00">
                  <c:v>-4.0116055033628122</c:v>
                </c:pt>
                <c:pt idx="252" formatCode="0.00">
                  <c:v>-4.145757634614295</c:v>
                </c:pt>
                <c:pt idx="253" formatCode="0.00">
                  <c:v>-4.2792573761344874</c:v>
                </c:pt>
                <c:pt idx="254" formatCode="0.00">
                  <c:v>-4.4121216371486609</c:v>
                </c:pt>
                <c:pt idx="255" formatCode="0.00">
                  <c:v>-4.5443666519520578</c:v>
                </c:pt>
                <c:pt idx="256" formatCode="0.00">
                  <c:v>-4.6760080167598348</c:v>
                </c:pt>
                <c:pt idx="257" formatCode="0.00">
                  <c:v>-4.8070607240162806</c:v>
                </c:pt>
                <c:pt idx="258" formatCode="0.00">
                  <c:v>-4.9375391943736657</c:v>
                </c:pt>
                <c:pt idx="259" formatCode="0.00">
                  <c:v>-5.0674573065313888</c:v>
                </c:pt>
                <c:pt idx="260" formatCode="0.00">
                  <c:v>-5.19682842510736</c:v>
                </c:pt>
                <c:pt idx="261" formatCode="0.00">
                  <c:v>-5.3256654266980101</c:v>
                </c:pt>
                <c:pt idx="262" formatCode="0.00">
                  <c:v>-5.4539807242683578</c:v>
                </c:pt>
                <c:pt idx="263" formatCode="0.00">
                  <c:v>-5.581786290001161</c:v>
                </c:pt>
                <c:pt idx="264" formatCode="0.00">
                  <c:v>-5.7090936767221203</c:v>
                </c:pt>
                <c:pt idx="265" formatCode="0.00">
                  <c:v>-5.8359140380082275</c:v>
                </c:pt>
                <c:pt idx="266" formatCode="0.00">
                  <c:v>-5.9622581470764704</c:v>
                </c:pt>
                <c:pt idx="267" formatCode="0.00">
                  <c:v>-6.0881364145422339</c:v>
                </c:pt>
                <c:pt idx="268" formatCode="0.00">
                  <c:v>-6.2135589051286608</c:v>
                </c:pt>
                <c:pt idx="269" formatCode="0.00">
                  <c:v>-6.338535353401852</c:v>
                </c:pt>
                <c:pt idx="270" formatCode="0.00">
                  <c:v>-6.4630751786000866</c:v>
                </c:pt>
                <c:pt idx="271" formatCode="0.00">
                  <c:v>-6.5871874986202146</c:v>
                </c:pt>
                <c:pt idx="272" formatCode="0.00">
                  <c:v>-6.7108811432186792</c:v>
                </c:pt>
                <c:pt idx="273" formatCode="0.00">
                  <c:v>-6.8341646664805813</c:v>
                </c:pt>
                <c:pt idx="274" formatCode="0.00">
                  <c:v>-6.9570463586054823</c:v>
                </c:pt>
                <c:pt idx="275" formatCode="0.00">
                  <c:v>-7.0795342570553439</c:v>
                </c:pt>
                <c:pt idx="276" formatCode="0.00">
                  <c:v>-7.2016361571059511</c:v>
                </c:pt>
                <c:pt idx="277" formatCode="0.00">
                  <c:v>-7.3233596218406278</c:v>
                </c:pt>
                <c:pt idx="278" formatCode="0.00">
                  <c:v>-7.4447119916214701</c:v>
                </c:pt>
                <c:pt idx="279" formatCode="0.00">
                  <c:v>-7.5657003930714035</c:v>
                </c:pt>
                <c:pt idx="280" formatCode="0.00">
                  <c:v>-7.6863317475971806</c:v>
                </c:pt>
                <c:pt idx="281" formatCode="0.00">
                  <c:v>-7.8066127794819922</c:v>
                </c:pt>
                <c:pt idx="282" formatCode="0.00">
                  <c:v>-7.9265500235735873</c:v>
                </c:pt>
                <c:pt idx="283" formatCode="0.00">
                  <c:v>-8.0461498325925742</c:v>
                </c:pt>
                <c:pt idx="284" formatCode="0.00">
                  <c:v>-8.165418384083333</c:v>
                </c:pt>
                <c:pt idx="285" formatCode="0.00">
                  <c:v>-8.2843616870288468</c:v>
                </c:pt>
                <c:pt idx="286" formatCode="0.00">
                  <c:v>-8.402985588148832</c:v>
                </c:pt>
                <c:pt idx="287" formatCode="0.00">
                  <c:v>-8.5212957778997414</c:v>
                </c:pt>
                <c:pt idx="288" formatCode="0.00">
                  <c:v>-8.6392977961933859</c:v>
                </c:pt>
                <c:pt idx="289" formatCode="0.00">
                  <c:v>-8.7569970378504358</c:v>
                </c:pt>
                <c:pt idx="290" formatCode="0.00">
                  <c:v>-8.8743987578032915</c:v>
                </c:pt>
                <c:pt idx="291" formatCode="0.00">
                  <c:v>-8.9915080760626083</c:v>
                </c:pt>
                <c:pt idx="292" formatCode="0.00">
                  <c:v>-9.1083299824600488</c:v>
                </c:pt>
                <c:pt idx="293" formatCode="0.00">
                  <c:v>-9.2248693411798577</c:v>
                </c:pt>
                <c:pt idx="294" formatCode="0.00">
                  <c:v>-9.3411308950902168</c:v>
                </c:pt>
                <c:pt idx="295" formatCode="0.00">
                  <c:v>-9.4571192698854141</c:v>
                </c:pt>
                <c:pt idx="296" formatCode="0.00">
                  <c:v>-9.5728389780485088</c:v>
                </c:pt>
                <c:pt idx="297" formatCode="0.00">
                  <c:v>-9.6882944226441978</c:v>
                </c:pt>
                <c:pt idx="298" formatCode="0.00">
                  <c:v>-9.8034899009503604</c:v>
                </c:pt>
                <c:pt idx="299" formatCode="0.00">
                  <c:v>-9.918429607936865</c:v>
                </c:pt>
                <c:pt idx="300" formatCode="0.00">
                  <c:v>-10.033117639599133</c:v>
                </c:pt>
                <c:pt idx="301" formatCode="0.00">
                  <c:v>-10.147557996154083</c:v>
                </c:pt>
                <c:pt idx="302" formatCode="0.00">
                  <c:v>-10.261754585104974</c:v>
                </c:pt>
                <c:pt idx="303" formatCode="0.00">
                  <c:v>-10.375711224182025</c:v>
                </c:pt>
                <c:pt idx="304" formatCode="0.00">
                  <c:v>-10.489431644164544</c:v>
                </c:pt>
                <c:pt idx="305" formatCode="0.00">
                  <c:v>-10.602919491590654</c:v>
                </c:pt>
                <c:pt idx="306" formatCode="0.00">
                  <c:v>-10.716178331359727</c:v>
                </c:pt>
                <c:pt idx="307" formatCode="0.00">
                  <c:v>-10.82921164923297</c:v>
                </c:pt>
                <c:pt idx="308" formatCode="0.00">
                  <c:v>-10.942022854236669</c:v>
                </c:pt>
                <c:pt idx="309" formatCode="0.00">
                  <c:v>-11.054615280973007</c:v>
                </c:pt>
                <c:pt idx="310" formatCode="0.00">
                  <c:v>-11.166992191842379</c:v>
                </c:pt>
                <c:pt idx="311" formatCode="0.00">
                  <c:v>-11.279156779181726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B-488D-A378-A21AA8668400}"/>
            </c:ext>
          </c:extLst>
        </c:ser>
        <c:ser>
          <c:idx val="3"/>
          <c:order val="3"/>
          <c:tx>
            <c:strRef>
              <c:f>'2. forecast -&gt; standardize'!$E$1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standardize'!$E$2:$E$313</c:f>
              <c:numCache>
                <c:formatCode>General</c:formatCode>
                <c:ptCount val="312"/>
                <c:pt idx="191" formatCode="0.00">
                  <c:v>9.42</c:v>
                </c:pt>
                <c:pt idx="192" formatCode="0.00">
                  <c:v>10.834281892587207</c:v>
                </c:pt>
                <c:pt idx="193" formatCode="0.00">
                  <c:v>11.336360223918298</c:v>
                </c:pt>
                <c:pt idx="194" formatCode="0.00">
                  <c:v>11.726991477620958</c:v>
                </c:pt>
                <c:pt idx="195" formatCode="0.00">
                  <c:v>12.056044988071502</c:v>
                </c:pt>
                <c:pt idx="196" formatCode="0.00">
                  <c:v>12.344596140165979</c:v>
                </c:pt>
                <c:pt idx="197" formatCode="0.00">
                  <c:v>12.603910296312446</c:v>
                </c:pt>
                <c:pt idx="198" formatCode="0.00">
                  <c:v>12.840846812344962</c:v>
                </c:pt>
                <c:pt idx="199" formatCode="0.00">
                  <c:v>13.059949081869174</c:v>
                </c:pt>
                <c:pt idx="200" formatCode="0.00">
                  <c:v>13.264410214139227</c:v>
                </c:pt>
                <c:pt idx="201" formatCode="0.00">
                  <c:v>13.456575554890012</c:v>
                </c:pt>
                <c:pt idx="202" formatCode="0.00">
                  <c:v>13.638227662013438</c:v>
                </c:pt>
                <c:pt idx="203" formatCode="0.00">
                  <c:v>13.810758829468753</c:v>
                </c:pt>
                <c:pt idx="204" formatCode="0.00">
                  <c:v>13.975281056073456</c:v>
                </c:pt>
                <c:pt idx="205" formatCode="0.00">
                  <c:v>14.132699128596176</c:v>
                </c:pt>
                <c:pt idx="206" formatCode="0.00">
                  <c:v>14.28376089817</c:v>
                </c:pt>
                <c:pt idx="207" formatCode="0.00">
                  <c:v>14.429092887615369</c:v>
                </c:pt>
                <c:pt idx="208" formatCode="0.00">
                  <c:v>14.569226143636273</c:v>
                </c:pt>
                <c:pt idx="209" formatCode="0.00">
                  <c:v>14.704615413551288</c:v>
                </c:pt>
                <c:pt idx="210" formatCode="0.00">
                  <c:v>14.83565363929905</c:v>
                </c:pt>
                <c:pt idx="211" formatCode="0.00">
                  <c:v>14.96268309448168</c:v>
                </c:pt>
                <c:pt idx="212" formatCode="0.00">
                  <c:v>15.086004068260468</c:v>
                </c:pt>
                <c:pt idx="213" formatCode="0.00">
                  <c:v>15.205881725717612</c:v>
                </c:pt>
                <c:pt idx="214" formatCode="0.00">
                  <c:v>15.322551591819266</c:v>
                </c:pt>
                <c:pt idx="215" formatCode="0.00">
                  <c:v>15.436223982062266</c:v>
                </c:pt>
                <c:pt idx="216" formatCode="0.00">
                  <c:v>15.547087616926357</c:v>
                </c:pt>
                <c:pt idx="217" formatCode="0.00">
                  <c:v>15.655312596646105</c:v>
                </c:pt>
                <c:pt idx="218" formatCode="0.00">
                  <c:v>15.761052869409948</c:v>
                </c:pt>
                <c:pt idx="219" formatCode="0.00">
                  <c:v>15.864448294553693</c:v>
                </c:pt>
                <c:pt idx="220" formatCode="0.00">
                  <c:v>15.965626379097335</c:v>
                </c:pt>
                <c:pt idx="221" formatCode="0.00">
                  <c:v>16.064703748670837</c:v>
                </c:pt>
                <c:pt idx="222" formatCode="0.00">
                  <c:v>16.161787400836833</c:v>
                </c:pt>
                <c:pt idx="223" formatCode="0.00">
                  <c:v>16.256975778890059</c:v>
                </c:pt>
                <c:pt idx="224" formatCode="0.00">
                  <c:v>16.350359696582345</c:v>
                </c:pt>
                <c:pt idx="225" formatCode="0.00">
                  <c:v>16.442023138301288</c:v>
                </c:pt>
                <c:pt idx="226" formatCode="0.00">
                  <c:v>16.532043954601249</c:v>
                </c:pt>
                <c:pt idx="227" formatCode="0.00">
                  <c:v>16.62049446933402</c:v>
                </c:pt>
                <c:pt idx="228" formatCode="0.00">
                  <c:v>16.70744201172845</c:v>
                </c:pt>
                <c:pt idx="229" formatCode="0.00">
                  <c:v>16.7929493844494</c:v>
                </c:pt>
                <c:pt idx="230" formatCode="0.00">
                  <c:v>16.877075276801428</c:v>
                </c:pt>
                <c:pt idx="231" formatCode="0.00">
                  <c:v>16.959874630730894</c:v>
                </c:pt>
                <c:pt idx="232" formatCode="0.00">
                  <c:v>17.041398966050359</c:v>
                </c:pt>
                <c:pt idx="233" formatCode="0.00">
                  <c:v>17.121696670300459</c:v>
                </c:pt>
                <c:pt idx="234" formatCode="0.00">
                  <c:v>17.200813257835524</c:v>
                </c:pt>
                <c:pt idx="235" formatCode="0.00">
                  <c:v>17.278791602031959</c:v>
                </c:pt>
                <c:pt idx="236" formatCode="0.00">
                  <c:v>17.35567214394861</c:v>
                </c:pt>
                <c:pt idx="237" formatCode="0.00">
                  <c:v>17.431493080291247</c:v>
                </c:pt>
                <c:pt idx="238" formatCode="0.00">
                  <c:v>17.506290533134543</c:v>
                </c:pt>
                <c:pt idx="239" formatCode="0.00">
                  <c:v>17.580098703517979</c:v>
                </c:pt>
                <c:pt idx="240" formatCode="0.00">
                  <c:v>17.65295001074869</c:v>
                </c:pt>
                <c:pt idx="241" formatCode="0.00">
                  <c:v>17.724875219002374</c:v>
                </c:pt>
                <c:pt idx="242" formatCode="0.00">
                  <c:v>17.795903552609012</c:v>
                </c:pt>
                <c:pt idx="243" formatCode="0.00">
                  <c:v>17.866062801234108</c:v>
                </c:pt>
                <c:pt idx="244" formatCode="0.00">
                  <c:v>17.935379416016605</c:v>
                </c:pt>
                <c:pt idx="245" formatCode="0.00">
                  <c:v>18.003878597594976</c:v>
                </c:pt>
                <c:pt idx="246" formatCode="0.00">
                  <c:v>18.071584376842182</c:v>
                </c:pt>
                <c:pt idx="247" formatCode="0.00">
                  <c:v>18.138519689033377</c:v>
                </c:pt>
                <c:pt idx="248" formatCode="0.00">
                  <c:v>18.204706442087407</c:v>
                </c:pt>
                <c:pt idx="249" formatCode="0.00">
                  <c:v>18.270165579449927</c:v>
                </c:pt>
                <c:pt idx="250" formatCode="0.00">
                  <c:v>18.334917138123409</c:v>
                </c:pt>
                <c:pt idx="251" formatCode="0.00">
                  <c:v>18.398980302293314</c:v>
                </c:pt>
                <c:pt idx="252" formatCode="0.00">
                  <c:v>18.462373452952136</c:v>
                </c:pt>
                <c:pt idx="253" formatCode="0.00">
                  <c:v>18.525114213879643</c:v>
                </c:pt>
                <c:pt idx="254" formatCode="0.00">
                  <c:v>18.587219494301156</c:v>
                </c:pt>
                <c:pt idx="255" formatCode="0.00">
                  <c:v>18.648705528511872</c:v>
                </c:pt>
                <c:pt idx="256" formatCode="0.00">
                  <c:v>18.709587912726988</c:v>
                </c:pt>
                <c:pt idx="257" formatCode="0.00">
                  <c:v>18.76988163939075</c:v>
                </c:pt>
                <c:pt idx="258" formatCode="0.00">
                  <c:v>18.829601129155474</c:v>
                </c:pt>
                <c:pt idx="259" formatCode="0.00">
                  <c:v>18.888760260720517</c:v>
                </c:pt>
                <c:pt idx="260" formatCode="0.00">
                  <c:v>18.947372398703827</c:v>
                </c:pt>
                <c:pt idx="261" formatCode="0.00">
                  <c:v>19.005450419701795</c:v>
                </c:pt>
                <c:pt idx="262" formatCode="0.00">
                  <c:v>19.06300673667948</c:v>
                </c:pt>
                <c:pt idx="263" formatCode="0.00">
                  <c:v>19.120053321819601</c:v>
                </c:pt>
                <c:pt idx="264" formatCode="0.00">
                  <c:v>19.176601727947901</c:v>
                </c:pt>
                <c:pt idx="265" formatCode="0.00">
                  <c:v>19.232663108641326</c:v>
                </c:pt>
                <c:pt idx="266" formatCode="0.00">
                  <c:v>19.288248237116903</c:v>
                </c:pt>
                <c:pt idx="267" formatCode="0.00">
                  <c:v>19.343367523989986</c:v>
                </c:pt>
                <c:pt idx="268" formatCode="0.00">
                  <c:v>19.398031033983752</c:v>
                </c:pt>
                <c:pt idx="269" formatCode="0.00">
                  <c:v>19.452248501664261</c:v>
                </c:pt>
                <c:pt idx="270" formatCode="0.00">
                  <c:v>19.506029346269834</c:v>
                </c:pt>
                <c:pt idx="271" formatCode="0.00">
                  <c:v>19.55938268569728</c:v>
                </c:pt>
                <c:pt idx="272" formatCode="0.00">
                  <c:v>19.612317349703083</c:v>
                </c:pt>
                <c:pt idx="273" formatCode="0.00">
                  <c:v>19.664841892372301</c:v>
                </c:pt>
                <c:pt idx="274" formatCode="0.00">
                  <c:v>19.716964603904543</c:v>
                </c:pt>
                <c:pt idx="275" formatCode="0.00">
                  <c:v>19.768693521761723</c:v>
                </c:pt>
                <c:pt idx="276" formatCode="0.00">
                  <c:v>19.820036441219667</c:v>
                </c:pt>
                <c:pt idx="277" formatCode="0.00">
                  <c:v>19.871000925361663</c:v>
                </c:pt>
                <c:pt idx="278" formatCode="0.00">
                  <c:v>19.921594314549843</c:v>
                </c:pt>
                <c:pt idx="279" formatCode="0.00">
                  <c:v>19.971823735407096</c:v>
                </c:pt>
                <c:pt idx="280" formatCode="0.00">
                  <c:v>20.021696109340212</c:v>
                </c:pt>
                <c:pt idx="281" formatCode="0.00">
                  <c:v>20.071218160632341</c:v>
                </c:pt>
                <c:pt idx="282" formatCode="0.00">
                  <c:v>20.120396424131275</c:v>
                </c:pt>
                <c:pt idx="283" formatCode="0.00">
                  <c:v>20.169237252557579</c:v>
                </c:pt>
                <c:pt idx="284" formatCode="0.00">
                  <c:v>20.217746823455677</c:v>
                </c:pt>
                <c:pt idx="285" formatCode="0.00">
                  <c:v>20.265931145808509</c:v>
                </c:pt>
                <c:pt idx="286" formatCode="0.00">
                  <c:v>20.313796066335833</c:v>
                </c:pt>
                <c:pt idx="287" formatCode="0.00">
                  <c:v>20.361347275494058</c:v>
                </c:pt>
                <c:pt idx="288" formatCode="0.00">
                  <c:v>20.408590313195038</c:v>
                </c:pt>
                <c:pt idx="289" formatCode="0.00">
                  <c:v>20.455530574259406</c:v>
                </c:pt>
                <c:pt idx="290" formatCode="0.00">
                  <c:v>20.502173313619604</c:v>
                </c:pt>
                <c:pt idx="291" formatCode="0.00">
                  <c:v>20.548523651286235</c:v>
                </c:pt>
                <c:pt idx="292" formatCode="0.00">
                  <c:v>20.594586577091015</c:v>
                </c:pt>
                <c:pt idx="293" formatCode="0.00">
                  <c:v>20.640366955218145</c:v>
                </c:pt>
                <c:pt idx="294" formatCode="0.00">
                  <c:v>20.685869528535843</c:v>
                </c:pt>
                <c:pt idx="295" formatCode="0.00">
                  <c:v>20.731098922738358</c:v>
                </c:pt>
                <c:pt idx="296" formatCode="0.00">
                  <c:v>20.776059650308788</c:v>
                </c:pt>
                <c:pt idx="297" formatCode="0.00">
                  <c:v>20.820756114311799</c:v>
                </c:pt>
                <c:pt idx="298" formatCode="0.00">
                  <c:v>20.865192612025297</c:v>
                </c:pt>
                <c:pt idx="299" formatCode="0.00">
                  <c:v>20.909373338419119</c:v>
                </c:pt>
                <c:pt idx="300" formatCode="0.00">
                  <c:v>20.953302389488726</c:v>
                </c:pt>
                <c:pt idx="301" formatCode="0.00">
                  <c:v>20.996983765450992</c:v>
                </c:pt>
                <c:pt idx="302" formatCode="0.00">
                  <c:v>21.040421373809224</c:v>
                </c:pt>
                <c:pt idx="303" formatCode="0.00">
                  <c:v>21.083619032293591</c:v>
                </c:pt>
                <c:pt idx="304" formatCode="0.00">
                  <c:v>21.12658047168345</c:v>
                </c:pt>
                <c:pt idx="305" formatCode="0.00">
                  <c:v>21.169309338516879</c:v>
                </c:pt>
                <c:pt idx="306" formatCode="0.00">
                  <c:v>21.211809197693292</c:v>
                </c:pt>
                <c:pt idx="307" formatCode="0.00">
                  <c:v>21.254083534973848</c:v>
                </c:pt>
                <c:pt idx="308" formatCode="0.00">
                  <c:v>21.296135759384889</c:v>
                </c:pt>
                <c:pt idx="309" formatCode="0.00">
                  <c:v>21.337969205528541</c:v>
                </c:pt>
                <c:pt idx="310" formatCode="0.00">
                  <c:v>21.379587135805256</c:v>
                </c:pt>
                <c:pt idx="311" formatCode="0.00">
                  <c:v>21.420992742551917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B-488D-A378-A21AA866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72104"/>
        <c:axId val="582174400"/>
      </c:lineChart>
      <c:catAx>
        <c:axId val="582172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4400"/>
        <c:crosses val="autoZero"/>
        <c:auto val="1"/>
        <c:lblAlgn val="ctr"/>
        <c:lblOffset val="100"/>
        <c:noMultiLvlLbl val="0"/>
      </c:catAx>
      <c:valAx>
        <c:axId val="582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forecast -&gt; standardize'!$F$1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forecast -&gt; standardize'!$F$2:$F$313</c:f>
              <c:numCache>
                <c:formatCode>0.00</c:formatCode>
                <c:ptCount val="312"/>
                <c:pt idx="0">
                  <c:v>1.4365752024455614</c:v>
                </c:pt>
                <c:pt idx="1">
                  <c:v>1.3364695197436725</c:v>
                </c:pt>
                <c:pt idx="2">
                  <c:v>1.2363638370417835</c:v>
                </c:pt>
                <c:pt idx="3">
                  <c:v>1.1319567382862978</c:v>
                </c:pt>
                <c:pt idx="4">
                  <c:v>1.0275496395308124</c:v>
                </c:pt>
                <c:pt idx="5">
                  <c:v>0.92314254077532676</c:v>
                </c:pt>
                <c:pt idx="6">
                  <c:v>0.81873544201984161</c:v>
                </c:pt>
                <c:pt idx="7">
                  <c:v>0.71432834326435601</c:v>
                </c:pt>
                <c:pt idx="8">
                  <c:v>0.60992124450887042</c:v>
                </c:pt>
                <c:pt idx="9">
                  <c:v>0.61695992532384725</c:v>
                </c:pt>
                <c:pt idx="10">
                  <c:v>0.62165237920049821</c:v>
                </c:pt>
                <c:pt idx="11">
                  <c:v>0.44646743447219306</c:v>
                </c:pt>
                <c:pt idx="12">
                  <c:v>0.27128248974388752</c:v>
                </c:pt>
                <c:pt idx="13">
                  <c:v>9.6097545015582347E-2</c:v>
                </c:pt>
                <c:pt idx="14">
                  <c:v>0.25798720376004292</c:v>
                </c:pt>
                <c:pt idx="15">
                  <c:v>0.31429665027985537</c:v>
                </c:pt>
                <c:pt idx="16">
                  <c:v>0.16413812622702256</c:v>
                </c:pt>
                <c:pt idx="17">
                  <c:v>0.13363717602879066</c:v>
                </c:pt>
                <c:pt idx="18">
                  <c:v>5.5038573594885627E-2</c:v>
                </c:pt>
                <c:pt idx="19">
                  <c:v>-2.356002883901898E-2</c:v>
                </c:pt>
                <c:pt idx="20">
                  <c:v>5.6211687064048568E-2</c:v>
                </c:pt>
                <c:pt idx="21">
                  <c:v>0.1969853033635795</c:v>
                </c:pt>
                <c:pt idx="22">
                  <c:v>0.28379570008162386</c:v>
                </c:pt>
                <c:pt idx="23">
                  <c:v>0.16648435316534801</c:v>
                </c:pt>
                <c:pt idx="24">
                  <c:v>4.9173006249072171E-2</c:v>
                </c:pt>
                <c:pt idx="25">
                  <c:v>-6.8138340667203687E-2</c:v>
                </c:pt>
                <c:pt idx="26">
                  <c:v>0.10078999889223328</c:v>
                </c:pt>
                <c:pt idx="27">
                  <c:v>0.27206456538999613</c:v>
                </c:pt>
                <c:pt idx="28">
                  <c:v>0.44333913188775897</c:v>
                </c:pt>
                <c:pt idx="29">
                  <c:v>0.65919201021370655</c:v>
                </c:pt>
                <c:pt idx="30">
                  <c:v>0.70142409510356574</c:v>
                </c:pt>
                <c:pt idx="31">
                  <c:v>0.8867760232312818</c:v>
                </c:pt>
                <c:pt idx="32">
                  <c:v>0.82812034977314386</c:v>
                </c:pt>
                <c:pt idx="33">
                  <c:v>0.75069486080840186</c:v>
                </c:pt>
                <c:pt idx="34">
                  <c:v>0.64980710246040418</c:v>
                </c:pt>
                <c:pt idx="35">
                  <c:v>0.66857691796700836</c:v>
                </c:pt>
                <c:pt idx="36">
                  <c:v>1.0381076607532775</c:v>
                </c:pt>
                <c:pt idx="37">
                  <c:v>1.4076384035395464</c:v>
                </c:pt>
                <c:pt idx="38">
                  <c:v>0.74600240693175046</c:v>
                </c:pt>
                <c:pt idx="39">
                  <c:v>0.94073924281276844</c:v>
                </c:pt>
                <c:pt idx="40">
                  <c:v>0.9290081081211411</c:v>
                </c:pt>
                <c:pt idx="41">
                  <c:v>0.97358641994932582</c:v>
                </c:pt>
                <c:pt idx="42">
                  <c:v>1.0650892705440211</c:v>
                </c:pt>
                <c:pt idx="43">
                  <c:v>0.86800620772467763</c:v>
                </c:pt>
                <c:pt idx="44">
                  <c:v>0.85158261915639899</c:v>
                </c:pt>
                <c:pt idx="45">
                  <c:v>0.85627507303304995</c:v>
                </c:pt>
                <c:pt idx="46">
                  <c:v>0.69203918735026393</c:v>
                </c:pt>
                <c:pt idx="47">
                  <c:v>0.72254013754849533</c:v>
                </c:pt>
                <c:pt idx="48">
                  <c:v>0.61109435797803335</c:v>
                </c:pt>
                <c:pt idx="49">
                  <c:v>0.49964857840757143</c:v>
                </c:pt>
                <c:pt idx="50">
                  <c:v>0.67326937184365976</c:v>
                </c:pt>
                <c:pt idx="51">
                  <c:v>0.48557121677761822</c:v>
                </c:pt>
                <c:pt idx="52">
                  <c:v>0.36825986986134235</c:v>
                </c:pt>
                <c:pt idx="53">
                  <c:v>0.18056171479530084</c:v>
                </c:pt>
                <c:pt idx="54">
                  <c:v>0.11017490664553556</c:v>
                </c:pt>
                <c:pt idx="55">
                  <c:v>0.30021928864990255</c:v>
                </c:pt>
                <c:pt idx="56">
                  <c:v>0.16883058010367349</c:v>
                </c:pt>
                <c:pt idx="57">
                  <c:v>-0.30041480756142991</c:v>
                </c:pt>
                <c:pt idx="58">
                  <c:v>-0.99724420824410864</c:v>
                </c:pt>
                <c:pt idx="59">
                  <c:v>-1.1614800939268948</c:v>
                </c:pt>
                <c:pt idx="60">
                  <c:v>-1.3972759012286091</c:v>
                </c:pt>
                <c:pt idx="61">
                  <c:v>-1.6330717085303235</c:v>
                </c:pt>
                <c:pt idx="62">
                  <c:v>-0.98316684661415543</c:v>
                </c:pt>
                <c:pt idx="63">
                  <c:v>-0.90808758458773886</c:v>
                </c:pt>
                <c:pt idx="64">
                  <c:v>-0.54676863608560922</c:v>
                </c:pt>
                <c:pt idx="65">
                  <c:v>-3.059870965399538E-2</c:v>
                </c:pt>
                <c:pt idx="66">
                  <c:v>0.16413812622702256</c:v>
                </c:pt>
                <c:pt idx="67">
                  <c:v>0.20167775724023085</c:v>
                </c:pt>
                <c:pt idx="68">
                  <c:v>0.34714382741641275</c:v>
                </c:pt>
                <c:pt idx="69">
                  <c:v>0.73427127224012312</c:v>
                </c:pt>
                <c:pt idx="70">
                  <c:v>1.585951650852286</c:v>
                </c:pt>
                <c:pt idx="71">
                  <c:v>1.8933073797729285</c:v>
                </c:pt>
                <c:pt idx="72">
                  <c:v>4.8777080453229864</c:v>
                </c:pt>
                <c:pt idx="73">
                  <c:v>3.3291982660281452</c:v>
                </c:pt>
                <c:pt idx="74">
                  <c:v>2.7309103967551382</c:v>
                </c:pt>
                <c:pt idx="75">
                  <c:v>2.517403745367516</c:v>
                </c:pt>
                <c:pt idx="76">
                  <c:v>2.3531678596847301</c:v>
                </c:pt>
                <c:pt idx="77">
                  <c:v>1.7290714940901424</c:v>
                </c:pt>
                <c:pt idx="78">
                  <c:v>1.5507582467774028</c:v>
                </c:pt>
                <c:pt idx="79">
                  <c:v>1.3536751839580594</c:v>
                </c:pt>
                <c:pt idx="80">
                  <c:v>1.2879808296849451</c:v>
                </c:pt>
                <c:pt idx="81">
                  <c:v>1.26451856030169</c:v>
                </c:pt>
                <c:pt idx="82">
                  <c:v>1.2739034680549919</c:v>
                </c:pt>
                <c:pt idx="83">
                  <c:v>0.93135433505946652</c:v>
                </c:pt>
                <c:pt idx="84">
                  <c:v>0.72723259142514673</c:v>
                </c:pt>
                <c:pt idx="85">
                  <c:v>0.52311084779082651</c:v>
                </c:pt>
                <c:pt idx="86">
                  <c:v>0.58880520206394082</c:v>
                </c:pt>
                <c:pt idx="87">
                  <c:v>0.2908343808966003</c:v>
                </c:pt>
                <c:pt idx="88">
                  <c:v>0.31195042334152989</c:v>
                </c:pt>
                <c:pt idx="89">
                  <c:v>0.50668725922254787</c:v>
                </c:pt>
                <c:pt idx="90">
                  <c:v>0.33775891966311089</c:v>
                </c:pt>
                <c:pt idx="91">
                  <c:v>5.1519233187397637E-2</c:v>
                </c:pt>
                <c:pt idx="92">
                  <c:v>0.45037781270273536</c:v>
                </c:pt>
                <c:pt idx="93">
                  <c:v>0.32837401190980858</c:v>
                </c:pt>
                <c:pt idx="94">
                  <c:v>0.28848815395827482</c:v>
                </c:pt>
                <c:pt idx="95">
                  <c:v>0.29318060783492572</c:v>
                </c:pt>
                <c:pt idx="96">
                  <c:v>1.515271564335227E-2</c:v>
                </c:pt>
                <c:pt idx="97">
                  <c:v>-0.26287517654822162</c:v>
                </c:pt>
                <c:pt idx="98">
                  <c:v>-0.23002799941166466</c:v>
                </c:pt>
                <c:pt idx="99">
                  <c:v>-0.21360441084338597</c:v>
                </c:pt>
                <c:pt idx="100">
                  <c:v>-0.3473393463279405</c:v>
                </c:pt>
                <c:pt idx="101">
                  <c:v>-0.69927338707676789</c:v>
                </c:pt>
                <c:pt idx="102">
                  <c:v>-1.0136677968123871</c:v>
                </c:pt>
                <c:pt idx="103">
                  <c:v>-1.0864008319004783</c:v>
                </c:pt>
                <c:pt idx="104">
                  <c:v>-0.88227908826615831</c:v>
                </c:pt>
                <c:pt idx="105">
                  <c:v>-0.77200642216485882</c:v>
                </c:pt>
                <c:pt idx="106">
                  <c:v>-0.55615354383891125</c:v>
                </c:pt>
                <c:pt idx="107">
                  <c:v>-0.53034504751733069</c:v>
                </c:pt>
                <c:pt idx="108">
                  <c:v>-0.61832855770453754</c:v>
                </c:pt>
                <c:pt idx="109">
                  <c:v>-0.7063120678917445</c:v>
                </c:pt>
                <c:pt idx="110">
                  <c:v>-0.87289418051285617</c:v>
                </c:pt>
                <c:pt idx="111">
                  <c:v>-1.0535536547639208</c:v>
                </c:pt>
                <c:pt idx="112">
                  <c:v>-1.0864008319004783</c:v>
                </c:pt>
                <c:pt idx="113">
                  <c:v>-0.74854415278160369</c:v>
                </c:pt>
                <c:pt idx="114">
                  <c:v>-0.36610916183454423</c:v>
                </c:pt>
                <c:pt idx="115">
                  <c:v>-7.7523248420505966E-2</c:v>
                </c:pt>
                <c:pt idx="116">
                  <c:v>2.5710736865817079E-2</c:v>
                </c:pt>
                <c:pt idx="117">
                  <c:v>-1.8867574962368044E-2</c:v>
                </c:pt>
                <c:pt idx="118">
                  <c:v>-0.2863374459314767</c:v>
                </c:pt>
                <c:pt idx="119">
                  <c:v>-0.23941290716496652</c:v>
                </c:pt>
                <c:pt idx="120">
                  <c:v>-0.68871536585430304</c:v>
                </c:pt>
                <c:pt idx="121">
                  <c:v>-1.1380178245436396</c:v>
                </c:pt>
                <c:pt idx="122">
                  <c:v>-0.94562721560094709</c:v>
                </c:pt>
                <c:pt idx="123">
                  <c:v>-0.8963564498961113</c:v>
                </c:pt>
                <c:pt idx="124">
                  <c:v>-0.78373755685648661</c:v>
                </c:pt>
                <c:pt idx="125">
                  <c:v>-0.74150547196662708</c:v>
                </c:pt>
                <c:pt idx="126">
                  <c:v>-0.87993286132783277</c:v>
                </c:pt>
                <c:pt idx="127">
                  <c:v>-0.91043381152606451</c:v>
                </c:pt>
                <c:pt idx="128">
                  <c:v>-1.2177895404467072</c:v>
                </c:pt>
                <c:pt idx="129">
                  <c:v>-1.2717527600281942</c:v>
                </c:pt>
                <c:pt idx="130">
                  <c:v>-1.2834838947198217</c:v>
                </c:pt>
                <c:pt idx="131">
                  <c:v>-1.5063754538607459</c:v>
                </c:pt>
                <c:pt idx="132">
                  <c:v>-1.4747013901933512</c:v>
                </c:pt>
                <c:pt idx="133">
                  <c:v>-1.4430273265259568</c:v>
                </c:pt>
                <c:pt idx="134">
                  <c:v>-1.6612264317902301</c:v>
                </c:pt>
                <c:pt idx="135">
                  <c:v>-1.6635726587285555</c:v>
                </c:pt>
                <c:pt idx="136">
                  <c:v>-1.7151896513717169</c:v>
                </c:pt>
                <c:pt idx="137">
                  <c:v>-1.7339594668783209</c:v>
                </c:pt>
                <c:pt idx="138">
                  <c:v>-1.6236868007770218</c:v>
                </c:pt>
                <c:pt idx="139">
                  <c:v>-1.8676944023628752</c:v>
                </c:pt>
                <c:pt idx="140">
                  <c:v>-1.8935028986844562</c:v>
                </c:pt>
                <c:pt idx="141">
                  <c:v>-1.9591972529575705</c:v>
                </c:pt>
                <c:pt idx="142">
                  <c:v>-1.9474661182659427</c:v>
                </c:pt>
                <c:pt idx="143">
                  <c:v>-1.5556462195655816</c:v>
                </c:pt>
                <c:pt idx="144">
                  <c:v>-1.5697235811955348</c:v>
                </c:pt>
                <c:pt idx="145">
                  <c:v>-1.583800942825488</c:v>
                </c:pt>
                <c:pt idx="146">
                  <c:v>-1.2154433135083818</c:v>
                </c:pt>
                <c:pt idx="147">
                  <c:v>-1.1567876400502437</c:v>
                </c:pt>
                <c:pt idx="148">
                  <c:v>-1.3280622065480063</c:v>
                </c:pt>
                <c:pt idx="149">
                  <c:v>-1.2928688024731239</c:v>
                </c:pt>
                <c:pt idx="150">
                  <c:v>-1.2905225755347982</c:v>
                </c:pt>
                <c:pt idx="151">
                  <c:v>-0.8330083225613224</c:v>
                </c:pt>
                <c:pt idx="152">
                  <c:v>-0.45057333161426316</c:v>
                </c:pt>
                <c:pt idx="153">
                  <c:v>-0.16902609901520085</c:v>
                </c:pt>
                <c:pt idx="154">
                  <c:v>6.9409213592129268E-3</c:v>
                </c:pt>
                <c:pt idx="155">
                  <c:v>-0.20187327615175824</c:v>
                </c:pt>
                <c:pt idx="156">
                  <c:v>0.12073292786800037</c:v>
                </c:pt>
                <c:pt idx="157">
                  <c:v>0.44333913188775897</c:v>
                </c:pt>
                <c:pt idx="158">
                  <c:v>0.33306646578645954</c:v>
                </c:pt>
                <c:pt idx="159">
                  <c:v>0.23687116131511329</c:v>
                </c:pt>
                <c:pt idx="160">
                  <c:v>0.13129094909046518</c:v>
                </c:pt>
                <c:pt idx="161">
                  <c:v>0.25564097682171744</c:v>
                </c:pt>
                <c:pt idx="162">
                  <c:v>0.41753063556617842</c:v>
                </c:pt>
                <c:pt idx="163">
                  <c:v>0.14067585684376704</c:v>
                </c:pt>
                <c:pt idx="164">
                  <c:v>-8.6908156173807843E-2</c:v>
                </c:pt>
                <c:pt idx="165">
                  <c:v>-0.37080161571119563</c:v>
                </c:pt>
                <c:pt idx="166">
                  <c:v>-0.60073185566709619</c:v>
                </c:pt>
                <c:pt idx="167">
                  <c:v>-0.91278003846438993</c:v>
                </c:pt>
                <c:pt idx="168">
                  <c:v>-0.241759134103292</c:v>
                </c:pt>
                <c:pt idx="169">
                  <c:v>0.42926177025780576</c:v>
                </c:pt>
                <c:pt idx="170">
                  <c:v>-5.4060979037250885E-2</c:v>
                </c:pt>
                <c:pt idx="171">
                  <c:v>-0.35203180020459146</c:v>
                </c:pt>
                <c:pt idx="172">
                  <c:v>0.29787306171157668</c:v>
                </c:pt>
                <c:pt idx="173">
                  <c:v>0.16883058010367349</c:v>
                </c:pt>
                <c:pt idx="174">
                  <c:v>8.671263726228047E-2</c:v>
                </c:pt>
                <c:pt idx="175">
                  <c:v>-2.8252482715669911E-2</c:v>
                </c:pt>
                <c:pt idx="176">
                  <c:v>9.6097545015582347E-2</c:v>
                </c:pt>
                <c:pt idx="177">
                  <c:v>0.13598340296711611</c:v>
                </c:pt>
                <c:pt idx="178">
                  <c:v>0.34479760047808727</c:v>
                </c:pt>
                <c:pt idx="179">
                  <c:v>0.37295232373799331</c:v>
                </c:pt>
                <c:pt idx="180">
                  <c:v>-0.29337612674645352</c:v>
                </c:pt>
                <c:pt idx="181">
                  <c:v>-0.9597045772309003</c:v>
                </c:pt>
                <c:pt idx="182">
                  <c:v>-0.57492335934551542</c:v>
                </c:pt>
                <c:pt idx="183">
                  <c:v>-0.13383269494031844</c:v>
                </c:pt>
                <c:pt idx="184">
                  <c:v>-0.39661011203277619</c:v>
                </c:pt>
                <c:pt idx="185">
                  <c:v>-0.37314784264952106</c:v>
                </c:pt>
                <c:pt idx="186">
                  <c:v>-0.35437802714291694</c:v>
                </c:pt>
                <c:pt idx="187">
                  <c:v>-0.51392145894905206</c:v>
                </c:pt>
                <c:pt idx="188">
                  <c:v>-0.53503750139398165</c:v>
                </c:pt>
                <c:pt idx="189">
                  <c:v>-0.39191765815612523</c:v>
                </c:pt>
                <c:pt idx="190">
                  <c:v>-0.37080161571119563</c:v>
                </c:pt>
                <c:pt idx="191">
                  <c:v>-0.14087137575529482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155-A0C0-BECDBAA47A65}"/>
            </c:ext>
          </c:extLst>
        </c:ser>
        <c:ser>
          <c:idx val="1"/>
          <c:order val="1"/>
          <c:tx>
            <c:strRef>
              <c:f>'2. forecast -&gt; standardize'!$G$1</c:f>
              <c:strCache>
                <c:ptCount val="1"/>
                <c:pt idx="0">
                  <c:v>Forecast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standardize'!$G$2:$G$313</c:f>
              <c:numCache>
                <c:formatCode>0.00</c:formatCode>
                <c:ptCount val="312"/>
                <c:pt idx="191">
                  <c:v>-0.14087137575529482</c:v>
                </c:pt>
                <c:pt idx="192">
                  <c:v>-0.17346578754092154</c:v>
                </c:pt>
                <c:pt idx="193">
                  <c:v>-0.18176661886067214</c:v>
                </c:pt>
                <c:pt idx="194">
                  <c:v>-0.1900674501804194</c:v>
                </c:pt>
                <c:pt idx="195">
                  <c:v>-0.19836828150017</c:v>
                </c:pt>
                <c:pt idx="196">
                  <c:v>-0.20666911281991723</c:v>
                </c:pt>
                <c:pt idx="197">
                  <c:v>-0.21496994413966786</c:v>
                </c:pt>
                <c:pt idx="198">
                  <c:v>-0.22327077545941509</c:v>
                </c:pt>
                <c:pt idx="199">
                  <c:v>-0.23157160677916569</c:v>
                </c:pt>
                <c:pt idx="200">
                  <c:v>-0.23987243809891337</c:v>
                </c:pt>
                <c:pt idx="201">
                  <c:v>-0.24817326941866397</c:v>
                </c:pt>
                <c:pt idx="202">
                  <c:v>-0.25647410073841126</c:v>
                </c:pt>
                <c:pt idx="203">
                  <c:v>-0.26477493205816183</c:v>
                </c:pt>
                <c:pt idx="204">
                  <c:v>-0.27307576337790912</c:v>
                </c:pt>
                <c:pt idx="205">
                  <c:v>-0.28137659469765969</c:v>
                </c:pt>
                <c:pt idx="206">
                  <c:v>-0.28967742601740698</c:v>
                </c:pt>
                <c:pt idx="207">
                  <c:v>-0.29797825733715755</c:v>
                </c:pt>
                <c:pt idx="208">
                  <c:v>-0.30627908865690484</c:v>
                </c:pt>
                <c:pt idx="209">
                  <c:v>-0.31457991997665541</c:v>
                </c:pt>
                <c:pt idx="210">
                  <c:v>-0.32288075129640265</c:v>
                </c:pt>
                <c:pt idx="211">
                  <c:v>-0.33118158261615327</c:v>
                </c:pt>
                <c:pt idx="212">
                  <c:v>-0.33948241393590051</c:v>
                </c:pt>
                <c:pt idx="213">
                  <c:v>-0.34778324525565113</c:v>
                </c:pt>
                <c:pt idx="214">
                  <c:v>-0.35608407657539837</c:v>
                </c:pt>
                <c:pt idx="215">
                  <c:v>-0.36438490789514899</c:v>
                </c:pt>
                <c:pt idx="216">
                  <c:v>-0.37268573921489623</c:v>
                </c:pt>
                <c:pt idx="217">
                  <c:v>-0.38098657053464685</c:v>
                </c:pt>
                <c:pt idx="218">
                  <c:v>-0.38928740185439453</c:v>
                </c:pt>
                <c:pt idx="219">
                  <c:v>-0.3975882331741451</c:v>
                </c:pt>
                <c:pt idx="220">
                  <c:v>-0.40588906449389239</c:v>
                </c:pt>
                <c:pt idx="221">
                  <c:v>-0.41418989581364296</c:v>
                </c:pt>
                <c:pt idx="222">
                  <c:v>-0.42249072713339025</c:v>
                </c:pt>
                <c:pt idx="223">
                  <c:v>-0.43079155845314082</c:v>
                </c:pt>
                <c:pt idx="224">
                  <c:v>-0.43909238977288811</c:v>
                </c:pt>
                <c:pt idx="225">
                  <c:v>-0.44739322109263868</c:v>
                </c:pt>
                <c:pt idx="226">
                  <c:v>-0.45569405241238597</c:v>
                </c:pt>
                <c:pt idx="227">
                  <c:v>-0.46399488373213654</c:v>
                </c:pt>
                <c:pt idx="228">
                  <c:v>-0.47229571505188384</c:v>
                </c:pt>
                <c:pt idx="229">
                  <c:v>-0.48059654637163418</c:v>
                </c:pt>
                <c:pt idx="230">
                  <c:v>-0.48889737769138186</c:v>
                </c:pt>
                <c:pt idx="231">
                  <c:v>-0.49719820901113226</c:v>
                </c:pt>
                <c:pt idx="232">
                  <c:v>-0.50549904033088</c:v>
                </c:pt>
                <c:pt idx="233">
                  <c:v>-0.51379987165063012</c:v>
                </c:pt>
                <c:pt idx="234">
                  <c:v>-0.52210070297037781</c:v>
                </c:pt>
                <c:pt idx="235">
                  <c:v>-0.53040153429012793</c:v>
                </c:pt>
                <c:pt idx="236">
                  <c:v>-0.53870236560987561</c:v>
                </c:pt>
                <c:pt idx="237">
                  <c:v>-0.54700319692962607</c:v>
                </c:pt>
                <c:pt idx="238">
                  <c:v>-0.55530402824937375</c:v>
                </c:pt>
                <c:pt idx="239">
                  <c:v>-0.56360485956912387</c:v>
                </c:pt>
                <c:pt idx="240">
                  <c:v>-0.57190569088887155</c:v>
                </c:pt>
                <c:pt idx="241">
                  <c:v>-0.58020652220862179</c:v>
                </c:pt>
                <c:pt idx="242">
                  <c:v>-0.58850735352836947</c:v>
                </c:pt>
                <c:pt idx="243">
                  <c:v>-0.59680818484811959</c:v>
                </c:pt>
                <c:pt idx="244">
                  <c:v>-0.60510901616786728</c:v>
                </c:pt>
                <c:pt idx="245">
                  <c:v>-0.61340984748761751</c:v>
                </c:pt>
                <c:pt idx="246">
                  <c:v>-0.62171067880736519</c:v>
                </c:pt>
                <c:pt idx="247">
                  <c:v>-0.63001151012711532</c:v>
                </c:pt>
                <c:pt idx="248">
                  <c:v>-0.638312341446863</c:v>
                </c:pt>
                <c:pt idx="249">
                  <c:v>-0.64661317276661345</c:v>
                </c:pt>
                <c:pt idx="250">
                  <c:v>-0.65491400408636113</c:v>
                </c:pt>
                <c:pt idx="251">
                  <c:v>-0.66321483540611126</c:v>
                </c:pt>
                <c:pt idx="252">
                  <c:v>-0.67151566672585894</c:v>
                </c:pt>
                <c:pt idx="253">
                  <c:v>-0.67981649804560929</c:v>
                </c:pt>
                <c:pt idx="254">
                  <c:v>-0.68811732936535697</c:v>
                </c:pt>
                <c:pt idx="255">
                  <c:v>-0.6964181606851072</c:v>
                </c:pt>
                <c:pt idx="256">
                  <c:v>-0.70471899200485488</c:v>
                </c:pt>
                <c:pt idx="257">
                  <c:v>-0.71301982332460501</c:v>
                </c:pt>
                <c:pt idx="258">
                  <c:v>-0.72132065464435269</c:v>
                </c:pt>
                <c:pt idx="259">
                  <c:v>-0.72962148596410292</c:v>
                </c:pt>
                <c:pt idx="260">
                  <c:v>-0.7379223172838506</c:v>
                </c:pt>
                <c:pt idx="261">
                  <c:v>-0.74622314860360073</c:v>
                </c:pt>
                <c:pt idx="262">
                  <c:v>-0.75452397992334841</c:v>
                </c:pt>
                <c:pt idx="263">
                  <c:v>-0.76282481124309864</c:v>
                </c:pt>
                <c:pt idx="264">
                  <c:v>-0.77112564256284633</c:v>
                </c:pt>
                <c:pt idx="265">
                  <c:v>-0.77942647388259645</c:v>
                </c:pt>
                <c:pt idx="266">
                  <c:v>-0.78772730520234435</c:v>
                </c:pt>
                <c:pt idx="267">
                  <c:v>-0.79602813652209459</c:v>
                </c:pt>
                <c:pt idx="268">
                  <c:v>-0.80432896784184227</c:v>
                </c:pt>
                <c:pt idx="269">
                  <c:v>-0.81262979916159239</c:v>
                </c:pt>
                <c:pt idx="270">
                  <c:v>-0.8209306304813403</c:v>
                </c:pt>
                <c:pt idx="271">
                  <c:v>-0.82923146180109042</c:v>
                </c:pt>
                <c:pt idx="272">
                  <c:v>-0.8375322931208381</c:v>
                </c:pt>
                <c:pt idx="273">
                  <c:v>-0.84583312444058834</c:v>
                </c:pt>
                <c:pt idx="274">
                  <c:v>-0.85413395576033602</c:v>
                </c:pt>
                <c:pt idx="275">
                  <c:v>-0.86243478708008614</c:v>
                </c:pt>
                <c:pt idx="276">
                  <c:v>-0.87073561839983382</c:v>
                </c:pt>
                <c:pt idx="277">
                  <c:v>-0.87903644971958406</c:v>
                </c:pt>
                <c:pt idx="278">
                  <c:v>-0.88733728103933174</c:v>
                </c:pt>
                <c:pt idx="279">
                  <c:v>-0.89563811235908186</c:v>
                </c:pt>
                <c:pt idx="280">
                  <c:v>-0.90393894367882954</c:v>
                </c:pt>
                <c:pt idx="281">
                  <c:v>-0.91223977499857978</c:v>
                </c:pt>
                <c:pt idx="282">
                  <c:v>-0.92054060631832746</c:v>
                </c:pt>
                <c:pt idx="283">
                  <c:v>-0.9288414376380778</c:v>
                </c:pt>
                <c:pt idx="284">
                  <c:v>-0.93714226895782549</c:v>
                </c:pt>
                <c:pt idx="285">
                  <c:v>-0.94544310027757572</c:v>
                </c:pt>
                <c:pt idx="286">
                  <c:v>-0.9537439315973234</c:v>
                </c:pt>
                <c:pt idx="287">
                  <c:v>-0.96204476291707353</c:v>
                </c:pt>
                <c:pt idx="288">
                  <c:v>-0.97034559423682143</c:v>
                </c:pt>
                <c:pt idx="289">
                  <c:v>-0.97864642555657166</c:v>
                </c:pt>
                <c:pt idx="290">
                  <c:v>-0.98694725687631935</c:v>
                </c:pt>
                <c:pt idx="291">
                  <c:v>-0.99524808819606947</c:v>
                </c:pt>
                <c:pt idx="292">
                  <c:v>-1.0035489195158172</c:v>
                </c:pt>
                <c:pt idx="293">
                  <c:v>-1.0118497508355673</c:v>
                </c:pt>
                <c:pt idx="294">
                  <c:v>-1.020150582155315</c:v>
                </c:pt>
                <c:pt idx="295">
                  <c:v>-1.0284514134750651</c:v>
                </c:pt>
                <c:pt idx="296">
                  <c:v>-1.0367522447948128</c:v>
                </c:pt>
                <c:pt idx="297">
                  <c:v>-1.0450530761145631</c:v>
                </c:pt>
                <c:pt idx="298">
                  <c:v>-1.0533539074343108</c:v>
                </c:pt>
                <c:pt idx="299">
                  <c:v>-1.0616547387540609</c:v>
                </c:pt>
                <c:pt idx="300">
                  <c:v>-1.0699555700738088</c:v>
                </c:pt>
                <c:pt idx="301">
                  <c:v>-1.0782564013935589</c:v>
                </c:pt>
                <c:pt idx="302">
                  <c:v>-1.0865572327133066</c:v>
                </c:pt>
                <c:pt idx="303">
                  <c:v>-1.0948580640330567</c:v>
                </c:pt>
                <c:pt idx="304">
                  <c:v>-1.1031588953528044</c:v>
                </c:pt>
                <c:pt idx="305">
                  <c:v>-1.1114597266725548</c:v>
                </c:pt>
                <c:pt idx="306">
                  <c:v>-1.1197605579923025</c:v>
                </c:pt>
                <c:pt idx="307">
                  <c:v>-1.1280613893120528</c:v>
                </c:pt>
                <c:pt idx="308">
                  <c:v>-1.1363622206318005</c:v>
                </c:pt>
                <c:pt idx="309">
                  <c:v>-1.1446630519515506</c:v>
                </c:pt>
                <c:pt idx="310">
                  <c:v>-1.1529638832712983</c:v>
                </c:pt>
                <c:pt idx="311">
                  <c:v>-1.1612647145910484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155-A0C0-BECDBAA47A65}"/>
            </c:ext>
          </c:extLst>
        </c:ser>
        <c:ser>
          <c:idx val="2"/>
          <c:order val="2"/>
          <c:tx>
            <c:strRef>
              <c:f>'2. forecast -&gt; standardize'!$H$1</c:f>
              <c:strCache>
                <c:ptCount val="1"/>
                <c:pt idx="0">
                  <c:v>Lower 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standardize'!$H$2:$H$313</c:f>
              <c:numCache>
                <c:formatCode>0.00</c:formatCode>
                <c:ptCount val="312"/>
                <c:pt idx="191">
                  <c:v>-0.14087137575529482</c:v>
                </c:pt>
                <c:pt idx="192">
                  <c:v>-0.53788282680395816</c:v>
                </c:pt>
                <c:pt idx="193">
                  <c:v>-0.67228346005531248</c:v>
                </c:pt>
                <c:pt idx="194">
                  <c:v>-0.78053607973371197</c:v>
                </c:pt>
                <c:pt idx="195">
                  <c:v>-0.87434116341017754</c:v>
                </c:pt>
                <c:pt idx="196">
                  <c:v>-0.95864347466256494</c:v>
                </c:pt>
                <c:pt idx="197">
                  <c:v>-1.0360861231660647</c:v>
                </c:pt>
                <c:pt idx="198">
                  <c:v>-1.1082784694644079</c:v>
                </c:pt>
                <c:pt idx="199">
                  <c:v>-1.1762864968045057</c:v>
                </c:pt>
                <c:pt idx="200">
                  <c:v>-1.2408593810812543</c:v>
                </c:pt>
                <c:pt idx="201">
                  <c:v>-1.3025473936289551</c:v>
                </c:pt>
                <c:pt idx="202">
                  <c:v>-1.3617687629821071</c:v>
                </c:pt>
                <c:pt idx="203">
                  <c:v>-1.4188501529000495</c:v>
                </c:pt>
                <c:pt idx="204">
                  <c:v>-1.4740524635408689</c:v>
                </c:pt>
                <c:pt idx="205">
                  <c:v>-1.5275879784135782</c:v>
                </c:pt>
                <c:pt idx="206">
                  <c:v>-1.5796321603655956</c:v>
                </c:pt>
                <c:pt idx="207">
                  <c:v>-1.6303320058688131</c:v>
                </c:pt>
                <c:pt idx="208">
                  <c:v>-1.679812110531459</c:v>
                </c:pt>
                <c:pt idx="209">
                  <c:v>-1.7281791683944434</c:v>
                </c:pt>
                <c:pt idx="210">
                  <c:v>-1.7755253725539157</c:v>
                </c:pt>
                <c:pt idx="211">
                  <c:v>-1.8219310281644472</c:v>
                </c:pt>
                <c:pt idx="212">
                  <c:v>-1.8674665898779743</c:v>
                </c:pt>
                <c:pt idx="213">
                  <c:v>-1.9121942714404065</c:v>
                </c:pt>
                <c:pt idx="214">
                  <c:v>-1.9561693323537539</c:v>
                </c:pt>
                <c:pt idx="215">
                  <c:v>-1.9994411174064537</c:v>
                </c:pt>
                <c:pt idx="216">
                  <c:v>-2.042053904705829</c:v>
                </c:pt>
                <c:pt idx="217">
                  <c:v>-2.0840476036271505</c:v>
                </c:pt>
                <c:pt idx="218">
                  <c:v>-2.1254583339090884</c:v>
                </c:pt>
                <c:pt idx="219">
                  <c:v>-2.166318909725776</c:v>
                </c:pt>
                <c:pt idx="220">
                  <c:v>-2.206659247117718</c:v>
                </c:pt>
                <c:pt idx="221">
                  <c:v>-2.2465067091043971</c:v>
                </c:pt>
                <c:pt idx="222">
                  <c:v>-2.2858863997421803</c:v>
                </c:pt>
                <c:pt idx="223">
                  <c:v>-2.3248214160620813</c:v>
                </c:pt>
                <c:pt idx="224">
                  <c:v>-2.3633330650311772</c:v>
                </c:pt>
                <c:pt idx="225">
                  <c:v>-2.40144105129274</c:v>
                </c:pt>
                <c:pt idx="226">
                  <c:v>-2.4391636403535366</c:v>
                </c:pt>
                <c:pt idx="227">
                  <c:v>-2.4765178010305164</c:v>
                </c:pt>
                <c:pt idx="228">
                  <c:v>-2.5135193302887116</c:v>
                </c:pt>
                <c:pt idx="229">
                  <c:v>-2.5501829630585457</c:v>
                </c:pt>
                <c:pt idx="230">
                  <c:v>-2.5865224691827411</c:v>
                </c:pt>
                <c:pt idx="231">
                  <c:v>-2.6225507392887684</c:v>
                </c:pt>
                <c:pt idx="232">
                  <c:v>-2.6582798610938245</c:v>
                </c:pt>
                <c:pt idx="233">
                  <c:v>-2.6937211874130531</c:v>
                </c:pt>
                <c:pt idx="234">
                  <c:v>-2.7288853969468643</c:v>
                </c:pt>
                <c:pt idx="235">
                  <c:v>-2.7637825487623333</c:v>
                </c:pt>
                <c:pt idx="236">
                  <c:v>-2.79842213124962</c:v>
                </c:pt>
                <c:pt idx="237">
                  <c:v>-2.8328131062227371</c:v>
                </c:pt>
                <c:pt idx="238">
                  <c:v>-2.8669639487401399</c:v>
                </c:pt>
                <c:pt idx="239">
                  <c:v>-2.9008826831418539</c:v>
                </c:pt>
                <c:pt idx="240">
                  <c:v>-2.9345769157330412</c:v>
                </c:pt>
                <c:pt idx="241">
                  <c:v>-2.9680538644874885</c:v>
                </c:pt>
                <c:pt idx="242">
                  <c:v>-3.0013203860962103</c:v>
                </c:pt>
                <c:pt idx="243">
                  <c:v>-3.0343830006453985</c:v>
                </c:pt>
                <c:pt idx="244">
                  <c:v>-3.0672479141725169</c:v>
                </c:pt>
                <c:pt idx="245">
                  <c:v>-3.0999210393192596</c:v>
                </c:pt>
                <c:pt idx="246">
                  <c:v>-3.1324080142737665</c:v>
                </c:pt>
                <c:pt idx="247">
                  <c:v>-3.1647142201720877</c:v>
                </c:pt>
                <c:pt idx="248">
                  <c:v>-3.1968447971091494</c:v>
                </c:pt>
                <c:pt idx="249">
                  <c:v>-3.2288046588925998</c:v>
                </c:pt>
                <c:pt idx="250">
                  <c:v>-3.2605985066579239</c:v>
                </c:pt>
                <c:pt idx="251">
                  <c:v>-3.2922308414504045</c:v>
                </c:pt>
                <c:pt idx="252">
                  <c:v>-3.3237059758680054</c:v>
                </c:pt>
                <c:pt idx="253">
                  <c:v>-3.3550280448494223</c:v>
                </c:pt>
                <c:pt idx="254">
                  <c:v>-3.386201015682639</c:v>
                </c:pt>
                <c:pt idx="255">
                  <c:v>-3.4172286973017378</c:v>
                </c:pt>
                <c:pt idx="256">
                  <c:v>-3.4481147489327322</c:v>
                </c:pt>
                <c:pt idx="257">
                  <c:v>-3.478862688143288</c:v>
                </c:pt>
                <c:pt idx="258">
                  <c:v>-3.5094758983456882</c:v>
                </c:pt>
                <c:pt idx="259">
                  <c:v>-3.5399576357977733</c:v>
                </c:pt>
                <c:pt idx="260">
                  <c:v>-3.5703110361421979</c:v>
                </c:pt>
                <c:pt idx="261">
                  <c:v>-3.6005391205207053</c:v>
                </c:pt>
                <c:pt idx="262">
                  <c:v>-3.6306448012965853</c:v>
                </c:pt>
                <c:pt idx="263">
                  <c:v>-3.6606308874156088</c:v>
                </c:pt>
                <c:pt idx="264">
                  <c:v>-3.690500089432863</c:v>
                </c:pt>
                <c:pt idx="265">
                  <c:v>-3.7202550242306271</c:v>
                </c:pt>
                <c:pt idx="266">
                  <c:v>-3.7498982194500918</c:v>
                </c:pt>
                <c:pt idx="267">
                  <c:v>-3.7794321176578838</c:v>
                </c:pt>
                <c:pt idx="268">
                  <c:v>-3.8088590802664584</c:v>
                </c:pt>
                <c:pt idx="269">
                  <c:v>-3.8381813912259402</c:v>
                </c:pt>
                <c:pt idx="270">
                  <c:v>-3.8674012605033847</c:v>
                </c:pt>
                <c:pt idx="271">
                  <c:v>-3.896520827364315</c:v>
                </c:pt>
                <c:pt idx="272">
                  <c:v>-3.9255421634699728</c:v>
                </c:pt>
                <c:pt idx="273">
                  <c:v>-3.9544672758028478</c:v>
                </c:pt>
                <c:pt idx="274">
                  <c:v>-3.9832981094318951</c:v>
                </c:pt>
                <c:pt idx="275">
                  <c:v>-4.0120365501280899</c:v>
                </c:pt>
                <c:pt idx="276">
                  <c:v>-4.0406844268400359</c:v>
                </c:pt>
                <c:pt idx="277">
                  <c:v>-4.0692435140387175</c:v>
                </c:pt>
                <c:pt idx="278">
                  <c:v>-4.0977155339396623</c:v>
                </c:pt>
                <c:pt idx="279">
                  <c:v>-4.1261021586103404</c:v>
                </c:pt>
                <c:pt idx="280">
                  <c:v>-4.1544050119698479</c:v>
                </c:pt>
                <c:pt idx="281">
                  <c:v>-4.1826256716876209</c:v>
                </c:pt>
                <c:pt idx="282">
                  <c:v>-4.210765670987243</c:v>
                </c:pt>
                <c:pt idx="283">
                  <c:v>-4.238826500361137</c:v>
                </c:pt>
                <c:pt idx="284">
                  <c:v>-4.2668096092014052</c:v>
                </c:pt>
                <c:pt idx="285">
                  <c:v>-4.2947164073518227</c:v>
                </c:pt>
                <c:pt idx="286">
                  <c:v>-4.3225482665855202</c:v>
                </c:pt>
                <c:pt idx="287">
                  <c:v>-4.3503065220127182</c:v>
                </c:pt>
                <c:pt idx="288">
                  <c:v>-4.3779924734224513</c:v>
                </c:pt>
                <c:pt idx="289">
                  <c:v>-4.4056073865620764</c:v>
                </c:pt>
                <c:pt idx="290">
                  <c:v>-4.4331524943579907</c:v>
                </c:pt>
                <c:pt idx="291">
                  <c:v>-4.4606289980808853</c:v>
                </c:pt>
                <c:pt idx="292">
                  <c:v>-4.4880380684585077</c:v>
                </c:pt>
                <c:pt idx="293">
                  <c:v>-4.5153808467388661</c:v>
                </c:pt>
                <c:pt idx="294">
                  <c:v>-4.5426584457064738</c:v>
                </c:pt>
                <c:pt idx="295">
                  <c:v>-4.5698719506541821</c:v>
                </c:pt>
                <c:pt idx="296">
                  <c:v>-4.5970224203129249</c:v>
                </c:pt>
                <c:pt idx="297">
                  <c:v>-4.6241108877416002</c:v>
                </c:pt>
                <c:pt idx="298">
                  <c:v>-4.6511383611791217</c:v>
                </c:pt>
                <c:pt idx="299">
                  <c:v>-4.6781058248606193</c:v>
                </c:pt>
                <c:pt idx="300">
                  <c:v>-4.7050142397995733</c:v>
                </c:pt>
                <c:pt idx="301">
                  <c:v>-4.731864544537653</c:v>
                </c:pt>
                <c:pt idx="302">
                  <c:v>-4.7586576558638001</c:v>
                </c:pt>
                <c:pt idx="303">
                  <c:v>-4.785394469504161</c:v>
                </c:pt>
                <c:pt idx="304">
                  <c:v>-4.8120758607842289</c:v>
                </c:pt>
                <c:pt idx="305">
                  <c:v>-4.8387026852646011</c:v>
                </c:pt>
                <c:pt idx="306">
                  <c:v>-4.8652757793515695</c:v>
                </c:pt>
                <c:pt idx="307">
                  <c:v>-4.8917959608838206</c:v>
                </c:pt>
                <c:pt idx="308">
                  <c:v>-4.9182640296962861</c:v>
                </c:pt>
                <c:pt idx="309">
                  <c:v>-4.9446807681623088</c:v>
                </c:pt>
                <c:pt idx="310">
                  <c:v>-4.9710469417150618</c:v>
                </c:pt>
                <c:pt idx="311">
                  <c:v>-4.9973632993492361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4-4155-A0C0-BECDBAA47A65}"/>
            </c:ext>
          </c:extLst>
        </c:ser>
        <c:ser>
          <c:idx val="3"/>
          <c:order val="3"/>
          <c:tx>
            <c:strRef>
              <c:f>'2. forecast -&gt; standardize'!$I$1</c:f>
              <c:strCache>
                <c:ptCount val="1"/>
                <c:pt idx="0">
                  <c:v>Upper 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forecast -&gt; standardize'!$A$2:$A$313</c:f>
              <c:numCache>
                <c:formatCode>mmm\-yy</c:formatCode>
                <c:ptCount val="3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  <c:pt idx="257">
                  <c:v>45809</c:v>
                </c:pt>
                <c:pt idx="258">
                  <c:v>45839</c:v>
                </c:pt>
                <c:pt idx="259">
                  <c:v>45870</c:v>
                </c:pt>
                <c:pt idx="260">
                  <c:v>45901</c:v>
                </c:pt>
                <c:pt idx="261">
                  <c:v>45931</c:v>
                </c:pt>
                <c:pt idx="262">
                  <c:v>45962</c:v>
                </c:pt>
                <c:pt idx="263">
                  <c:v>45992</c:v>
                </c:pt>
                <c:pt idx="264">
                  <c:v>46023</c:v>
                </c:pt>
                <c:pt idx="265">
                  <c:v>46054</c:v>
                </c:pt>
                <c:pt idx="266">
                  <c:v>46082</c:v>
                </c:pt>
                <c:pt idx="267">
                  <c:v>46113</c:v>
                </c:pt>
                <c:pt idx="268">
                  <c:v>46143</c:v>
                </c:pt>
                <c:pt idx="269">
                  <c:v>46174</c:v>
                </c:pt>
                <c:pt idx="270">
                  <c:v>46204</c:v>
                </c:pt>
                <c:pt idx="271">
                  <c:v>46235</c:v>
                </c:pt>
                <c:pt idx="272">
                  <c:v>46266</c:v>
                </c:pt>
                <c:pt idx="273">
                  <c:v>46296</c:v>
                </c:pt>
                <c:pt idx="274">
                  <c:v>46327</c:v>
                </c:pt>
                <c:pt idx="275">
                  <c:v>46357</c:v>
                </c:pt>
                <c:pt idx="276">
                  <c:v>46388</c:v>
                </c:pt>
                <c:pt idx="277">
                  <c:v>46419</c:v>
                </c:pt>
                <c:pt idx="278">
                  <c:v>46447</c:v>
                </c:pt>
                <c:pt idx="279">
                  <c:v>46478</c:v>
                </c:pt>
                <c:pt idx="280">
                  <c:v>46508</c:v>
                </c:pt>
                <c:pt idx="281">
                  <c:v>46539</c:v>
                </c:pt>
                <c:pt idx="282">
                  <c:v>46569</c:v>
                </c:pt>
                <c:pt idx="283">
                  <c:v>46600</c:v>
                </c:pt>
                <c:pt idx="284">
                  <c:v>46631</c:v>
                </c:pt>
                <c:pt idx="285">
                  <c:v>46661</c:v>
                </c:pt>
                <c:pt idx="286">
                  <c:v>46692</c:v>
                </c:pt>
                <c:pt idx="287">
                  <c:v>46722</c:v>
                </c:pt>
                <c:pt idx="288">
                  <c:v>46753</c:v>
                </c:pt>
                <c:pt idx="289">
                  <c:v>46784</c:v>
                </c:pt>
                <c:pt idx="290">
                  <c:v>46813</c:v>
                </c:pt>
                <c:pt idx="291">
                  <c:v>46844</c:v>
                </c:pt>
                <c:pt idx="292">
                  <c:v>46874</c:v>
                </c:pt>
                <c:pt idx="293">
                  <c:v>46905</c:v>
                </c:pt>
                <c:pt idx="294">
                  <c:v>46935</c:v>
                </c:pt>
                <c:pt idx="295">
                  <c:v>46966</c:v>
                </c:pt>
                <c:pt idx="296">
                  <c:v>46997</c:v>
                </c:pt>
                <c:pt idx="297">
                  <c:v>47027</c:v>
                </c:pt>
                <c:pt idx="298">
                  <c:v>47058</c:v>
                </c:pt>
                <c:pt idx="299">
                  <c:v>47088</c:v>
                </c:pt>
                <c:pt idx="300">
                  <c:v>47119</c:v>
                </c:pt>
                <c:pt idx="301">
                  <c:v>47150</c:v>
                </c:pt>
                <c:pt idx="302">
                  <c:v>47178</c:v>
                </c:pt>
                <c:pt idx="303">
                  <c:v>47209</c:v>
                </c:pt>
                <c:pt idx="304">
                  <c:v>47239</c:v>
                </c:pt>
                <c:pt idx="305">
                  <c:v>47270</c:v>
                </c:pt>
                <c:pt idx="306">
                  <c:v>47300</c:v>
                </c:pt>
                <c:pt idx="307">
                  <c:v>47331</c:v>
                </c:pt>
                <c:pt idx="308">
                  <c:v>47362</c:v>
                </c:pt>
                <c:pt idx="309">
                  <c:v>47392</c:v>
                </c:pt>
                <c:pt idx="310">
                  <c:v>47423</c:v>
                </c:pt>
                <c:pt idx="311">
                  <c:v>47453</c:v>
                </c:pt>
              </c:numCache>
            </c:numRef>
          </c:cat>
          <c:val>
            <c:numRef>
              <c:f>'2. forecast -&gt; standardize'!$I$2:$I$313</c:f>
              <c:numCache>
                <c:formatCode>0.00</c:formatCode>
                <c:ptCount val="312"/>
                <c:pt idx="191">
                  <c:v>-0.14087137575529482</c:v>
                </c:pt>
                <c:pt idx="192">
                  <c:v>0.19095125172211516</c:v>
                </c:pt>
                <c:pt idx="193">
                  <c:v>0.30875022233396826</c:v>
                </c:pt>
                <c:pt idx="194">
                  <c:v>0.40040117937287323</c:v>
                </c:pt>
                <c:pt idx="195">
                  <c:v>0.4776046004098376</c:v>
                </c:pt>
                <c:pt idx="196">
                  <c:v>0.54530524902273025</c:v>
                </c:pt>
                <c:pt idx="197">
                  <c:v>0.60614623488672914</c:v>
                </c:pt>
                <c:pt idx="198">
                  <c:v>0.6617369185455777</c:v>
                </c:pt>
                <c:pt idx="199">
                  <c:v>0.71314328324617415</c:v>
                </c:pt>
                <c:pt idx="200">
                  <c:v>0.76111450488342758</c:v>
                </c:pt>
                <c:pt idx="201">
                  <c:v>0.80620085479162706</c:v>
                </c:pt>
                <c:pt idx="202">
                  <c:v>0.84882056150528451</c:v>
                </c:pt>
                <c:pt idx="203">
                  <c:v>0.88930028878372558</c:v>
                </c:pt>
                <c:pt idx="204">
                  <c:v>0.92790093678505048</c:v>
                </c:pt>
                <c:pt idx="205">
                  <c:v>0.96483478901825903</c:v>
                </c:pt>
                <c:pt idx="206">
                  <c:v>1.0002773083307817</c:v>
                </c:pt>
                <c:pt idx="207">
                  <c:v>1.0343754911944982</c:v>
                </c:pt>
                <c:pt idx="208">
                  <c:v>1.0672539332176494</c:v>
                </c:pt>
                <c:pt idx="209">
                  <c:v>1.0990193284411327</c:v>
                </c:pt>
                <c:pt idx="210">
                  <c:v>1.1297638699611106</c:v>
                </c:pt>
                <c:pt idx="211">
                  <c:v>1.1595678629321406</c:v>
                </c:pt>
                <c:pt idx="212">
                  <c:v>1.1885017620061735</c:v>
                </c:pt>
                <c:pt idx="213">
                  <c:v>1.2166277809291044</c:v>
                </c:pt>
                <c:pt idx="214">
                  <c:v>1.2440011792029577</c:v>
                </c:pt>
                <c:pt idx="215">
                  <c:v>1.2706713016161553</c:v>
                </c:pt>
                <c:pt idx="216">
                  <c:v>1.2966824262760366</c:v>
                </c:pt>
                <c:pt idx="217">
                  <c:v>1.3220744625578573</c:v>
                </c:pt>
                <c:pt idx="218">
                  <c:v>1.3468835302002988</c:v>
                </c:pt>
                <c:pt idx="219">
                  <c:v>1.3711424433774864</c:v>
                </c:pt>
                <c:pt idx="220">
                  <c:v>1.3948811181299332</c:v>
                </c:pt>
                <c:pt idx="221">
                  <c:v>1.4181269174771116</c:v>
                </c:pt>
                <c:pt idx="222">
                  <c:v>1.4409049454753999</c:v>
                </c:pt>
                <c:pt idx="223">
                  <c:v>1.4632382991557993</c:v>
                </c:pt>
                <c:pt idx="224">
                  <c:v>1.4851482854854006</c:v>
                </c:pt>
                <c:pt idx="225">
                  <c:v>1.5066546091074622</c:v>
                </c:pt>
                <c:pt idx="226">
                  <c:v>1.5277755355287643</c:v>
                </c:pt>
                <c:pt idx="227">
                  <c:v>1.5485280335662428</c:v>
                </c:pt>
                <c:pt idx="228">
                  <c:v>1.5689279001849439</c:v>
                </c:pt>
                <c:pt idx="229">
                  <c:v>1.5889898703152774</c:v>
                </c:pt>
                <c:pt idx="230">
                  <c:v>1.6087277137999774</c:v>
                </c:pt>
                <c:pt idx="231">
                  <c:v>1.6281543212665037</c:v>
                </c:pt>
                <c:pt idx="232">
                  <c:v>1.6472817804320647</c:v>
                </c:pt>
                <c:pt idx="233">
                  <c:v>1.6661214441117926</c:v>
                </c:pt>
                <c:pt idx="234">
                  <c:v>1.6846839910061084</c:v>
                </c:pt>
                <c:pt idx="235">
                  <c:v>1.7029794801820779</c:v>
                </c:pt>
                <c:pt idx="236">
                  <c:v>1.721017400029869</c:v>
                </c:pt>
                <c:pt idx="237">
                  <c:v>1.7388067123634852</c:v>
                </c:pt>
                <c:pt idx="238">
                  <c:v>1.7563558922413922</c:v>
                </c:pt>
                <c:pt idx="239">
                  <c:v>1.7736729640036062</c:v>
                </c:pt>
                <c:pt idx="240">
                  <c:v>1.7907655339552984</c:v>
                </c:pt>
                <c:pt idx="241">
                  <c:v>1.8076408200702452</c:v>
                </c:pt>
                <c:pt idx="242">
                  <c:v>1.8243056790394716</c:v>
                </c:pt>
                <c:pt idx="243">
                  <c:v>1.8407666309491593</c:v>
                </c:pt>
                <c:pt idx="244">
                  <c:v>1.8570298818367821</c:v>
                </c:pt>
                <c:pt idx="245">
                  <c:v>1.8731013443440248</c:v>
                </c:pt>
                <c:pt idx="246">
                  <c:v>1.8889866566590361</c:v>
                </c:pt>
                <c:pt idx="247">
                  <c:v>1.9046911999178571</c:v>
                </c:pt>
                <c:pt idx="248">
                  <c:v>1.9202201142154234</c:v>
                </c:pt>
                <c:pt idx="249">
                  <c:v>1.9355783133593729</c:v>
                </c:pt>
                <c:pt idx="250">
                  <c:v>1.9507704984852017</c:v>
                </c:pt>
                <c:pt idx="251">
                  <c:v>1.9658011706381819</c:v>
                </c:pt>
                <c:pt idx="252">
                  <c:v>1.9806746424162875</c:v>
                </c:pt>
                <c:pt idx="253">
                  <c:v>1.9953950487582035</c:v>
                </c:pt>
                <c:pt idx="254">
                  <c:v>2.0099663569519248</c:v>
                </c:pt>
                <c:pt idx="255">
                  <c:v>2.0243923759315234</c:v>
                </c:pt>
                <c:pt idx="256">
                  <c:v>2.0386767649230224</c:v>
                </c:pt>
                <c:pt idx="257">
                  <c:v>2.0528230414940776</c:v>
                </c:pt>
                <c:pt idx="258">
                  <c:v>2.0668345890569828</c:v>
                </c:pt>
                <c:pt idx="259">
                  <c:v>2.0807146638695673</c:v>
                </c:pt>
                <c:pt idx="260">
                  <c:v>2.0944664015744969</c:v>
                </c:pt>
                <c:pt idx="261">
                  <c:v>2.1080928233135037</c:v>
                </c:pt>
                <c:pt idx="262">
                  <c:v>2.1215968414498882</c:v>
                </c:pt>
                <c:pt idx="263">
                  <c:v>2.1349812649294115</c:v>
                </c:pt>
                <c:pt idx="264">
                  <c:v>2.1482488043071704</c:v>
                </c:pt>
                <c:pt idx="265">
                  <c:v>2.1614020764654343</c:v>
                </c:pt>
                <c:pt idx="266">
                  <c:v>2.1744436090454027</c:v>
                </c:pt>
                <c:pt idx="267">
                  <c:v>2.1873758446136944</c:v>
                </c:pt>
                <c:pt idx="268">
                  <c:v>2.2002011445827745</c:v>
                </c:pt>
                <c:pt idx="269">
                  <c:v>2.2129217929027547</c:v>
                </c:pt>
                <c:pt idx="270">
                  <c:v>2.2255399995407039</c:v>
                </c:pt>
                <c:pt idx="271">
                  <c:v>2.238057903762134</c:v>
                </c:pt>
                <c:pt idx="272">
                  <c:v>2.2504775772282968</c:v>
                </c:pt>
                <c:pt idx="273">
                  <c:v>2.2628010269216712</c:v>
                </c:pt>
                <c:pt idx="274">
                  <c:v>2.2750301979112231</c:v>
                </c:pt>
                <c:pt idx="275">
                  <c:v>2.2871669759679172</c:v>
                </c:pt>
                <c:pt idx="276">
                  <c:v>2.2992131900403678</c:v>
                </c:pt>
                <c:pt idx="277">
                  <c:v>2.3111706145995492</c:v>
                </c:pt>
                <c:pt idx="278">
                  <c:v>2.3230409718609986</c:v>
                </c:pt>
                <c:pt idx="279">
                  <c:v>2.3348259338921764</c:v>
                </c:pt>
                <c:pt idx="280">
                  <c:v>2.3465271246121882</c:v>
                </c:pt>
                <c:pt idx="281">
                  <c:v>2.3581461216904613</c:v>
                </c:pt>
                <c:pt idx="282">
                  <c:v>2.3696844583505885</c:v>
                </c:pt>
                <c:pt idx="283">
                  <c:v>2.3811436250849813</c:v>
                </c:pt>
                <c:pt idx="284">
                  <c:v>2.3925250712857542</c:v>
                </c:pt>
                <c:pt idx="285">
                  <c:v>2.4038302067966715</c:v>
                </c:pt>
                <c:pt idx="286">
                  <c:v>2.4150604033908736</c:v>
                </c:pt>
                <c:pt idx="287">
                  <c:v>2.4262169961785713</c:v>
                </c:pt>
                <c:pt idx="288">
                  <c:v>2.4373012849488083</c:v>
                </c:pt>
                <c:pt idx="289">
                  <c:v>2.4483145354489331</c:v>
                </c:pt>
                <c:pt idx="290">
                  <c:v>2.4592579806053525</c:v>
                </c:pt>
                <c:pt idx="291">
                  <c:v>2.4701328216887459</c:v>
                </c:pt>
                <c:pt idx="292">
                  <c:v>2.4809402294268721</c:v>
                </c:pt>
                <c:pt idx="293">
                  <c:v>2.4916813450677324</c:v>
                </c:pt>
                <c:pt idx="294">
                  <c:v>2.5023572813958439</c:v>
                </c:pt>
                <c:pt idx="295">
                  <c:v>2.5129691237040523</c:v>
                </c:pt>
                <c:pt idx="296">
                  <c:v>2.523517930723298</c:v>
                </c:pt>
                <c:pt idx="297">
                  <c:v>2.534004735512474</c:v>
                </c:pt>
                <c:pt idx="298">
                  <c:v>2.5444305463104993</c:v>
                </c:pt>
                <c:pt idx="299">
                  <c:v>2.5547963473524966</c:v>
                </c:pt>
                <c:pt idx="300">
                  <c:v>2.5651030996519557</c:v>
                </c:pt>
                <c:pt idx="301">
                  <c:v>2.5753517417505347</c:v>
                </c:pt>
                <c:pt idx="302">
                  <c:v>2.5855431904371864</c:v>
                </c:pt>
                <c:pt idx="303">
                  <c:v>2.5956783414380471</c:v>
                </c:pt>
                <c:pt idx="304">
                  <c:v>2.60575807007862</c:v>
                </c:pt>
                <c:pt idx="305">
                  <c:v>2.6157832319194916</c:v>
                </c:pt>
                <c:pt idx="306">
                  <c:v>2.6257546633669655</c:v>
                </c:pt>
                <c:pt idx="307">
                  <c:v>2.6356731822597155</c:v>
                </c:pt>
                <c:pt idx="308">
                  <c:v>2.6455395884326851</c:v>
                </c:pt>
                <c:pt idx="309">
                  <c:v>2.6553546642592076</c:v>
                </c:pt>
                <c:pt idx="310">
                  <c:v>2.6651191751724657</c:v>
                </c:pt>
                <c:pt idx="311">
                  <c:v>2.6748338701671388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4-4155-A0C0-BECDBAA4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72104"/>
        <c:axId val="582174400"/>
      </c:lineChart>
      <c:catAx>
        <c:axId val="582172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4400"/>
        <c:crosses val="autoZero"/>
        <c:auto val="1"/>
        <c:lblAlgn val="ctr"/>
        <c:lblOffset val="100"/>
        <c:noMultiLvlLbl val="0"/>
      </c:catAx>
      <c:valAx>
        <c:axId val="582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20'!$H$6:$AB$6</c:f>
              <c:numCache>
                <c:formatCode>0.00%</c:formatCode>
                <c:ptCount val="21"/>
                <c:pt idx="0">
                  <c:v>8.4798315053050179E-11</c:v>
                </c:pt>
                <c:pt idx="1">
                  <c:v>8.9999999999999965E-4</c:v>
                </c:pt>
                <c:pt idx="2">
                  <c:v>2.0242866292241365E-3</c:v>
                </c:pt>
                <c:pt idx="3">
                  <c:v>3.2504849592224099E-3</c:v>
                </c:pt>
                <c:pt idx="4">
                  <c:v>4.5466490255697224E-3</c:v>
                </c:pt>
                <c:pt idx="5">
                  <c:v>5.8964112090022181E-3</c:v>
                </c:pt>
                <c:pt idx="6">
                  <c:v>7.2895914190727936E-3</c:v>
                </c:pt>
                <c:pt idx="7">
                  <c:v>8.7191622937391189E-3</c:v>
                </c:pt>
                <c:pt idx="8">
                  <c:v>1.0179940789667507E-2</c:v>
                </c:pt>
                <c:pt idx="9">
                  <c:v>1.1667924103366629E-2</c:v>
                </c:pt>
                <c:pt idx="10">
                  <c:v>1.3179914277056833E-2</c:v>
                </c:pt>
                <c:pt idx="11">
                  <c:v>1.4713288950960621E-2</c:v>
                </c:pt>
                <c:pt idx="12">
                  <c:v>1.6265852945864728E-2</c:v>
                </c:pt>
                <c:pt idx="13">
                  <c:v>1.7835737669780197E-2</c:v>
                </c:pt>
                <c:pt idx="14">
                  <c:v>1.9421330369028909E-2</c:v>
                </c:pt>
                <c:pt idx="15">
                  <c:v>2.1021222827109193E-2</c:v>
                </c:pt>
                <c:pt idx="16">
                  <c:v>2.263417319942352E-2</c:v>
                </c:pt>
                <c:pt idx="17">
                  <c:v>2.4259076993150133E-2</c:v>
                </c:pt>
                <c:pt idx="18">
                  <c:v>2.5894944580921172E-2</c:v>
                </c:pt>
                <c:pt idx="19">
                  <c:v>2.7540883488423311E-2</c:v>
                </c:pt>
                <c:pt idx="20">
                  <c:v>2.9196084239098113E-2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F-41EF-B118-3C83AE7C0C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20'!$H$7:$AB$7</c:f>
              <c:numCache>
                <c:formatCode>0.00%</c:formatCode>
                <c:ptCount val="21"/>
                <c:pt idx="0">
                  <c:v>1.9721995829015095E-10</c:v>
                </c:pt>
                <c:pt idx="1">
                  <c:v>2.200000000000001E-3</c:v>
                </c:pt>
                <c:pt idx="2">
                  <c:v>4.9528392997897196E-3</c:v>
                </c:pt>
                <c:pt idx="3">
                  <c:v>7.9506920695300055E-3</c:v>
                </c:pt>
                <c:pt idx="4">
                  <c:v>1.1111919979425506E-2</c:v>
                </c:pt>
                <c:pt idx="5">
                  <c:v>1.4394250996532859E-2</c:v>
                </c:pt>
                <c:pt idx="6">
                  <c:v>1.7771158824397202E-2</c:v>
                </c:pt>
                <c:pt idx="7">
                  <c:v>2.1224195262436015E-2</c:v>
                </c:pt>
                <c:pt idx="8">
                  <c:v>2.4739670614060679E-2</c:v>
                </c:pt>
                <c:pt idx="9">
                  <c:v>2.8306961881879741E-2</c:v>
                </c:pt>
                <c:pt idx="10">
                  <c:v>3.1917552415223059E-2</c:v>
                </c:pt>
                <c:pt idx="11">
                  <c:v>3.5564442924352124E-2</c:v>
                </c:pt>
                <c:pt idx="12">
                  <c:v>3.9241768481710779E-2</c:v>
                </c:pt>
                <c:pt idx="13">
                  <c:v>4.2944537752112169E-2</c:v>
                </c:pt>
                <c:pt idx="14">
                  <c:v>4.6668448724460639E-2</c:v>
                </c:pt>
                <c:pt idx="15">
                  <c:v>5.0409754444719922E-2</c:v>
                </c:pt>
                <c:pt idx="16">
                  <c:v>5.4165162625675042E-2</c:v>
                </c:pt>
                <c:pt idx="17">
                  <c:v>5.7931758915895248E-2</c:v>
                </c:pt>
                <c:pt idx="18">
                  <c:v>6.1706947126824757E-2</c:v>
                </c:pt>
                <c:pt idx="19">
                  <c:v>6.5488401891509854E-2</c:v>
                </c:pt>
                <c:pt idx="20">
                  <c:v>6.9274030617953147E-2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F-41EF-B118-3C83AE7C0C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20'!$H$8:$AB$8</c:f>
              <c:numCache>
                <c:formatCode>0.00%</c:formatCode>
                <c:ptCount val="21"/>
                <c:pt idx="0">
                  <c:v>2.1369074184169847E-9</c:v>
                </c:pt>
                <c:pt idx="1">
                  <c:v>4.7999999999999978E-3</c:v>
                </c:pt>
                <c:pt idx="2">
                  <c:v>9.9484772592084783E-3</c:v>
                </c:pt>
                <c:pt idx="3">
                  <c:v>1.5202432272479754E-2</c:v>
                </c:pt>
                <c:pt idx="4">
                  <c:v>2.0505425965917909E-2</c:v>
                </c:pt>
                <c:pt idx="5">
                  <c:v>2.5829853024341203E-2</c:v>
                </c:pt>
                <c:pt idx="6">
                  <c:v>3.115921225060855E-2</c:v>
                </c:pt>
                <c:pt idx="7">
                  <c:v>3.6482552328583655E-2</c:v>
                </c:pt>
                <c:pt idx="8">
                  <c:v>4.1792123884672676E-2</c:v>
                </c:pt>
                <c:pt idx="9">
                  <c:v>4.7082204291154714E-2</c:v>
                </c:pt>
                <c:pt idx="10">
                  <c:v>5.2348440174333447E-2</c:v>
                </c:pt>
                <c:pt idx="11">
                  <c:v>5.7587449032257008E-2</c:v>
                </c:pt>
                <c:pt idx="12">
                  <c:v>6.2796562870225767E-2</c:v>
                </c:pt>
                <c:pt idx="13">
                  <c:v>6.797365525607417E-2</c:v>
                </c:pt>
                <c:pt idx="14">
                  <c:v>7.3117020130450419E-2</c:v>
                </c:pt>
                <c:pt idx="15">
                  <c:v>7.8225284184897992E-2</c:v>
                </c:pt>
                <c:pt idx="16">
                  <c:v>8.3297341828400276E-2</c:v>
                </c:pt>
                <c:pt idx="17">
                  <c:v>8.8332305833683983E-2</c:v>
                </c:pt>
                <c:pt idx="18">
                  <c:v>9.3329469160611994E-2</c:v>
                </c:pt>
                <c:pt idx="19">
                  <c:v>9.8288274932267938E-2</c:v>
                </c:pt>
                <c:pt idx="20">
                  <c:v>0.1032082924783721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F-41EF-B118-3C83AE7C0C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20'!$H$9:$AB$9</c:f>
              <c:numCache>
                <c:formatCode>0.00%</c:formatCode>
                <c:ptCount val="21"/>
                <c:pt idx="0">
                  <c:v>1.5615307857578812E-8</c:v>
                </c:pt>
                <c:pt idx="1">
                  <c:v>1.1599999999999997E-2</c:v>
                </c:pt>
                <c:pt idx="2">
                  <c:v>2.2615090059287541E-2</c:v>
                </c:pt>
                <c:pt idx="3">
                  <c:v>3.3272694655075978E-2</c:v>
                </c:pt>
                <c:pt idx="4">
                  <c:v>4.3628161373112373E-2</c:v>
                </c:pt>
                <c:pt idx="5">
                  <c:v>5.3711875675803891E-2</c:v>
                </c:pt>
                <c:pt idx="6">
                  <c:v>6.3544583088684409E-2</c:v>
                </c:pt>
                <c:pt idx="7">
                  <c:v>7.3142115524097148E-2</c:v>
                </c:pt>
                <c:pt idx="8">
                  <c:v>8.2517377694925245E-2</c:v>
                </c:pt>
                <c:pt idx="9">
                  <c:v>9.168134181756088E-2</c:v>
                </c:pt>
                <c:pt idx="10">
                  <c:v>0.10064360726232183</c:v>
                </c:pt>
                <c:pt idx="11">
                  <c:v>0.10941274317276739</c:v>
                </c:pt>
                <c:pt idx="12">
                  <c:v>0.11799651222502251</c:v>
                </c:pt>
                <c:pt idx="13">
                  <c:v>0.1264020244693313</c:v>
                </c:pt>
                <c:pt idx="14">
                  <c:v>0.13463584763828854</c:v>
                </c:pt>
                <c:pt idx="15">
                  <c:v>0.14270408905941387</c:v>
                </c:pt>
                <c:pt idx="16">
                  <c:v>0.15061245831109707</c:v>
                </c:pt>
                <c:pt idx="17">
                  <c:v>0.15836631637949536</c:v>
                </c:pt>
                <c:pt idx="18">
                  <c:v>0.16597071507748326</c:v>
                </c:pt>
                <c:pt idx="19">
                  <c:v>0.17343042926060193</c:v>
                </c:pt>
                <c:pt idx="20">
                  <c:v>0.1807499835958544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DF-41EF-B118-3C83AE7C0C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20'!$H$10:$AB$10</c:f>
              <c:numCache>
                <c:formatCode>0.00%</c:formatCode>
                <c:ptCount val="21"/>
                <c:pt idx="0">
                  <c:v>5.5344287880078215E-8</c:v>
                </c:pt>
                <c:pt idx="1">
                  <c:v>1.7999999999999999E-2</c:v>
                </c:pt>
                <c:pt idx="2">
                  <c:v>3.3520141679920228E-2</c:v>
                </c:pt>
                <c:pt idx="3">
                  <c:v>4.7949025634129575E-2</c:v>
                </c:pt>
                <c:pt idx="4">
                  <c:v>6.1583011129330519E-2</c:v>
                </c:pt>
                <c:pt idx="5">
                  <c:v>7.4570496711639761E-2</c:v>
                </c:pt>
                <c:pt idx="6">
                  <c:v>8.7004230502407714E-2</c:v>
                </c:pt>
                <c:pt idx="7">
                  <c:v>9.8949328286421098E-2</c:v>
                </c:pt>
                <c:pt idx="8">
                  <c:v>0.11045491450998651</c:v>
                </c:pt>
                <c:pt idx="9">
                  <c:v>0.12155989269180047</c:v>
                </c:pt>
                <c:pt idx="10">
                  <c:v>0.13229615903801265</c:v>
                </c:pt>
                <c:pt idx="11">
                  <c:v>0.14269054811196841</c:v>
                </c:pt>
                <c:pt idx="12">
                  <c:v>0.15276608774644981</c:v>
                </c:pt>
                <c:pt idx="13">
                  <c:v>0.16254284967289148</c:v>
                </c:pt>
                <c:pt idx="14">
                  <c:v>0.17203854972440324</c:v>
                </c:pt>
                <c:pt idx="15">
                  <c:v>0.18126898559407692</c:v>
                </c:pt>
                <c:pt idx="16">
                  <c:v>0.19024836510441312</c:v>
                </c:pt>
                <c:pt idx="17">
                  <c:v>0.19898955825280287</c:v>
                </c:pt>
                <c:pt idx="18">
                  <c:v>0.20750429469949128</c:v>
                </c:pt>
                <c:pt idx="19">
                  <c:v>0.21580332125622018</c:v>
                </c:pt>
                <c:pt idx="20">
                  <c:v>0.2238965294259623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DF-41EF-B118-3C83AE7C0C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20'!$H$11:$AB$11</c:f>
              <c:numCache>
                <c:formatCode>0.00%</c:formatCode>
                <c:ptCount val="21"/>
                <c:pt idx="0">
                  <c:v>6.4643077881976115E-7</c:v>
                </c:pt>
                <c:pt idx="1">
                  <c:v>2.6700000000000002E-2</c:v>
                </c:pt>
                <c:pt idx="2">
                  <c:v>4.4727374711141965E-2</c:v>
                </c:pt>
                <c:pt idx="3">
                  <c:v>6.0161258322618844E-2</c:v>
                </c:pt>
                <c:pt idx="4">
                  <c:v>7.4001085469212136E-2</c:v>
                </c:pt>
                <c:pt idx="5">
                  <c:v>8.6694117012796709E-2</c:v>
                </c:pt>
                <c:pt idx="6">
                  <c:v>9.849480790534211E-2</c:v>
                </c:pt>
                <c:pt idx="7">
                  <c:v>0.10956744832632931</c:v>
                </c:pt>
                <c:pt idx="8">
                  <c:v>0.12002688946537744</c:v>
                </c:pt>
                <c:pt idx="9">
                  <c:v>0.1299579470994244</c:v>
                </c:pt>
                <c:pt idx="10">
                  <c:v>0.13942582389862818</c:v>
                </c:pt>
                <c:pt idx="11">
                  <c:v>0.1484822076957282</c:v>
                </c:pt>
                <c:pt idx="12">
                  <c:v>0.15716907731038615</c:v>
                </c:pt>
                <c:pt idx="13">
                  <c:v>0.16552120062958103</c:v>
                </c:pt>
                <c:pt idx="14">
                  <c:v>0.17356784231180541</c:v>
                </c:pt>
                <c:pt idx="15">
                  <c:v>0.18133397090520553</c:v>
                </c:pt>
                <c:pt idx="16">
                  <c:v>0.18884113638561958</c:v>
                </c:pt>
                <c:pt idx="17">
                  <c:v>0.19610812349890788</c:v>
                </c:pt>
                <c:pt idx="18">
                  <c:v>0.20315144827910059</c:v>
                </c:pt>
                <c:pt idx="19">
                  <c:v>0.20998574218939839</c:v>
                </c:pt>
                <c:pt idx="20">
                  <c:v>0.2166240540206687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DF-41EF-B118-3C83AE7C0C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20'!$H$12:$AB$12</c:f>
              <c:numCache>
                <c:formatCode>0.00%</c:formatCode>
                <c:ptCount val="21"/>
                <c:pt idx="0">
                  <c:v>3.3366609050260629E-6</c:v>
                </c:pt>
                <c:pt idx="1">
                  <c:v>4.1399999999999999E-2</c:v>
                </c:pt>
                <c:pt idx="2">
                  <c:v>6.4939787458879461E-2</c:v>
                </c:pt>
                <c:pt idx="3">
                  <c:v>8.3994708405581195E-2</c:v>
                </c:pt>
                <c:pt idx="4">
                  <c:v>0.10046144818774787</c:v>
                </c:pt>
                <c:pt idx="5">
                  <c:v>0.11515042853682132</c:v>
                </c:pt>
                <c:pt idx="6">
                  <c:v>0.12850685322702399</c:v>
                </c:pt>
                <c:pt idx="7">
                  <c:v>0.14080984556626597</c:v>
                </c:pt>
                <c:pt idx="8">
                  <c:v>0.15224955994870934</c:v>
                </c:pt>
                <c:pt idx="9">
                  <c:v>0.16296319370871176</c:v>
                </c:pt>
                <c:pt idx="10">
                  <c:v>0.17305399701532484</c:v>
                </c:pt>
                <c:pt idx="11">
                  <c:v>0.18260222362296266</c:v>
                </c:pt>
                <c:pt idx="12">
                  <c:v>0.19167186786362447</c:v>
                </c:pt>
                <c:pt idx="13">
                  <c:v>0.20031502810106713</c:v>
                </c:pt>
                <c:pt idx="14">
                  <c:v>0.2085748523858631</c:v>
                </c:pt>
                <c:pt idx="15">
                  <c:v>0.21648759596129263</c:v>
                </c:pt>
                <c:pt idx="16">
                  <c:v>0.22408410007001614</c:v>
                </c:pt>
                <c:pt idx="17">
                  <c:v>0.23139088098208421</c:v>
                </c:pt>
                <c:pt idx="18">
                  <c:v>0.23843094894856279</c:v>
                </c:pt>
                <c:pt idx="19">
                  <c:v>0.24522443538412622</c:v>
                </c:pt>
                <c:pt idx="20">
                  <c:v>0.25178908093563668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DF-41EF-B118-3C83AE7C0C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20'!$H$13:$AB$13</c:f>
              <c:numCache>
                <c:formatCode>0.00%</c:formatCode>
                <c:ptCount val="21"/>
                <c:pt idx="0">
                  <c:v>1.2511672196233083E-5</c:v>
                </c:pt>
                <c:pt idx="1">
                  <c:v>5.9400000000000015E-2</c:v>
                </c:pt>
                <c:pt idx="2">
                  <c:v>8.8311390463192432E-2</c:v>
                </c:pt>
                <c:pt idx="3">
                  <c:v>0.1106434112466668</c:v>
                </c:pt>
                <c:pt idx="4">
                  <c:v>0.12935935856912659</c:v>
                </c:pt>
                <c:pt idx="5">
                  <c:v>0.14567718237539687</c:v>
                </c:pt>
                <c:pt idx="6">
                  <c:v>0.16024700303077777</c:v>
                </c:pt>
                <c:pt idx="7">
                  <c:v>0.17346689690064399</c:v>
                </c:pt>
                <c:pt idx="8">
                  <c:v>0.18560258728980478</c:v>
                </c:pt>
                <c:pt idx="9">
                  <c:v>0.19684236780151365</c:v>
                </c:pt>
                <c:pt idx="10">
                  <c:v>0.20732565756514595</c:v>
                </c:pt>
                <c:pt idx="11">
                  <c:v>0.21715922881400898</c:v>
                </c:pt>
                <c:pt idx="12">
                  <c:v>0.22642706759606265</c:v>
                </c:pt>
                <c:pt idx="13">
                  <c:v>0.23519668797609836</c:v>
                </c:pt>
                <c:pt idx="14">
                  <c:v>0.24352334949891469</c:v>
                </c:pt>
                <c:pt idx="15">
                  <c:v>0.25145297375356324</c:v>
                </c:pt>
                <c:pt idx="16">
                  <c:v>0.25902422091783595</c:v>
                </c:pt>
                <c:pt idx="17">
                  <c:v>0.26627000532451478</c:v>
                </c:pt>
                <c:pt idx="18">
                  <c:v>0.27321862547326314</c:v>
                </c:pt>
                <c:pt idx="19">
                  <c:v>0.27989462238648288</c:v>
                </c:pt>
                <c:pt idx="20">
                  <c:v>0.28631944235888152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DF-41EF-B118-3C83AE7C0C8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20'!$H$14:$AB$14</c:f>
              <c:numCache>
                <c:formatCode>0.00%</c:formatCode>
                <c:ptCount val="21"/>
                <c:pt idx="0">
                  <c:v>7.9051149770510134E-5</c:v>
                </c:pt>
                <c:pt idx="1">
                  <c:v>8.3099999999999993E-2</c:v>
                </c:pt>
                <c:pt idx="2">
                  <c:v>0.11430267502659801</c:v>
                </c:pt>
                <c:pt idx="3">
                  <c:v>0.13695872323053884</c:v>
                </c:pt>
                <c:pt idx="4">
                  <c:v>0.1552378195474115</c:v>
                </c:pt>
                <c:pt idx="5">
                  <c:v>0.17075040097077707</c:v>
                </c:pt>
                <c:pt idx="6">
                  <c:v>0.18431913238326475</c:v>
                </c:pt>
                <c:pt idx="7">
                  <c:v>0.19643054502792553</c:v>
                </c:pt>
                <c:pt idx="8">
                  <c:v>0.20740015055876682</c:v>
                </c:pt>
                <c:pt idx="9">
                  <c:v>0.21744604093862765</c:v>
                </c:pt>
                <c:pt idx="10">
                  <c:v>0.22672622372970513</c:v>
                </c:pt>
                <c:pt idx="11">
                  <c:v>0.2353593876758083</c:v>
                </c:pt>
                <c:pt idx="12">
                  <c:v>0.24343728106846166</c:v>
                </c:pt>
                <c:pt idx="13">
                  <c:v>0.2510325016311642</c:v>
                </c:pt>
                <c:pt idx="14">
                  <c:v>0.25820361764532607</c:v>
                </c:pt>
                <c:pt idx="15">
                  <c:v>0.26499865793902766</c:v>
                </c:pt>
                <c:pt idx="16">
                  <c:v>0.27145756313860298</c:v>
                </c:pt>
                <c:pt idx="17">
                  <c:v>0.27761395214962847</c:v>
                </c:pt>
                <c:pt idx="18">
                  <c:v>0.28349642366841299</c:v>
                </c:pt>
                <c:pt idx="19">
                  <c:v>0.28912953379434081</c:v>
                </c:pt>
                <c:pt idx="20">
                  <c:v>0.29453454291418968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DF-41EF-B118-3C83AE7C0C8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20'!$H$15:$AB$15</c:f>
              <c:numCache>
                <c:formatCode>0.00%</c:formatCode>
                <c:ptCount val="21"/>
                <c:pt idx="0">
                  <c:v>4.8461283768264844E-4</c:v>
                </c:pt>
                <c:pt idx="1">
                  <c:v>0.11190000000000003</c:v>
                </c:pt>
                <c:pt idx="2">
                  <c:v>0.14276472754553768</c:v>
                </c:pt>
                <c:pt idx="3">
                  <c:v>0.16392206621361999</c:v>
                </c:pt>
                <c:pt idx="4">
                  <c:v>0.18041327001222196</c:v>
                </c:pt>
                <c:pt idx="5">
                  <c:v>0.19407537529173693</c:v>
                </c:pt>
                <c:pt idx="6">
                  <c:v>0.2058104786357966</c:v>
                </c:pt>
                <c:pt idx="7">
                  <c:v>0.2161361465426519</c:v>
                </c:pt>
                <c:pt idx="8">
                  <c:v>0.2253798244572591</c:v>
                </c:pt>
                <c:pt idx="9">
                  <c:v>0.23376318440147389</c:v>
                </c:pt>
                <c:pt idx="10">
                  <c:v>0.24144396256992351</c:v>
                </c:pt>
                <c:pt idx="11">
                  <c:v>0.24853878480155062</c:v>
                </c:pt>
                <c:pt idx="12">
                  <c:v>0.255136544517647</c:v>
                </c:pt>
                <c:pt idx="13">
                  <c:v>0.26130669551669028</c:v>
                </c:pt>
                <c:pt idx="14">
                  <c:v>0.26710462992587436</c:v>
                </c:pt>
                <c:pt idx="15">
                  <c:v>0.27257529797743257</c:v>
                </c:pt>
                <c:pt idx="16">
                  <c:v>0.27775572158674111</c:v>
                </c:pt>
                <c:pt idx="17">
                  <c:v>0.28267678675631241</c:v>
                </c:pt>
                <c:pt idx="18">
                  <c:v>0.28736455131727168</c:v>
                </c:pt>
                <c:pt idx="19">
                  <c:v>0.29184121828364307</c:v>
                </c:pt>
                <c:pt idx="20">
                  <c:v>0.2961258731414832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5DF-41EF-B118-3C83AE7C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664"/>
        <c:axId val="696279320"/>
      </c:scatterChart>
      <c:valAx>
        <c:axId val="696278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9320"/>
        <c:crosses val="autoZero"/>
        <c:crossBetween val="midCat"/>
      </c:valAx>
      <c:valAx>
        <c:axId val="696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interpolate'!$H$6:$AB$6</c:f>
              <c:numCache>
                <c:formatCode>0.00%</c:formatCode>
                <c:ptCount val="21"/>
                <c:pt idx="0">
                  <c:v>1.2269742372870935E-14</c:v>
                </c:pt>
                <c:pt idx="1">
                  <c:v>8.9999999999999965E-4</c:v>
                </c:pt>
                <c:pt idx="2">
                  <c:v>3.1507809879147311E-3</c:v>
                </c:pt>
                <c:pt idx="3">
                  <c:v>6.5438418419890738E-3</c:v>
                </c:pt>
                <c:pt idx="4">
                  <c:v>1.096867036537778E-2</c:v>
                </c:pt>
                <c:pt idx="5">
                  <c:v>1.6341394128602655E-2</c:v>
                </c:pt>
                <c:pt idx="6">
                  <c:v>2.2589991259549025E-2</c:v>
                </c:pt>
                <c:pt idx="7">
                  <c:v>2.964876628619428E-2</c:v>
                </c:pt>
                <c:pt idx="8">
                  <c:v>3.7455860845780516E-2</c:v>
                </c:pt>
                <c:pt idx="9">
                  <c:v>4.5952043715743573E-2</c:v>
                </c:pt>
                <c:pt idx="10">
                  <c:v>5.5080121189057155E-2</c:v>
                </c:pt>
                <c:pt idx="11">
                  <c:v>6.4784673878041196E-2</c:v>
                </c:pt>
                <c:pt idx="12">
                  <c:v>7.5011972431287044E-2</c:v>
                </c:pt>
                <c:pt idx="13">
                  <c:v>8.5709991542271088E-2</c:v>
                </c:pt>
                <c:pt idx="14">
                  <c:v>9.6828475386054394E-2</c:v>
                </c:pt>
                <c:pt idx="15">
                  <c:v>0.10831902607131857</c:v>
                </c:pt>
                <c:pt idx="16">
                  <c:v>0.12013519746771345</c:v>
                </c:pt>
                <c:pt idx="17">
                  <c:v>0.13223258341280233</c:v>
                </c:pt>
                <c:pt idx="18">
                  <c:v>0.14456889358745978</c:v>
                </c:pt>
                <c:pt idx="19">
                  <c:v>0.15710401320743997</c:v>
                </c:pt>
                <c:pt idx="20">
                  <c:v>0.16980004463147702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0-4B39-B9EA-E71EA515FF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interpolate'!$H$7:$AB$7</c:f>
              <c:numCache>
                <c:formatCode>0.00%</c:formatCode>
                <c:ptCount val="21"/>
                <c:pt idx="0">
                  <c:v>6.5449601143973615E-16</c:v>
                </c:pt>
                <c:pt idx="1">
                  <c:v>2.200000000000001E-3</c:v>
                </c:pt>
                <c:pt idx="2">
                  <c:v>9.2864861941610484E-3</c:v>
                </c:pt>
                <c:pt idx="3">
                  <c:v>2.1388325311464149E-2</c:v>
                </c:pt>
                <c:pt idx="4">
                  <c:v>3.832276322070019E-2</c:v>
                </c:pt>
                <c:pt idx="5">
                  <c:v>5.970764818579348E-2</c:v>
                </c:pt>
                <c:pt idx="6">
                  <c:v>8.5016603593046192E-2</c:v>
                </c:pt>
                <c:pt idx="7">
                  <c:v>0.11362804891998776</c:v>
                </c:pt>
                <c:pt idx="8">
                  <c:v>0.14487151509751778</c:v>
                </c:pt>
                <c:pt idx="9">
                  <c:v>0.17806921452835761</c:v>
                </c:pt>
                <c:pt idx="10">
                  <c:v>0.2125704605582579</c:v>
                </c:pt>
                <c:pt idx="11">
                  <c:v>0.24777747805921033</c:v>
                </c:pt>
                <c:pt idx="12">
                  <c:v>0.28316234361064169</c:v>
                </c:pt>
                <c:pt idx="13">
                  <c:v>0.31827579959895769</c:v>
                </c:pt>
                <c:pt idx="14">
                  <c:v>0.35274933282485871</c:v>
                </c:pt>
                <c:pt idx="15">
                  <c:v>0.3862921851803483</c:v>
                </c:pt>
                <c:pt idx="16">
                  <c:v>0.41868494702258441</c:v>
                </c:pt>
                <c:pt idx="17">
                  <c:v>0.4497711779288992</c:v>
                </c:pt>
                <c:pt idx="18">
                  <c:v>0.47944820286002376</c:v>
                </c:pt>
                <c:pt idx="19">
                  <c:v>0.50765791854210685</c:v>
                </c:pt>
                <c:pt idx="20">
                  <c:v>0.53437816135350213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0-4B39-B9EA-E71EA515FF5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interpolate'!$H$8:$AB$8</c:f>
              <c:numCache>
                <c:formatCode>0.00%</c:formatCode>
                <c:ptCount val="21"/>
                <c:pt idx="0">
                  <c:v>1.6411737280334006E-14</c:v>
                </c:pt>
                <c:pt idx="1">
                  <c:v>4.7999999999999978E-3</c:v>
                </c:pt>
                <c:pt idx="2">
                  <c:v>1.7819668235750669E-2</c:v>
                </c:pt>
                <c:pt idx="3">
                  <c:v>3.7888553930465391E-2</c:v>
                </c:pt>
                <c:pt idx="4">
                  <c:v>6.3887230441877496E-2</c:v>
                </c:pt>
                <c:pt idx="5">
                  <c:v>9.465236098489048E-2</c:v>
                </c:pt>
                <c:pt idx="6">
                  <c:v>0.12902292513760547</c:v>
                </c:pt>
                <c:pt idx="7">
                  <c:v>0.16589728939804174</c:v>
                </c:pt>
                <c:pt idx="8">
                  <c:v>0.20427918698999462</c:v>
                </c:pt>
                <c:pt idx="9">
                  <c:v>0.24330680499203786</c:v>
                </c:pt>
                <c:pt idx="10">
                  <c:v>0.28226531890029227</c:v>
                </c:pt>
                <c:pt idx="11">
                  <c:v>0.32058598153093615</c:v>
                </c:pt>
                <c:pt idx="12">
                  <c:v>0.35783578592322701</c:v>
                </c:pt>
                <c:pt idx="13">
                  <c:v>0.39370154892271236</c:v>
                </c:pt>
                <c:pt idx="14">
                  <c:v>0.42797154889874128</c:v>
                </c:pt>
                <c:pt idx="15">
                  <c:v>0.4605169735599855</c:v>
                </c:pt>
                <c:pt idx="16">
                  <c:v>0.49127461454458476</c:v>
                </c:pt>
                <c:pt idx="17">
                  <c:v>0.52023158679646364</c:v>
                </c:pt>
                <c:pt idx="18">
                  <c:v>0.54741237637404616</c:v>
                </c:pt>
                <c:pt idx="19">
                  <c:v>0.57286821148112976</c:v>
                </c:pt>
                <c:pt idx="20">
                  <c:v>0.59666857251305916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90-4B39-B9EA-E71EA515FF5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interpolate'!$H$9:$AB$9</c:f>
              <c:numCache>
                <c:formatCode>0.00%</c:formatCode>
                <c:ptCount val="21"/>
                <c:pt idx="0">
                  <c:v>1.7004668323447938E-12</c:v>
                </c:pt>
                <c:pt idx="1">
                  <c:v>1.1599999999999997E-2</c:v>
                </c:pt>
                <c:pt idx="2">
                  <c:v>3.528272941957411E-2</c:v>
                </c:pt>
                <c:pt idx="3">
                  <c:v>6.6387717060333695E-2</c:v>
                </c:pt>
                <c:pt idx="4">
                  <c:v>0.10231154199473717</c:v>
                </c:pt>
                <c:pt idx="5">
                  <c:v>0.14113632378082097</c:v>
                </c:pt>
                <c:pt idx="6">
                  <c:v>0.18139743676787412</c:v>
                </c:pt>
                <c:pt idx="7">
                  <c:v>0.22198638595030032</c:v>
                </c:pt>
                <c:pt idx="8">
                  <c:v>0.26208501343397311</c:v>
                </c:pt>
                <c:pt idx="9">
                  <c:v>0.30111036354654824</c:v>
                </c:pt>
                <c:pt idx="10">
                  <c:v>0.3386663539100237</c:v>
                </c:pt>
                <c:pt idx="11">
                  <c:v>0.37450201431732438</c:v>
                </c:pt>
                <c:pt idx="12">
                  <c:v>0.4084764113555906</c:v>
                </c:pt>
                <c:pt idx="13">
                  <c:v>0.44053002299203314</c:v>
                </c:pt>
                <c:pt idx="14">
                  <c:v>0.47066197050972874</c:v>
                </c:pt>
                <c:pt idx="15">
                  <c:v>0.49891231264352293</c:v>
                </c:pt>
                <c:pt idx="16">
                  <c:v>0.52534854962758093</c:v>
                </c:pt>
                <c:pt idx="17">
                  <c:v>0.55005552525534762</c:v>
                </c:pt>
                <c:pt idx="18">
                  <c:v>0.57312800757437754</c:v>
                </c:pt>
                <c:pt idx="19">
                  <c:v>0.59466534102898383</c:v>
                </c:pt>
                <c:pt idx="20">
                  <c:v>0.614767674908547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0-4B39-B9EA-E71EA515FF5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interpolate'!$H$10:$AB$10</c:f>
              <c:numCache>
                <c:formatCode>0.00%</c:formatCode>
                <c:ptCount val="21"/>
                <c:pt idx="0">
                  <c:v>2.4744908505675942E-11</c:v>
                </c:pt>
                <c:pt idx="1">
                  <c:v>1.7999999999999999E-2</c:v>
                </c:pt>
                <c:pt idx="2">
                  <c:v>4.8588744962677177E-2</c:v>
                </c:pt>
                <c:pt idx="3">
                  <c:v>8.5086288063796964E-2</c:v>
                </c:pt>
                <c:pt idx="4">
                  <c:v>0.124565414192021</c:v>
                </c:pt>
                <c:pt idx="5">
                  <c:v>0.16520197816202892</c:v>
                </c:pt>
                <c:pt idx="6">
                  <c:v>0.20578883506261564</c:v>
                </c:pt>
                <c:pt idx="7">
                  <c:v>0.24552542692558024</c:v>
                </c:pt>
                <c:pt idx="8">
                  <c:v>0.28389458706890874</c:v>
                </c:pt>
                <c:pt idx="9">
                  <c:v>0.32057988346145966</c:v>
                </c:pt>
                <c:pt idx="10">
                  <c:v>0.35540690458939989</c:v>
                </c:pt>
                <c:pt idx="11">
                  <c:v>0.38830068183523286</c:v>
                </c:pt>
                <c:pt idx="12">
                  <c:v>0.41925467975515063</c:v>
                </c:pt>
                <c:pt idx="13">
                  <c:v>0.44830828247195958</c:v>
                </c:pt>
                <c:pt idx="14">
                  <c:v>0.47553056102784752</c:v>
                </c:pt>
                <c:pt idx="15">
                  <c:v>0.50100867827459505</c:v>
                </c:pt>
                <c:pt idx="16">
                  <c:v>0.5248397024300252</c:v>
                </c:pt>
                <c:pt idx="17">
                  <c:v>0.54712491138932362</c:v>
                </c:pt>
                <c:pt idx="18">
                  <c:v>0.56796590521029533</c:v>
                </c:pt>
                <c:pt idx="19">
                  <c:v>0.58746202195346575</c:v>
                </c:pt>
                <c:pt idx="20">
                  <c:v>0.6057086855754592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0-4B39-B9EA-E71EA515FF5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interpolate'!$H$11:$AB$11</c:f>
              <c:numCache>
                <c:formatCode>0.00%</c:formatCode>
                <c:ptCount val="21"/>
                <c:pt idx="0">
                  <c:v>3.3450997415308716E-10</c:v>
                </c:pt>
                <c:pt idx="1">
                  <c:v>2.6700000000000002E-2</c:v>
                </c:pt>
                <c:pt idx="2">
                  <c:v>6.4056814450747041E-2</c:v>
                </c:pt>
                <c:pt idx="3">
                  <c:v>0.10461323889706481</c:v>
                </c:pt>
                <c:pt idx="4">
                  <c:v>0.14584852998190936</c:v>
                </c:pt>
                <c:pt idx="5">
                  <c:v>0.18645384129305648</c:v>
                </c:pt>
                <c:pt idx="6">
                  <c:v>0.22570200900502291</c:v>
                </c:pt>
                <c:pt idx="7">
                  <c:v>0.26319652933896737</c:v>
                </c:pt>
                <c:pt idx="8">
                  <c:v>0.29874201008579537</c:v>
                </c:pt>
                <c:pt idx="9">
                  <c:v>0.33226855861571047</c:v>
                </c:pt>
                <c:pt idx="10">
                  <c:v>0.36378476842466295</c:v>
                </c:pt>
                <c:pt idx="11">
                  <c:v>0.39334750055469941</c:v>
                </c:pt>
                <c:pt idx="12">
                  <c:v>0.42104213725803902</c:v>
                </c:pt>
                <c:pt idx="13">
                  <c:v>0.44696960271335817</c:v>
                </c:pt>
                <c:pt idx="14">
                  <c:v>0.47123785109911481</c:v>
                </c:pt>
                <c:pt idx="15">
                  <c:v>0.49395634112123793</c:v>
                </c:pt>
                <c:pt idx="16">
                  <c:v>0.51523252028599487</c:v>
                </c:pt>
                <c:pt idx="17">
                  <c:v>0.53516966453492887</c:v>
                </c:pt>
                <c:pt idx="18">
                  <c:v>0.55386563024482172</c:v>
                </c:pt>
                <c:pt idx="19">
                  <c:v>0.57141221669758568</c:v>
                </c:pt>
                <c:pt idx="20">
                  <c:v>0.58789493249513447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90-4B39-B9EA-E71EA515FF5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interpolate'!$H$12:$AB$12</c:f>
              <c:numCache>
                <c:formatCode>0.00%</c:formatCode>
                <c:ptCount val="21"/>
                <c:pt idx="0">
                  <c:v>3.1860347770248859E-9</c:v>
                </c:pt>
                <c:pt idx="1">
                  <c:v>4.1399999999999999E-2</c:v>
                </c:pt>
                <c:pt idx="2">
                  <c:v>8.9622000029754331E-2</c:v>
                </c:pt>
                <c:pt idx="3">
                  <c:v>0.13749082279314029</c:v>
                </c:pt>
                <c:pt idx="4">
                  <c:v>0.18327343515964398</c:v>
                </c:pt>
                <c:pt idx="5">
                  <c:v>0.22634289820985057</c:v>
                </c:pt>
                <c:pt idx="6">
                  <c:v>0.26651928830867166</c:v>
                </c:pt>
                <c:pt idx="7">
                  <c:v>0.30383159228668999</c:v>
                </c:pt>
                <c:pt idx="8">
                  <c:v>0.33840924919346616</c:v>
                </c:pt>
                <c:pt idx="9">
                  <c:v>0.37042727713816714</c:v>
                </c:pt>
                <c:pt idx="10">
                  <c:v>0.40007713504415898</c:v>
                </c:pt>
                <c:pt idx="11">
                  <c:v>0.42755104058466215</c:v>
                </c:pt>
                <c:pt idx="12">
                  <c:v>0.45303368177204706</c:v>
                </c:pt>
                <c:pt idx="13">
                  <c:v>0.47669810401117491</c:v>
                </c:pt>
                <c:pt idx="14">
                  <c:v>0.49870398113545078</c:v>
                </c:pt>
                <c:pt idx="15">
                  <c:v>0.51919724153263447</c:v>
                </c:pt>
                <c:pt idx="16">
                  <c:v>0.53831044677434059</c:v>
                </c:pt>
                <c:pt idx="17">
                  <c:v>0.55616356623356278</c:v>
                </c:pt>
                <c:pt idx="18">
                  <c:v>0.57286493648234293</c:v>
                </c:pt>
                <c:pt idx="19">
                  <c:v>0.58851228142276402</c:v>
                </c:pt>
                <c:pt idx="20">
                  <c:v>0.60319372189549703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90-4B39-B9EA-E71EA515FF5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interpolate'!$H$13:$AB$13</c:f>
              <c:numCache>
                <c:formatCode>0.00%</c:formatCode>
                <c:ptCount val="21"/>
                <c:pt idx="0">
                  <c:v>3.3329104419515792E-8</c:v>
                </c:pt>
                <c:pt idx="1">
                  <c:v>5.9400000000000015E-2</c:v>
                </c:pt>
                <c:pt idx="2">
                  <c:v>0.11537135707426474</c:v>
                </c:pt>
                <c:pt idx="3">
                  <c:v>0.16620161199882533</c:v>
                </c:pt>
                <c:pt idx="4">
                  <c:v>0.21218580985131993</c:v>
                </c:pt>
                <c:pt idx="5">
                  <c:v>0.25382145528436934</c:v>
                </c:pt>
                <c:pt idx="6">
                  <c:v>0.29160986824059654</c:v>
                </c:pt>
                <c:pt idx="7">
                  <c:v>0.32600796051608016</c:v>
                </c:pt>
                <c:pt idx="8">
                  <c:v>0.35741810929720164</c:v>
                </c:pt>
                <c:pt idx="9">
                  <c:v>0.38618990508612405</c:v>
                </c:pt>
                <c:pt idx="10">
                  <c:v>0.41262557292258778</c:v>
                </c:pt>
                <c:pt idx="11">
                  <c:v>0.43698615431973875</c:v>
                </c:pt>
                <c:pt idx="12">
                  <c:v>0.45949738662059397</c:v>
                </c:pt>
                <c:pt idx="13">
                  <c:v>0.48035492724952911</c:v>
                </c:pt>
                <c:pt idx="14">
                  <c:v>0.4997288540819948</c:v>
                </c:pt>
                <c:pt idx="15">
                  <c:v>0.51776748399019012</c:v>
                </c:pt>
                <c:pt idx="16">
                  <c:v>0.53460058954843281</c:v>
                </c:pt>
                <c:pt idx="17">
                  <c:v>0.55034210090439373</c:v>
                </c:pt>
                <c:pt idx="18">
                  <c:v>0.56509237430513115</c:v>
                </c:pt>
                <c:pt idx="19">
                  <c:v>0.57894009887425302</c:v>
                </c:pt>
                <c:pt idx="20">
                  <c:v>0.59196390255901421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90-4B39-B9EA-E71EA515FF5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interpolate'!$H$14:$AB$14</c:f>
              <c:numCache>
                <c:formatCode>0.00%</c:formatCode>
                <c:ptCount val="21"/>
                <c:pt idx="0">
                  <c:v>2.0946274912297176E-7</c:v>
                </c:pt>
                <c:pt idx="1">
                  <c:v>8.3099999999999993E-2</c:v>
                </c:pt>
                <c:pt idx="2">
                  <c:v>0.14806768602199644</c:v>
                </c:pt>
                <c:pt idx="3">
                  <c:v>0.20278808010732802</c:v>
                </c:pt>
                <c:pt idx="4">
                  <c:v>0.24997953611427379</c:v>
                </c:pt>
                <c:pt idx="5">
                  <c:v>0.2912937629673733</c:v>
                </c:pt>
                <c:pt idx="6">
                  <c:v>0.3278681663425394</c:v>
                </c:pt>
                <c:pt idx="7">
                  <c:v>0.36053574658767101</c:v>
                </c:pt>
                <c:pt idx="8">
                  <c:v>0.38993027996394158</c:v>
                </c:pt>
                <c:pt idx="9">
                  <c:v>0.4165470531834779</c:v>
                </c:pt>
                <c:pt idx="10">
                  <c:v>0.44078107411221867</c:v>
                </c:pt>
                <c:pt idx="11">
                  <c:v>0.46295253438394024</c:v>
                </c:pt>
                <c:pt idx="12">
                  <c:v>0.48332449524361842</c:v>
                </c:pt>
                <c:pt idx="13">
                  <c:v>0.50211556585261818</c:v>
                </c:pt>
                <c:pt idx="14">
                  <c:v>0.5195092226208865</c:v>
                </c:pt>
                <c:pt idx="15">
                  <c:v>0.53566080177578623</c:v>
                </c:pt>
                <c:pt idx="16">
                  <c:v>0.55070283758478178</c:v>
                </c:pt>
                <c:pt idx="17">
                  <c:v>0.56474919851490102</c:v>
                </c:pt>
                <c:pt idx="18">
                  <c:v>0.57789833370672294</c:v>
                </c:pt>
                <c:pt idx="19">
                  <c:v>0.59023585038790838</c:v>
                </c:pt>
                <c:pt idx="20">
                  <c:v>0.60183658106643378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90-4B39-B9EA-E71EA515FF5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5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5 interpolate'!$H$15:$AB$15</c:f>
              <c:numCache>
                <c:formatCode>0.00%</c:formatCode>
                <c:ptCount val="21"/>
                <c:pt idx="0">
                  <c:v>7.5026401171632342E-7</c:v>
                </c:pt>
                <c:pt idx="1">
                  <c:v>0.11190000000000003</c:v>
                </c:pt>
                <c:pt idx="2">
                  <c:v>0.18727033879005248</c:v>
                </c:pt>
                <c:pt idx="3">
                  <c:v>0.24698782062813629</c:v>
                </c:pt>
                <c:pt idx="4">
                  <c:v>0.29646011819247753</c:v>
                </c:pt>
                <c:pt idx="5">
                  <c:v>0.33852252382112363</c:v>
                </c:pt>
                <c:pt idx="6">
                  <c:v>0.37493359980113228</c:v>
                </c:pt>
                <c:pt idx="7">
                  <c:v>0.40688313668116544</c:v>
                </c:pt>
                <c:pt idx="8">
                  <c:v>0.43522152257699415</c:v>
                </c:pt>
                <c:pt idx="9">
                  <c:v>0.46058047342430125</c:v>
                </c:pt>
                <c:pt idx="10">
                  <c:v>0.48344308854383117</c:v>
                </c:pt>
                <c:pt idx="11">
                  <c:v>0.50418736604707148</c:v>
                </c:pt>
                <c:pt idx="12">
                  <c:v>0.52311463572779293</c:v>
                </c:pt>
                <c:pt idx="13">
                  <c:v>0.54046888219656242</c:v>
                </c:pt>
                <c:pt idx="14">
                  <c:v>0.55645029863304873</c:v>
                </c:pt>
                <c:pt idx="15">
                  <c:v>0.57122504485649184</c:v>
                </c:pt>
                <c:pt idx="16">
                  <c:v>0.58493242864826045</c:v>
                </c:pt>
                <c:pt idx="17">
                  <c:v>0.59769029108701932</c:v>
                </c:pt>
                <c:pt idx="18">
                  <c:v>0.6095991115618693</c:v>
                </c:pt>
                <c:pt idx="19">
                  <c:v>0.62074518207711937</c:v>
                </c:pt>
                <c:pt idx="20">
                  <c:v>0.63120309331555235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90-4B39-B9EA-E71EA515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664"/>
        <c:axId val="696279320"/>
      </c:scatterChart>
      <c:valAx>
        <c:axId val="696278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9320"/>
        <c:crosses val="autoZero"/>
        <c:crossBetween val="midCat"/>
      </c:valAx>
      <c:valAx>
        <c:axId val="696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interpolate'!$H$6:$AB$6</c:f>
              <c:numCache>
                <c:formatCode>0.00%</c:formatCode>
                <c:ptCount val="21"/>
                <c:pt idx="0">
                  <c:v>3.6772986833918248E-11</c:v>
                </c:pt>
                <c:pt idx="1">
                  <c:v>8.9999999999999965E-4</c:v>
                </c:pt>
                <c:pt idx="2">
                  <c:v>2.1107635141911787E-3</c:v>
                </c:pt>
                <c:pt idx="3">
                  <c:v>3.473007839103503E-3</c:v>
                </c:pt>
                <c:pt idx="4">
                  <c:v>4.9423010317689395E-3</c:v>
                </c:pt>
                <c:pt idx="5">
                  <c:v>6.4952704692518137E-3</c:v>
                </c:pt>
                <c:pt idx="6">
                  <c:v>8.1170980269039839E-3</c:v>
                </c:pt>
                <c:pt idx="7">
                  <c:v>9.7973943877357889E-3</c:v>
                </c:pt>
                <c:pt idx="8">
                  <c:v>1.1528394207362088E-2</c:v>
                </c:pt>
                <c:pt idx="9">
                  <c:v>1.330402946717031E-2</c:v>
                </c:pt>
                <c:pt idx="10">
                  <c:v>1.5119400587370898E-2</c:v>
                </c:pt>
                <c:pt idx="11">
                  <c:v>1.6970450742020464E-2</c:v>
                </c:pt>
                <c:pt idx="12">
                  <c:v>1.8853753445276525E-2</c:v>
                </c:pt>
                <c:pt idx="13">
                  <c:v>2.0766367621788195E-2</c:v>
                </c:pt>
                <c:pt idx="14">
                  <c:v>2.2705735053215138E-2</c:v>
                </c:pt>
                <c:pt idx="15">
                  <c:v>2.4669605595465539E-2</c:v>
                </c:pt>
                <c:pt idx="16">
                  <c:v>2.665598125132394E-2</c:v>
                </c:pt>
                <c:pt idx="17">
                  <c:v>2.8663073433588721E-2</c:v>
                </c:pt>
                <c:pt idx="18">
                  <c:v>3.068926969475429E-2</c:v>
                </c:pt>
                <c:pt idx="19">
                  <c:v>3.2733107402701515E-2</c:v>
                </c:pt>
                <c:pt idx="20">
                  <c:v>3.4793252612608121E-2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6-4380-A3BF-C3A232748E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interpolate'!$H$7:$AB$7</c:f>
              <c:numCache>
                <c:formatCode>0.00%</c:formatCode>
                <c:ptCount val="21"/>
                <c:pt idx="0">
                  <c:v>4.1185839470383193E-11</c:v>
                </c:pt>
                <c:pt idx="1">
                  <c:v>2.200000000000001E-3</c:v>
                </c:pt>
                <c:pt idx="2">
                  <c:v>5.3555656056831448E-3</c:v>
                </c:pt>
                <c:pt idx="3">
                  <c:v>8.9957437315799794E-3</c:v>
                </c:pt>
                <c:pt idx="4">
                  <c:v>1.2978438178696332E-2</c:v>
                </c:pt>
                <c:pt idx="5">
                  <c:v>1.7225816821107208E-2</c:v>
                </c:pt>
                <c:pt idx="6">
                  <c:v>2.1686912354089177E-2</c:v>
                </c:pt>
                <c:pt idx="7">
                  <c:v>2.6325000515425506E-2</c:v>
                </c:pt>
                <c:pt idx="8">
                  <c:v>3.1111982321301832E-2</c:v>
                </c:pt>
                <c:pt idx="9">
                  <c:v>3.6025456626477222E-2</c:v>
                </c:pt>
                <c:pt idx="10">
                  <c:v>4.1047026447519085E-2</c:v>
                </c:pt>
                <c:pt idx="11">
                  <c:v>4.6161242463144909E-2</c:v>
                </c:pt>
                <c:pt idx="12">
                  <c:v>5.1354905215967958E-2</c:v>
                </c:pt>
                <c:pt idx="13">
                  <c:v>5.6616582987870055E-2</c:v>
                </c:pt>
                <c:pt idx="14">
                  <c:v>6.1936266289316984E-2</c:v>
                </c:pt>
                <c:pt idx="15">
                  <c:v>6.730511263178722E-2</c:v>
                </c:pt>
                <c:pt idx="16">
                  <c:v>7.2715253105177957E-2</c:v>
                </c:pt>
                <c:pt idx="17">
                  <c:v>7.8159642545191838E-2</c:v>
                </c:pt>
                <c:pt idx="18">
                  <c:v>8.3631941240694882E-2</c:v>
                </c:pt>
                <c:pt idx="19">
                  <c:v>8.9126419975173427E-2</c:v>
                </c:pt>
                <c:pt idx="20">
                  <c:v>9.463788267173015E-2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86-4380-A3BF-C3A232748E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interpolate'!$H$8:$AB$8</c:f>
              <c:numCache>
                <c:formatCode>0.00%</c:formatCode>
                <c:ptCount val="21"/>
                <c:pt idx="0">
                  <c:v>5.4276317346144424E-10</c:v>
                </c:pt>
                <c:pt idx="1">
                  <c:v>4.7999999999999978E-3</c:v>
                </c:pt>
                <c:pt idx="2">
                  <c:v>1.0649032108687537E-2</c:v>
                </c:pt>
                <c:pt idx="3">
                  <c:v>1.6923182270442486E-2</c:v>
                </c:pt>
                <c:pt idx="4">
                  <c:v>2.3457397723297402E-2</c:v>
                </c:pt>
                <c:pt idx="5">
                  <c:v>3.0166117749998087E-2</c:v>
                </c:pt>
                <c:pt idx="6">
                  <c:v>3.6995735915450412E-2</c:v>
                </c:pt>
                <c:pt idx="7">
                  <c:v>4.3909151350122154E-2</c:v>
                </c:pt>
                <c:pt idx="8">
                  <c:v>5.0879059624065519E-2</c:v>
                </c:pt>
                <c:pt idx="9">
                  <c:v>5.7884518435730697E-2</c:v>
                </c:pt>
                <c:pt idx="10">
                  <c:v>6.4908987632087536E-2</c:v>
                </c:pt>
                <c:pt idx="11">
                  <c:v>7.1939119738733986E-2</c:v>
                </c:pt>
                <c:pt idx="12">
                  <c:v>7.8963968140437657E-2</c:v>
                </c:pt>
                <c:pt idx="13">
                  <c:v>8.5974444040537668E-2</c:v>
                </c:pt>
                <c:pt idx="14">
                  <c:v>9.2962929808639044E-2</c:v>
                </c:pt>
                <c:pt idx="15">
                  <c:v>9.9922995040774523E-2</c:v>
                </c:pt>
                <c:pt idx="16">
                  <c:v>0.10684918258008146</c:v>
                </c:pt>
                <c:pt idx="17">
                  <c:v>0.11373684367864099</c:v>
                </c:pt>
                <c:pt idx="18">
                  <c:v>0.12058200859893864</c:v>
                </c:pt>
                <c:pt idx="19">
                  <c:v>0.12738128336460675</c:v>
                </c:pt>
                <c:pt idx="20">
                  <c:v>0.13413176619545053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86-4380-A3BF-C3A232748E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interpolate'!$H$9:$AB$9</c:f>
              <c:numCache>
                <c:formatCode>0.00%</c:formatCode>
                <c:ptCount val="21"/>
                <c:pt idx="0">
                  <c:v>1.3842168711098385E-8</c:v>
                </c:pt>
                <c:pt idx="1">
                  <c:v>1.1599999999999997E-2</c:v>
                </c:pt>
                <c:pt idx="2">
                  <c:v>2.2749143923499787E-2</c:v>
                </c:pt>
                <c:pt idx="3">
                  <c:v>3.358237661683873E-2</c:v>
                </c:pt>
                <c:pt idx="4">
                  <c:v>4.4135599725996691E-2</c:v>
                </c:pt>
                <c:pt idx="5">
                  <c:v>5.4430044430281217E-2</c:v>
                </c:pt>
                <c:pt idx="6">
                  <c:v>6.4481164067352839E-2</c:v>
                </c:pt>
                <c:pt idx="7">
                  <c:v>7.4301392723107249E-2</c:v>
                </c:pt>
                <c:pt idx="8">
                  <c:v>8.3901312051855081E-2</c:v>
                </c:pt>
                <c:pt idx="9">
                  <c:v>9.3290240244078712E-2</c:v>
                </c:pt>
                <c:pt idx="10">
                  <c:v>0.10247656673682359</c:v>
                </c:pt>
                <c:pt idx="11">
                  <c:v>0.11146795966021852</c:v>
                </c:pt>
                <c:pt idx="12">
                  <c:v>0.1202715033115276</c:v>
                </c:pt>
                <c:pt idx="13">
                  <c:v>0.1288937942737543</c:v>
                </c:pt>
                <c:pt idx="14">
                  <c:v>0.13734101163780271</c:v>
                </c:pt>
                <c:pt idx="15">
                  <c:v>0.14561897021786246</c:v>
                </c:pt>
                <c:pt idx="16">
                  <c:v>0.15373316214098523</c:v>
                </c:pt>
                <c:pt idx="17">
                  <c:v>0.16168879021112617</c:v>
                </c:pt>
                <c:pt idx="18">
                  <c:v>0.16949079527669272</c:v>
                </c:pt>
                <c:pt idx="19">
                  <c:v>0.17714387911013157</c:v>
                </c:pt>
                <c:pt idx="20">
                  <c:v>0.18465252384942013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86-4380-A3BF-C3A232748E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interpolate'!$H$10:$AB$10</c:f>
              <c:numCache>
                <c:formatCode>0.00%</c:formatCode>
                <c:ptCount val="21"/>
                <c:pt idx="0">
                  <c:v>8.0965913007084717E-8</c:v>
                </c:pt>
                <c:pt idx="1">
                  <c:v>1.7999999999999999E-2</c:v>
                </c:pt>
                <c:pt idx="2">
                  <c:v>3.2907230900911147E-2</c:v>
                </c:pt>
                <c:pt idx="3">
                  <c:v>4.6586675871570719E-2</c:v>
                </c:pt>
                <c:pt idx="4">
                  <c:v>5.9413370245958087E-2</c:v>
                </c:pt>
                <c:pt idx="5">
                  <c:v>7.1568996462610779E-2</c:v>
                </c:pt>
                <c:pt idx="6">
                  <c:v>8.3163820780807168E-2</c:v>
                </c:pt>
                <c:pt idx="7">
                  <c:v>9.4273218595126704E-2</c:v>
                </c:pt>
                <c:pt idx="8">
                  <c:v>0.10495268784497695</c:v>
                </c:pt>
                <c:pt idx="9">
                  <c:v>0.11524521793453317</c:v>
                </c:pt>
                <c:pt idx="10">
                  <c:v>0.12518535440958251</c:v>
                </c:pt>
                <c:pt idx="11">
                  <c:v>0.13480163648826249</c:v>
                </c:pt>
                <c:pt idx="12">
                  <c:v>0.14411815411107395</c:v>
                </c:pt>
                <c:pt idx="13">
                  <c:v>0.15315559308015458</c:v>
                </c:pt>
                <c:pt idx="14">
                  <c:v>0.16193196520316322</c:v>
                </c:pt>
                <c:pt idx="15">
                  <c:v>0.17046313547358644</c:v>
                </c:pt>
                <c:pt idx="16">
                  <c:v>0.17876321338063644</c:v>
                </c:pt>
                <c:pt idx="17">
                  <c:v>0.18684485028306977</c:v>
                </c:pt>
                <c:pt idx="18">
                  <c:v>0.19471947002233594</c:v>
                </c:pt>
                <c:pt idx="19">
                  <c:v>0.20239745094178915</c:v>
                </c:pt>
                <c:pt idx="20">
                  <c:v>0.20988827178864711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86-4380-A3BF-C3A232748E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interpolate'!$H$11:$AB$11</c:f>
              <c:numCache>
                <c:formatCode>0.00%</c:formatCode>
                <c:ptCount val="21"/>
                <c:pt idx="0">
                  <c:v>4.375595915341041E-7</c:v>
                </c:pt>
                <c:pt idx="1">
                  <c:v>2.6700000000000002E-2</c:v>
                </c:pt>
                <c:pt idx="2">
                  <c:v>4.5571449021805377E-2</c:v>
                </c:pt>
                <c:pt idx="3">
                  <c:v>6.1940061520615451E-2</c:v>
                </c:pt>
                <c:pt idx="4">
                  <c:v>7.6729644231139899E-2</c:v>
                </c:pt>
                <c:pt idx="5">
                  <c:v>9.0362052439033447E-2</c:v>
                </c:pt>
                <c:pt idx="6">
                  <c:v>0.10308111109582106</c:v>
                </c:pt>
                <c:pt idx="7">
                  <c:v>0.11504637197453203</c:v>
                </c:pt>
                <c:pt idx="8">
                  <c:v>0.12637069248551117</c:v>
                </c:pt>
                <c:pt idx="9">
                  <c:v>0.1371382944002521</c:v>
                </c:pt>
                <c:pt idx="10">
                  <c:v>0.14741453853446335</c:v>
                </c:pt>
                <c:pt idx="11">
                  <c:v>0.1572516845422387</c:v>
                </c:pt>
                <c:pt idx="12">
                  <c:v>0.16669250925245721</c:v>
                </c:pt>
                <c:pt idx="13">
                  <c:v>0.17577269650420116</c:v>
                </c:pt>
                <c:pt idx="14">
                  <c:v>0.18452248055433904</c:v>
                </c:pt>
                <c:pt idx="15">
                  <c:v>0.19296781434513885</c:v>
                </c:pt>
                <c:pt idx="16">
                  <c:v>0.20113122343147394</c:v>
                </c:pt>
                <c:pt idx="17">
                  <c:v>0.2090324450830619</c:v>
                </c:pt>
                <c:pt idx="18">
                  <c:v>0.21668891644090887</c:v>
                </c:pt>
                <c:pt idx="19">
                  <c:v>0.2241161540370338</c:v>
                </c:pt>
                <c:pt idx="20">
                  <c:v>0.23132805347213392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86-4380-A3BF-C3A232748E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interpolate'!$H$12:$AB$12</c:f>
              <c:numCache>
                <c:formatCode>0.00%</c:formatCode>
                <c:ptCount val="21"/>
                <c:pt idx="0">
                  <c:v>2.12699077816542E-6</c:v>
                </c:pt>
                <c:pt idx="1">
                  <c:v>4.1399999999999999E-2</c:v>
                </c:pt>
                <c:pt idx="2">
                  <c:v>6.632509625250152E-2</c:v>
                </c:pt>
                <c:pt idx="3">
                  <c:v>8.6790885486093788E-2</c:v>
                </c:pt>
                <c:pt idx="4">
                  <c:v>0.10461874119980998</c:v>
                </c:pt>
                <c:pt idx="5">
                  <c:v>0.12060378860723282</c:v>
                </c:pt>
                <c:pt idx="6">
                  <c:v>0.13518981250796697</c:v>
                </c:pt>
                <c:pt idx="7">
                  <c:v>0.14865865100847941</c:v>
                </c:pt>
                <c:pt idx="8">
                  <c:v>0.16120440911820372</c:v>
                </c:pt>
                <c:pt idx="9">
                  <c:v>0.17296846026453924</c:v>
                </c:pt>
                <c:pt idx="10">
                  <c:v>0.18405808212805352</c:v>
                </c:pt>
                <c:pt idx="11">
                  <c:v>0.19455727473792425</c:v>
                </c:pt>
                <c:pt idx="12">
                  <c:v>0.20453346260037567</c:v>
                </c:pt>
                <c:pt idx="13">
                  <c:v>0.21404186365454678</c:v>
                </c:pt>
                <c:pt idx="14">
                  <c:v>0.22312845636187337</c:v>
                </c:pt>
                <c:pt idx="15">
                  <c:v>0.23183206381926952</c:v>
                </c:pt>
                <c:pt idx="16">
                  <c:v>0.24018585958538208</c:v>
                </c:pt>
                <c:pt idx="17">
                  <c:v>0.2482184821149491</c:v>
                </c:pt>
                <c:pt idx="18">
                  <c:v>0.25595487675281692</c:v>
                </c:pt>
                <c:pt idx="19">
                  <c:v>0.26341694343005823</c:v>
                </c:pt>
                <c:pt idx="20">
                  <c:v>0.27062404282457531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86-4380-A3BF-C3A232748E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interpolate'!$H$13:$AB$13</c:f>
              <c:numCache>
                <c:formatCode>0.00%</c:formatCode>
                <c:ptCount val="21"/>
                <c:pt idx="0">
                  <c:v>9.9449314397710224E-6</c:v>
                </c:pt>
                <c:pt idx="1">
                  <c:v>5.9400000000000015E-2</c:v>
                </c:pt>
                <c:pt idx="2">
                  <c:v>8.9243262430547587E-2</c:v>
                </c:pt>
                <c:pt idx="3">
                  <c:v>0.1124528337758364</c:v>
                </c:pt>
                <c:pt idx="4">
                  <c:v>0.13197636723033684</c:v>
                </c:pt>
                <c:pt idx="5">
                  <c:v>0.14903769093322536</c:v>
                </c:pt>
                <c:pt idx="6">
                  <c:v>0.16429474424376833</c:v>
                </c:pt>
                <c:pt idx="7">
                  <c:v>0.17815265331877453</c:v>
                </c:pt>
                <c:pt idx="8">
                  <c:v>0.19088309582160984</c:v>
                </c:pt>
                <c:pt idx="9">
                  <c:v>0.20267933634579843</c:v>
                </c:pt>
                <c:pt idx="10">
                  <c:v>0.21368495624786904</c:v>
                </c:pt>
                <c:pt idx="11">
                  <c:v>0.22401023856652411</c:v>
                </c:pt>
                <c:pt idx="12">
                  <c:v>0.23374215594453215</c:v>
                </c:pt>
                <c:pt idx="13">
                  <c:v>0.24295078462662226</c:v>
                </c:pt>
                <c:pt idx="14">
                  <c:v>0.25169359978102868</c:v>
                </c:pt>
                <c:pt idx="15">
                  <c:v>0.26001845304093385</c:v>
                </c:pt>
                <c:pt idx="16">
                  <c:v>0.26796569716853325</c:v>
                </c:pt>
                <c:pt idx="17">
                  <c:v>0.27556973993619288</c:v>
                </c:pt>
                <c:pt idx="18">
                  <c:v>0.2828602049306691</c:v>
                </c:pt>
                <c:pt idx="19">
                  <c:v>0.28986281488183507</c:v>
                </c:pt>
                <c:pt idx="20">
                  <c:v>0.29660007484233253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86-4380-A3BF-C3A232748E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interpolate'!$H$14:$AB$14</c:f>
              <c:numCache>
                <c:formatCode>0.00%</c:formatCode>
                <c:ptCount val="21"/>
                <c:pt idx="0">
                  <c:v>3.4356038511589467E-5</c:v>
                </c:pt>
                <c:pt idx="1">
                  <c:v>8.3099999999999993E-2</c:v>
                </c:pt>
                <c:pt idx="2">
                  <c:v>0.11860427840386667</c:v>
                </c:pt>
                <c:pt idx="3">
                  <c:v>0.14498189049338248</c:v>
                </c:pt>
                <c:pt idx="4">
                  <c:v>0.16652273715411794</c:v>
                </c:pt>
                <c:pt idx="5">
                  <c:v>0.18493916225279042</c:v>
                </c:pt>
                <c:pt idx="6">
                  <c:v>0.20112558641971237</c:v>
                </c:pt>
                <c:pt idx="7">
                  <c:v>0.21562000860615602</c:v>
                </c:pt>
                <c:pt idx="8">
                  <c:v>0.22877609107352129</c:v>
                </c:pt>
                <c:pt idx="9">
                  <c:v>0.24084106841647787</c:v>
                </c:pt>
                <c:pt idx="10">
                  <c:v>0.25199578257910943</c:v>
                </c:pt>
                <c:pt idx="11">
                  <c:v>0.26237719795296294</c:v>
                </c:pt>
                <c:pt idx="12">
                  <c:v>0.27209195332148406</c:v>
                </c:pt>
                <c:pt idx="13">
                  <c:v>0.28122496400184194</c:v>
                </c:pt>
                <c:pt idx="14">
                  <c:v>0.28984512081911018</c:v>
                </c:pt>
                <c:pt idx="15">
                  <c:v>0.29800920116488361</c:v>
                </c:pt>
                <c:pt idx="16">
                  <c:v>0.30576463358089523</c:v>
                </c:pt>
                <c:pt idx="17">
                  <c:v>0.31315150173678774</c:v>
                </c:pt>
                <c:pt idx="18">
                  <c:v>0.3202040289116358</c:v>
                </c:pt>
                <c:pt idx="19">
                  <c:v>0.32695169862217094</c:v>
                </c:pt>
                <c:pt idx="20">
                  <c:v>0.333420114747986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86-4380-A3BF-C3A232748E6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 20 interpolate'!$H$5:$AB$5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'fit 20 interpolate'!$H$15:$AB$15</c:f>
              <c:numCache>
                <c:formatCode>0.00%</c:formatCode>
                <c:ptCount val="21"/>
                <c:pt idx="0">
                  <c:v>8.3191412971347044E-5</c:v>
                </c:pt>
                <c:pt idx="1">
                  <c:v>0.11190000000000003</c:v>
                </c:pt>
                <c:pt idx="2">
                  <c:v>0.1539329579180875</c:v>
                </c:pt>
                <c:pt idx="3">
                  <c:v>0.1840466705824875</c:v>
                </c:pt>
                <c:pt idx="4">
                  <c:v>0.20805588070223532</c:v>
                </c:pt>
                <c:pt idx="5">
                  <c:v>0.2282166253351941</c:v>
                </c:pt>
                <c:pt idx="6">
                  <c:v>0.24568302388358801</c:v>
                </c:pt>
                <c:pt idx="7">
                  <c:v>0.26113762350364711</c:v>
                </c:pt>
                <c:pt idx="8">
                  <c:v>0.27502267472126929</c:v>
                </c:pt>
                <c:pt idx="9">
                  <c:v>0.28764345451264228</c:v>
                </c:pt>
                <c:pt idx="10">
                  <c:v>0.29922075355200445</c:v>
                </c:pt>
                <c:pt idx="11">
                  <c:v>0.30992009384852609</c:v>
                </c:pt>
                <c:pt idx="12">
                  <c:v>0.31986915283801531</c:v>
                </c:pt>
                <c:pt idx="13">
                  <c:v>0.32916872983173412</c:v>
                </c:pt>
                <c:pt idx="14">
                  <c:v>0.33789995444914911</c:v>
                </c:pt>
                <c:pt idx="15">
                  <c:v>0.3461291974333463</c:v>
                </c:pt>
                <c:pt idx="16">
                  <c:v>0.35391151813004784</c:v>
                </c:pt>
                <c:pt idx="17">
                  <c:v>0.36129314733074563</c:v>
                </c:pt>
                <c:pt idx="18">
                  <c:v>0.36831331523426947</c:v>
                </c:pt>
                <c:pt idx="19">
                  <c:v>0.37500562335305992</c:v>
                </c:pt>
                <c:pt idx="20">
                  <c:v>0.38139909168058006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86-4380-A3BF-C3A23274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78664"/>
        <c:axId val="696279320"/>
      </c:scatterChart>
      <c:valAx>
        <c:axId val="696278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9320"/>
        <c:crosses val="autoZero"/>
        <c:crossBetween val="midCat"/>
      </c:valAx>
      <c:valAx>
        <c:axId val="6962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interpolate'!$H$40:$AA$40</c:f>
              <c:numCache>
                <c:formatCode>0.00%</c:formatCode>
                <c:ptCount val="20"/>
                <c:pt idx="0">
                  <c:v>8.9999999999999965E-4</c:v>
                </c:pt>
                <c:pt idx="1">
                  <c:v>1.2118541829558391E-3</c:v>
                </c:pt>
                <c:pt idx="2">
                  <c:v>1.3651257826065319E-3</c:v>
                </c:pt>
                <c:pt idx="3">
                  <c:v>1.4744138435020017E-3</c:v>
                </c:pt>
                <c:pt idx="4">
                  <c:v>1.5606828017039999E-3</c:v>
                </c:pt>
                <c:pt idx="5">
                  <c:v>1.6324306361562982E-3</c:v>
                </c:pt>
                <c:pt idx="6">
                  <c:v>1.6940471072636571E-3</c:v>
                </c:pt>
                <c:pt idx="7">
                  <c:v>1.7481269083875859E-3</c:v>
                </c:pt>
                <c:pt idx="8">
                  <c:v>1.7963442241564142E-3</c:v>
                </c:pt>
                <c:pt idx="9">
                  <c:v>1.8398485191140112E-3</c:v>
                </c:pt>
                <c:pt idx="10">
                  <c:v>1.8794665624985503E-3</c:v>
                </c:pt>
                <c:pt idx="11">
                  <c:v>1.9158149464353687E-3</c:v>
                </c:pt>
                <c:pt idx="12">
                  <c:v>1.9493670624820493E-3</c:v>
                </c:pt>
                <c:pt idx="13">
                  <c:v>1.9804951211866637E-3</c:v>
                </c:pt>
                <c:pt idx="14">
                  <c:v>2.0094976637945747E-3</c:v>
                </c:pt>
                <c:pt idx="15">
                  <c:v>2.0366182241979003E-3</c:v>
                </c:pt>
                <c:pt idx="16">
                  <c:v>2.0620583715561169E-3</c:v>
                </c:pt>
                <c:pt idx="17">
                  <c:v>2.08598706149059E-3</c:v>
                </c:pt>
                <c:pt idx="18">
                  <c:v>2.1085474905488768E-3</c:v>
                </c:pt>
                <c:pt idx="19">
                  <c:v>2.1298622186630596E-3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8-4EF2-897C-167330AF24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interpolate'!$H$41:$AA$41</c:f>
              <c:numCache>
                <c:formatCode>0.00%</c:formatCode>
                <c:ptCount val="20"/>
                <c:pt idx="0">
                  <c:v>2.200000000000001E-3</c:v>
                </c:pt>
                <c:pt idx="1">
                  <c:v>3.1625231566277247E-3</c:v>
                </c:pt>
                <c:pt idx="2">
                  <c:v>3.6597783087315024E-3</c:v>
                </c:pt>
                <c:pt idx="3">
                  <c:v>4.018846964505482E-3</c:v>
                </c:pt>
                <c:pt idx="4">
                  <c:v>4.3032278186237302E-3</c:v>
                </c:pt>
                <c:pt idx="5">
                  <c:v>4.5392884849213867E-3</c:v>
                </c:pt>
                <c:pt idx="6">
                  <c:v>4.7409037248973517E-3</c:v>
                </c:pt>
                <c:pt idx="7">
                  <c:v>4.9164062016693122E-3</c:v>
                </c:pt>
                <c:pt idx="8">
                  <c:v>5.0712509758839763E-3</c:v>
                </c:pt>
                <c:pt idx="9">
                  <c:v>5.2092348865026986E-3</c:v>
                </c:pt>
                <c:pt idx="10">
                  <c:v>5.3331249359183904E-3</c:v>
                </c:pt>
                <c:pt idx="11">
                  <c:v>5.4450112367365952E-3</c:v>
                </c:pt>
                <c:pt idx="12">
                  <c:v>5.5465187147781198E-3</c:v>
                </c:pt>
                <c:pt idx="13">
                  <c:v>5.6389408648875247E-3</c:v>
                </c:pt>
                <c:pt idx="14">
                  <c:v>5.7233279035666168E-3</c:v>
                </c:pt>
                <c:pt idx="15">
                  <c:v>5.8005469384061299E-3</c:v>
                </c:pt>
                <c:pt idx="16">
                  <c:v>5.8713242703984803E-3</c:v>
                </c:pt>
                <c:pt idx="17">
                  <c:v>5.936275897718348E-3</c:v>
                </c:pt>
                <c:pt idx="18">
                  <c:v>5.9959299999147331E-3</c:v>
                </c:pt>
                <c:pt idx="19">
                  <c:v>6.0507438325376663E-3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8-4EF2-897C-167330AF24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interpolate'!$H$42:$AA$42</c:f>
              <c:numCache>
                <c:formatCode>0.00%</c:formatCode>
                <c:ptCount val="20"/>
                <c:pt idx="0">
                  <c:v>4.7999999999999978E-3</c:v>
                </c:pt>
                <c:pt idx="1">
                  <c:v>5.8772428744850681E-3</c:v>
                </c:pt>
                <c:pt idx="2">
                  <c:v>6.341682947081536E-3</c:v>
                </c:pt>
                <c:pt idx="3">
                  <c:v>6.6466987472513731E-3</c:v>
                </c:pt>
                <c:pt idx="4">
                  <c:v>6.8698692827737729E-3</c:v>
                </c:pt>
                <c:pt idx="5">
                  <c:v>7.0420494586224394E-3</c:v>
                </c:pt>
                <c:pt idx="6">
                  <c:v>7.1790081233376142E-3</c:v>
                </c:pt>
                <c:pt idx="7">
                  <c:v>7.2900062622561065E-3</c:v>
                </c:pt>
                <c:pt idx="8">
                  <c:v>7.3809969980120835E-3</c:v>
                </c:pt>
                <c:pt idx="9">
                  <c:v>7.456059616697471E-3</c:v>
                </c:pt>
                <c:pt idx="10">
                  <c:v>7.5181260579589848E-3</c:v>
                </c:pt>
                <c:pt idx="11">
                  <c:v>7.5693831634472599E-3</c:v>
                </c:pt>
                <c:pt idx="12">
                  <c:v>7.6115110132509494E-3</c:v>
                </c:pt>
                <c:pt idx="13">
                  <c:v>7.6458319163357404E-3</c:v>
                </c:pt>
                <c:pt idx="14">
                  <c:v>7.6734076928819334E-3</c:v>
                </c:pt>
                <c:pt idx="15">
                  <c:v>7.6951055311325241E-3</c:v>
                </c:pt>
                <c:pt idx="16">
                  <c:v>7.7116439510811945E-3</c:v>
                </c:pt>
                <c:pt idx="17">
                  <c:v>7.7236257329144666E-3</c:v>
                </c:pt>
                <c:pt idx="18">
                  <c:v>7.7315620468893448E-3</c:v>
                </c:pt>
                <c:pt idx="19">
                  <c:v>7.7358904893445489E-3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8-4EF2-897C-167330AF24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interpolate'!$H$43:$AA$43</c:f>
              <c:numCache>
                <c:formatCode>0.00%</c:formatCode>
                <c:ptCount val="20"/>
                <c:pt idx="0">
                  <c:v>1.1599999999999997E-2</c:v>
                </c:pt>
                <c:pt idx="1">
                  <c:v>1.1279991828712858E-2</c:v>
                </c:pt>
                <c:pt idx="2">
                  <c:v>1.1085416427090759E-2</c:v>
                </c:pt>
                <c:pt idx="3">
                  <c:v>1.0919940669349593E-2</c:v>
                </c:pt>
                <c:pt idx="4">
                  <c:v>1.0769775191265176E-2</c:v>
                </c:pt>
                <c:pt idx="5">
                  <c:v>1.0629694374136163E-2</c:v>
                </c:pt>
                <c:pt idx="6">
                  <c:v>1.0497093461474054E-2</c:v>
                </c:pt>
                <c:pt idx="7">
                  <c:v>1.0370458865642786E-2</c:v>
                </c:pt>
                <c:pt idx="8">
                  <c:v>1.0248817420809452E-2</c:v>
                </c:pt>
                <c:pt idx="9">
                  <c:v>1.0131496208023352E-2</c:v>
                </c:pt>
                <c:pt idx="10">
                  <c:v>1.0018003530787399E-2</c:v>
                </c:pt>
                <c:pt idx="11">
                  <c:v>9.9079642057055481E-3</c:v>
                </c:pt>
                <c:pt idx="12">
                  <c:v>9.8010818049924023E-3</c:v>
                </c:pt>
                <c:pt idx="13">
                  <c:v>9.6971153557629877E-3</c:v>
                </c:pt>
                <c:pt idx="14">
                  <c:v>9.5958642890580492E-3</c:v>
                </c:pt>
                <c:pt idx="15">
                  <c:v>9.4971583406900321E-3</c:v>
                </c:pt>
                <c:pt idx="16">
                  <c:v>9.4008505523719005E-3</c:v>
                </c:pt>
                <c:pt idx="17">
                  <c:v>9.3068122845827907E-3</c:v>
                </c:pt>
                <c:pt idx="18">
                  <c:v>9.2149295756313206E-3</c:v>
                </c:pt>
                <c:pt idx="19">
                  <c:v>9.1251004260239545E-3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8-4EF2-897C-167330AF24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interpolate'!$H$44:$AA$44</c:f>
              <c:numCache>
                <c:formatCode>0.00%</c:formatCode>
                <c:ptCount val="20"/>
                <c:pt idx="0">
                  <c:v>1.7999999999999999E-2</c:v>
                </c:pt>
                <c:pt idx="1">
                  <c:v>1.5180479532496079E-2</c:v>
                </c:pt>
                <c:pt idx="2">
                  <c:v>1.4144914953094815E-2</c:v>
                </c:pt>
                <c:pt idx="3">
                  <c:v>1.3453445688010494E-2</c:v>
                </c:pt>
                <c:pt idx="4">
                  <c:v>1.2923452058670362E-2</c:v>
                </c:pt>
                <c:pt idx="5">
                  <c:v>1.2488622497546151E-2</c:v>
                </c:pt>
                <c:pt idx="6">
                  <c:v>1.211710234186074E-2</c:v>
                </c:pt>
                <c:pt idx="7">
                  <c:v>1.1791049430254583E-2</c:v>
                </c:pt>
                <c:pt idx="8">
                  <c:v>1.1499425728428467E-2</c:v>
                </c:pt>
                <c:pt idx="9">
                  <c:v>1.1234905621921603E-2</c:v>
                </c:pt>
                <c:pt idx="10">
                  <c:v>1.099236521376468E-2</c:v>
                </c:pt>
                <c:pt idx="11">
                  <c:v>1.0768071248998699E-2</c:v>
                </c:pt>
                <c:pt idx="12">
                  <c:v>1.0559213298529858E-2</c:v>
                </c:pt>
                <c:pt idx="13">
                  <c:v>1.0363618217578105E-2</c:v>
                </c:pt>
                <c:pt idx="14">
                  <c:v>1.0179567667786459E-2</c:v>
                </c:pt>
                <c:pt idx="15">
                  <c:v>1.0005676977102832E-2</c:v>
                </c:pt>
                <c:pt idx="16">
                  <c:v>9.8408120947693217E-3</c:v>
                </c:pt>
                <c:pt idx="17">
                  <c:v>9.6840310757515726E-3</c:v>
                </c:pt>
                <c:pt idx="18">
                  <c:v>9.5345418566945509E-3</c:v>
                </c:pt>
                <c:pt idx="19">
                  <c:v>9.3916711471182333E-3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88-4EF2-897C-167330AF24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interpolate'!$H$45:$AA$45</c:f>
              <c:numCache>
                <c:formatCode>0.00%</c:formatCode>
                <c:ptCount val="20"/>
                <c:pt idx="0">
                  <c:v>2.6700000000000002E-2</c:v>
                </c:pt>
                <c:pt idx="1">
                  <c:v>1.9389139034013535E-2</c:v>
                </c:pt>
                <c:pt idx="2">
                  <c:v>1.7150170625170286E-2</c:v>
                </c:pt>
                <c:pt idx="3">
                  <c:v>1.5766138285895334E-2</c:v>
                </c:pt>
                <c:pt idx="4">
                  <c:v>1.476534811576514E-2</c:v>
                </c:pt>
                <c:pt idx="5">
                  <c:v>1.3982550630051795E-2</c:v>
                </c:pt>
                <c:pt idx="6">
                  <c:v>1.3340404608191123E-2</c:v>
                </c:pt>
                <c:pt idx="7">
                  <c:v>1.279651289327584E-2</c:v>
                </c:pt>
                <c:pt idx="8">
                  <c:v>1.2325138158855048E-2</c:v>
                </c:pt>
                <c:pt idx="9">
                  <c:v>1.1909491483422076E-2</c:v>
                </c:pt>
                <c:pt idx="10">
                  <c:v>1.1538017538870494E-2</c:v>
                </c:pt>
                <c:pt idx="11">
                  <c:v>1.1202424896085937E-2</c:v>
                </c:pt>
                <c:pt idx="12">
                  <c:v>1.0896562616517825E-2</c:v>
                </c:pt>
                <c:pt idx="13">
                  <c:v>1.0615741571563305E-2</c:v>
                </c:pt>
                <c:pt idx="14">
                  <c:v>1.0356304851347366E-2</c:v>
                </c:pt>
                <c:pt idx="15">
                  <c:v>1.011534512680054E-2</c:v>
                </c:pt>
                <c:pt idx="16">
                  <c:v>9.8905125389015698E-3</c:v>
                </c:pt>
                <c:pt idx="17">
                  <c:v>9.6798804328339372E-3</c:v>
                </c:pt>
                <c:pt idx="18">
                  <c:v>9.4818492320805237E-3</c:v>
                </c:pt>
                <c:pt idx="19">
                  <c:v>9.2950761542783152E-3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88-4EF2-897C-167330AF248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interpolate'!$H$46:$AA$46</c:f>
              <c:numCache>
                <c:formatCode>0.00%</c:formatCode>
                <c:ptCount val="20"/>
                <c:pt idx="0">
                  <c:v>4.1399999999999999E-2</c:v>
                </c:pt>
                <c:pt idx="1">
                  <c:v>2.6001560872628334E-2</c:v>
                </c:pt>
                <c:pt idx="2">
                  <c:v>2.1919609439483234E-2</c:v>
                </c:pt>
                <c:pt idx="3">
                  <c:v>1.9522205188683219E-2</c:v>
                </c:pt>
                <c:pt idx="4">
                  <c:v>1.7852783102521929E-2</c:v>
                </c:pt>
                <c:pt idx="5">
                  <c:v>1.6586407482507958E-2</c:v>
                </c:pt>
                <c:pt idx="6">
                  <c:v>1.5574329136399688E-2</c:v>
                </c:pt>
                <c:pt idx="7">
                  <c:v>1.4736460439265308E-2</c:v>
                </c:pt>
                <c:pt idx="8">
                  <c:v>1.4024932026607807E-2</c:v>
                </c:pt>
                <c:pt idx="9">
                  <c:v>1.3408946733834934E-2</c:v>
                </c:pt>
                <c:pt idx="10">
                  <c:v>1.2867573512160783E-2</c:v>
                </c:pt>
                <c:pt idx="11">
                  <c:v>1.2385968051552457E-2</c:v>
                </c:pt>
                <c:pt idx="12">
                  <c:v>1.1953238266004276E-2</c:v>
                </c:pt>
                <c:pt idx="13">
                  <c:v>1.1561166284984865E-2</c:v>
                </c:pt>
                <c:pt idx="14">
                  <c:v>1.1203406185579589E-2</c:v>
                </c:pt>
                <c:pt idx="15">
                  <c:v>1.0874960243260038E-2</c:v>
                </c:pt>
                <c:pt idx="16">
                  <c:v>1.0571825532470019E-2</c:v>
                </c:pt>
                <c:pt idx="17">
                  <c:v>1.029074864680397E-2</c:v>
                </c:pt>
                <c:pt idx="18">
                  <c:v>1.0029051255218423E-2</c:v>
                </c:pt>
                <c:pt idx="19">
                  <c:v>9.7845033635154417E-3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88-4EF2-897C-167330AF248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interpolate'!$H$47:$AA$47</c:f>
              <c:numCache>
                <c:formatCode>0.00%</c:formatCode>
                <c:ptCount val="20"/>
                <c:pt idx="0">
                  <c:v>5.9400000000000015E-2</c:v>
                </c:pt>
                <c:pt idx="1">
                  <c:v>3.172789967100529E-2</c:v>
                </c:pt>
                <c:pt idx="2">
                  <c:v>2.5483831618120636E-2</c:v>
                </c:pt>
                <c:pt idx="3">
                  <c:v>2.1997178513405876E-2</c:v>
                </c:pt>
                <c:pt idx="4">
                  <c:v>1.9655367732845899E-2</c:v>
                </c:pt>
                <c:pt idx="5">
                  <c:v>1.7929176354796413E-2</c:v>
                </c:pt>
                <c:pt idx="6">
                  <c:v>1.6582292596049479E-2</c:v>
                </c:pt>
                <c:pt idx="7">
                  <c:v>1.5490032977831268E-2</c:v>
                </c:pt>
                <c:pt idx="8">
                  <c:v>1.4579154709623787E-2</c:v>
                </c:pt>
                <c:pt idx="9">
                  <c:v>1.380325432885526E-2</c:v>
                </c:pt>
                <c:pt idx="10">
                  <c:v>1.3131228253480919E-2</c:v>
                </c:pt>
                <c:pt idx="11">
                  <c:v>1.2541296111987872E-2</c:v>
                </c:pt>
                <c:pt idx="12">
                  <c:v>1.2017663184174215E-2</c:v>
                </c:pt>
                <c:pt idx="13">
                  <c:v>1.154854265332598E-2</c:v>
                </c:pt>
                <c:pt idx="14">
                  <c:v>1.1124925909318876E-2</c:v>
                </c:pt>
                <c:pt idx="15">
                  <c:v>1.0739786904495629E-2</c:v>
                </c:pt>
                <c:pt idx="16">
                  <c:v>1.0387549788647381E-2</c:v>
                </c:pt>
                <c:pt idx="17">
                  <c:v>1.0063722343451091E-2</c:v>
                </c:pt>
                <c:pt idx="18">
                  <c:v>9.7646372427135798E-3</c:v>
                </c:pt>
                <c:pt idx="19">
                  <c:v>9.4872654209431275E-3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88-4EF2-897C-167330AF248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interpolate'!$H$48:$AA$48</c:f>
              <c:numCache>
                <c:formatCode>0.00%</c:formatCode>
                <c:ptCount val="20"/>
                <c:pt idx="0">
                  <c:v>8.3099999999999993E-2</c:v>
                </c:pt>
                <c:pt idx="1">
                  <c:v>3.8722083546588147E-2</c:v>
                </c:pt>
                <c:pt idx="2">
                  <c:v>2.9927093407882868E-2</c:v>
                </c:pt>
                <c:pt idx="3">
                  <c:v>2.5193439087700109E-2</c:v>
                </c:pt>
                <c:pt idx="4">
                  <c:v>2.2095893816935289E-2</c:v>
                </c:pt>
                <c:pt idx="5">
                  <c:v>1.9859160712052463E-2</c:v>
                </c:pt>
                <c:pt idx="6">
                  <c:v>1.8143555407519558E-2</c:v>
                </c:pt>
                <c:pt idx="7">
                  <c:v>1.6772588046243889E-2</c:v>
                </c:pt>
                <c:pt idx="8">
                  <c:v>1.5643935831489823E-2</c:v>
                </c:pt>
                <c:pt idx="9">
                  <c:v>1.4693516335721756E-2</c:v>
                </c:pt>
                <c:pt idx="10">
                  <c:v>1.3878819306191219E-2</c:v>
                </c:pt>
                <c:pt idx="11">
                  <c:v>1.3170356639682117E-2</c:v>
                </c:pt>
                <c:pt idx="12">
                  <c:v>1.2546929137591353E-2</c:v>
                </c:pt>
                <c:pt idx="13">
                  <c:v>1.1992843915756602E-2</c:v>
                </c:pt>
                <c:pt idx="14">
                  <c:v>1.1496196935505224E-2</c:v>
                </c:pt>
                <c:pt idx="15">
                  <c:v>1.1047769328146446E-2</c:v>
                </c:pt>
                <c:pt idx="16">
                  <c:v>1.0640293642765981E-2</c:v>
                </c:pt>
                <c:pt idx="17">
                  <c:v>1.0267951655541663E-2</c:v>
                </c:pt>
                <c:pt idx="18">
                  <c:v>9.9260219205653949E-3</c:v>
                </c:pt>
                <c:pt idx="19">
                  <c:v>9.6106269231691945E-3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88-4EF2-897C-167330AF248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'fit 20 interpolate'!$H$39:$AA$39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'fit 20 interpolate'!$H$49:$AA$49</c:f>
              <c:numCache>
                <c:formatCode>0.00%</c:formatCode>
                <c:ptCount val="20"/>
                <c:pt idx="0">
                  <c:v>0.11190000000000003</c:v>
                </c:pt>
                <c:pt idx="1">
                  <c:v>4.7329082218317164E-2</c:v>
                </c:pt>
                <c:pt idx="2">
                  <c:v>3.5592584472146964E-2</c:v>
                </c:pt>
                <c:pt idx="3">
                  <c:v>2.9424734545647806E-2</c:v>
                </c:pt>
                <c:pt idx="4">
                  <c:v>2.5457281822909145E-2</c:v>
                </c:pt>
                <c:pt idx="5">
                  <c:v>2.2631218968638393E-2</c:v>
                </c:pt>
                <c:pt idx="6">
                  <c:v>2.0488203380529549E-2</c:v>
                </c:pt>
                <c:pt idx="7">
                  <c:v>1.87924729412592E-2</c:v>
                </c:pt>
                <c:pt idx="8">
                  <c:v>1.7408516585702465E-2</c:v>
                </c:pt>
                <c:pt idx="9">
                  <c:v>1.6252112952007163E-2</c:v>
                </c:pt>
                <c:pt idx="10">
                  <c:v>1.5267775623711529E-2</c:v>
                </c:pt>
                <c:pt idx="11">
                  <c:v>1.4417256466681388E-2</c:v>
                </c:pt>
                <c:pt idx="12">
                  <c:v>1.3673217488257746E-2</c:v>
                </c:pt>
                <c:pt idx="13">
                  <c:v>1.3015530142512468E-2</c:v>
                </c:pt>
                <c:pt idx="14">
                  <c:v>1.2429002292773847E-2</c:v>
                </c:pt>
                <c:pt idx="15">
                  <c:v>1.1901924150999587E-2</c:v>
                </c:pt>
                <c:pt idx="16">
                  <c:v>1.1425105705852225E-2</c:v>
                </c:pt>
                <c:pt idx="17">
                  <c:v>1.0991220579809767E-2</c:v>
                </c:pt>
                <c:pt idx="18">
                  <c:v>1.059434729302928E-2</c:v>
                </c:pt>
                <c:pt idx="19">
                  <c:v>1.0229641363848321E-2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88-4EF2-897C-167330AF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0264"/>
        <c:axId val="351413872"/>
      </c:scatterChart>
      <c:valAx>
        <c:axId val="3514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3872"/>
        <c:crosses val="autoZero"/>
        <c:crossBetween val="midCat"/>
      </c:valAx>
      <c:valAx>
        <c:axId val="351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CPD</a:t>
            </a:r>
          </a:p>
        </c:rich>
      </c:tx>
      <c:layout>
        <c:manualLayout>
          <c:xMode val="edge"/>
          <c:yMode val="edge"/>
          <c:x val="0.41981993808696416"/>
          <c:y val="2.6460859977949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34842990520598E-2"/>
          <c:y val="0.14593164277839032"/>
          <c:w val="0.81161216827063287"/>
          <c:h val="0.58307164746633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'fit with S&amp;P'!$A$66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S&amp;P'!$B$66:$L$66</c:f>
              <c:numCache>
                <c:formatCode>0.00%</c:formatCode>
                <c:ptCount val="11"/>
                <c:pt idx="0">
                  <c:v>0</c:v>
                </c:pt>
                <c:pt idx="1">
                  <c:v>8.9999999999999965E-4</c:v>
                </c:pt>
                <c:pt idx="2">
                  <c:v>2.3728900232287465E-3</c:v>
                </c:pt>
                <c:pt idx="3">
                  <c:v>4.1797936619655824E-3</c:v>
                </c:pt>
                <c:pt idx="4">
                  <c:v>6.2411724830832745E-3</c:v>
                </c:pt>
                <c:pt idx="5">
                  <c:v>8.5118119996662536E-3</c:v>
                </c:pt>
                <c:pt idx="6">
                  <c:v>1.0961323653256442E-2</c:v>
                </c:pt>
                <c:pt idx="7">
                  <c:v>1.3567338973500577E-2</c:v>
                </c:pt>
                <c:pt idx="8">
                  <c:v>1.6312412474663224E-2</c:v>
                </c:pt>
                <c:pt idx="9">
                  <c:v>1.9182381564801051E-2</c:v>
                </c:pt>
                <c:pt idx="10">
                  <c:v>2.2165406141222681E-2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FDE-4D07-AD26-1B67700B1983}"/>
            </c:ext>
          </c:extLst>
        </c:ser>
        <c:ser>
          <c:idx val="1"/>
          <c:order val="1"/>
          <c:tx>
            <c:strRef>
              <c:f>'fit with S&amp;P'!$A$67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S&amp;P'!$B$67:$L$67</c:f>
              <c:numCache>
                <c:formatCode>0.00%</c:formatCode>
                <c:ptCount val="11"/>
                <c:pt idx="0">
                  <c:v>0</c:v>
                </c:pt>
                <c:pt idx="1">
                  <c:v>2.200000000000001E-3</c:v>
                </c:pt>
                <c:pt idx="2">
                  <c:v>5.3151837731447325E-3</c:v>
                </c:pt>
                <c:pt idx="3">
                  <c:v>8.8888607305933048E-3</c:v>
                </c:pt>
                <c:pt idx="4">
                  <c:v>1.278492515631207E-2</c:v>
                </c:pt>
                <c:pt idx="5">
                  <c:v>1.6929245686963024E-2</c:v>
                </c:pt>
                <c:pt idx="6">
                  <c:v>2.1273488469431563E-2</c:v>
                </c:pt>
                <c:pt idx="7">
                  <c:v>2.5782952870443382E-2</c:v>
                </c:pt>
                <c:pt idx="8">
                  <c:v>3.0431171476154897E-2</c:v>
                </c:pt>
                <c:pt idx="9">
                  <c:v>3.5197102028678616E-2</c:v>
                </c:pt>
                <c:pt idx="10">
                  <c:v>4.0063505735231174E-2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FDE-4D07-AD26-1B67700B1983}"/>
            </c:ext>
          </c:extLst>
        </c:ser>
        <c:ser>
          <c:idx val="2"/>
          <c:order val="2"/>
          <c:tx>
            <c:strRef>
              <c:f>'fit with S&amp;P'!$A$68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S&amp;P'!$B$68:$L$68</c:f>
              <c:numCache>
                <c:formatCode>0.00%</c:formatCode>
                <c:ptCount val="11"/>
                <c:pt idx="0">
                  <c:v>0</c:v>
                </c:pt>
                <c:pt idx="1">
                  <c:v>4.7999999999999978E-3</c:v>
                </c:pt>
                <c:pt idx="2">
                  <c:v>1.1096981226076686E-2</c:v>
                </c:pt>
                <c:pt idx="3">
                  <c:v>1.8057385426211044E-2</c:v>
                </c:pt>
                <c:pt idx="4">
                  <c:v>2.5443591193734884E-2</c:v>
                </c:pt>
                <c:pt idx="5">
                  <c:v>3.3128203113227353E-2</c:v>
                </c:pt>
                <c:pt idx="6">
                  <c:v>4.1029324379688786E-2</c:v>
                </c:pt>
                <c:pt idx="7">
                  <c:v>4.9089057548203002E-2</c:v>
                </c:pt>
                <c:pt idx="8">
                  <c:v>5.7264014485810526E-2</c:v>
                </c:pt>
                <c:pt idx="9">
                  <c:v>6.5520390791599298E-2</c:v>
                </c:pt>
                <c:pt idx="10">
                  <c:v>7.3831119087951411E-2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FDE-4D07-AD26-1B67700B1983}"/>
            </c:ext>
          </c:extLst>
        </c:ser>
        <c:ser>
          <c:idx val="3"/>
          <c:order val="3"/>
          <c:tx>
            <c:strRef>
              <c:f>'fit with S&amp;P'!$A$69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S&amp;P'!$B$69:$L$69</c:f>
              <c:numCache>
                <c:formatCode>0.00%</c:formatCode>
                <c:ptCount val="11"/>
                <c:pt idx="0">
                  <c:v>0</c:v>
                </c:pt>
                <c:pt idx="1">
                  <c:v>1.1599999999999997E-2</c:v>
                </c:pt>
                <c:pt idx="2">
                  <c:v>2.28399148125604E-2</c:v>
                </c:pt>
                <c:pt idx="3">
                  <c:v>3.3792625963953327E-2</c:v>
                </c:pt>
                <c:pt idx="4">
                  <c:v>4.4480711742225017E-2</c:v>
                </c:pt>
                <c:pt idx="5">
                  <c:v>5.4919083245002324E-2</c:v>
                </c:pt>
                <c:pt idx="6">
                  <c:v>6.5119520488379865E-2</c:v>
                </c:pt>
                <c:pt idx="7">
                  <c:v>7.5092089456567937E-2</c:v>
                </c:pt>
                <c:pt idx="8">
                  <c:v>8.4845747517989567E-2</c:v>
                </c:pt>
                <c:pt idx="9">
                  <c:v>9.4388653361957578E-2</c:v>
                </c:pt>
                <c:pt idx="10">
                  <c:v>0.10372834646398138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FDE-4D07-AD26-1B67700B1983}"/>
            </c:ext>
          </c:extLst>
        </c:ser>
        <c:ser>
          <c:idx val="4"/>
          <c:order val="4"/>
          <c:tx>
            <c:strRef>
              <c:f>'fit with S&amp;P'!$A$70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S&amp;P'!$B$70:$L$70</c:f>
              <c:numCache>
                <c:formatCode>0.00%</c:formatCode>
                <c:ptCount val="11"/>
                <c:pt idx="0">
                  <c:v>0</c:v>
                </c:pt>
                <c:pt idx="1">
                  <c:v>1.7999999999999999E-2</c:v>
                </c:pt>
                <c:pt idx="2">
                  <c:v>3.3431186678616442E-2</c:v>
                </c:pt>
                <c:pt idx="3">
                  <c:v>4.7750492838486806E-2</c:v>
                </c:pt>
                <c:pt idx="4">
                  <c:v>6.1266004308629315E-2</c:v>
                </c:pt>
                <c:pt idx="5">
                  <c:v>7.413114895202165E-2</c:v>
                </c:pt>
                <c:pt idx="6">
                  <c:v>8.6441348536452869E-2</c:v>
                </c:pt>
                <c:pt idx="7">
                  <c:v>9.8263297517464279E-2</c:v>
                </c:pt>
                <c:pt idx="8">
                  <c:v>0.10964710811073126</c:v>
                </c:pt>
                <c:pt idx="9">
                  <c:v>0.12063232138173287</c:v>
                </c:pt>
                <c:pt idx="10">
                  <c:v>0.13125124982969233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FDE-4D07-AD26-1B67700B1983}"/>
            </c:ext>
          </c:extLst>
        </c:ser>
        <c:ser>
          <c:idx val="5"/>
          <c:order val="5"/>
          <c:tx>
            <c:strRef>
              <c:f>'fit with S&amp;P'!$A$71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S&amp;P'!$B$71:$L$71</c:f>
              <c:numCache>
                <c:formatCode>0.00%</c:formatCode>
                <c:ptCount val="11"/>
                <c:pt idx="0">
                  <c:v>0</c:v>
                </c:pt>
                <c:pt idx="1">
                  <c:v>2.6700000000000002E-2</c:v>
                </c:pt>
                <c:pt idx="2">
                  <c:v>4.5962560078022643E-2</c:v>
                </c:pt>
                <c:pt idx="3">
                  <c:v>6.2769947506706572E-2</c:v>
                </c:pt>
                <c:pt idx="4">
                  <c:v>7.8008174839790764E-2</c:v>
                </c:pt>
                <c:pt idx="5">
                  <c:v>9.208589882507677E-2</c:v>
                </c:pt>
                <c:pt idx="6">
                  <c:v>0.10524120015914411</c:v>
                </c:pt>
                <c:pt idx="7">
                  <c:v>0.11763093477542605</c:v>
                </c:pt>
                <c:pt idx="8">
                  <c:v>0.129366719386036</c:v>
                </c:pt>
                <c:pt idx="9">
                  <c:v>0.1405322963662323</c:v>
                </c:pt>
                <c:pt idx="10">
                  <c:v>0.15119296819015085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FDE-4D07-AD26-1B67700B1983}"/>
            </c:ext>
          </c:extLst>
        </c:ser>
        <c:ser>
          <c:idx val="6"/>
          <c:order val="6"/>
          <c:tx>
            <c:strRef>
              <c:f>'fit with S&amp;P'!$A$72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S&amp;P'!$B$72:$L$72</c:f>
              <c:numCache>
                <c:formatCode>0.00%</c:formatCode>
                <c:ptCount val="11"/>
                <c:pt idx="0">
                  <c:v>0</c:v>
                </c:pt>
                <c:pt idx="1">
                  <c:v>4.1399999999999999E-2</c:v>
                </c:pt>
                <c:pt idx="2">
                  <c:v>6.3834380456682355E-2</c:v>
                </c:pt>
                <c:pt idx="3">
                  <c:v>8.1783891271008685E-2</c:v>
                </c:pt>
                <c:pt idx="4">
                  <c:v>9.7193188669773098E-2</c:v>
                </c:pt>
                <c:pt idx="5">
                  <c:v>0.1108797902698007</c:v>
                </c:pt>
                <c:pt idx="6">
                  <c:v>0.12328751466666124</c:v>
                </c:pt>
                <c:pt idx="7">
                  <c:v>0.1346919795340876</c:v>
                </c:pt>
                <c:pt idx="8">
                  <c:v>0.14527945165349168</c:v>
                </c:pt>
                <c:pt idx="9">
                  <c:v>0.15518339554746235</c:v>
                </c:pt>
                <c:pt idx="10">
                  <c:v>0.16450364236429699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FDE-4D07-AD26-1B67700B1983}"/>
            </c:ext>
          </c:extLst>
        </c:ser>
        <c:ser>
          <c:idx val="7"/>
          <c:order val="7"/>
          <c:tx>
            <c:strRef>
              <c:f>'fit with S&amp;P'!$A$73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S&amp;P'!$B$73:$L$73</c:f>
              <c:numCache>
                <c:formatCode>0.00%</c:formatCode>
                <c:ptCount val="11"/>
                <c:pt idx="0">
                  <c:v>0</c:v>
                </c:pt>
                <c:pt idx="1">
                  <c:v>5.9400000000000015E-2</c:v>
                </c:pt>
                <c:pt idx="2">
                  <c:v>8.4717978439121877E-2</c:v>
                </c:pt>
                <c:pt idx="3">
                  <c:v>0.10374751858934139</c:v>
                </c:pt>
                <c:pt idx="4">
                  <c:v>0.11945670908726917</c:v>
                </c:pt>
                <c:pt idx="5">
                  <c:v>0.13302123392790496</c:v>
                </c:pt>
                <c:pt idx="6">
                  <c:v>0.14505271617092791</c:v>
                </c:pt>
                <c:pt idx="7">
                  <c:v>0.15591823273862399</c:v>
                </c:pt>
                <c:pt idx="8">
                  <c:v>0.16585882195427662</c:v>
                </c:pt>
                <c:pt idx="9">
                  <c:v>0.17504292938253788</c:v>
                </c:pt>
                <c:pt idx="10">
                  <c:v>0.18359379174658055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FDE-4D07-AD26-1B67700B1983}"/>
            </c:ext>
          </c:extLst>
        </c:ser>
        <c:ser>
          <c:idx val="8"/>
          <c:order val="8"/>
          <c:tx>
            <c:strRef>
              <c:f>'fit with S&amp;P'!$A$74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S&amp;P'!$B$74:$L$74</c:f>
              <c:numCache>
                <c:formatCode>0.00%</c:formatCode>
                <c:ptCount val="11"/>
                <c:pt idx="0">
                  <c:v>0</c:v>
                </c:pt>
                <c:pt idx="1">
                  <c:v>8.3099999999999993E-2</c:v>
                </c:pt>
                <c:pt idx="2">
                  <c:v>0.11143441593120283</c:v>
                </c:pt>
                <c:pt idx="3">
                  <c:v>0.13167980758871217</c:v>
                </c:pt>
                <c:pt idx="4">
                  <c:v>0.14787186771216149</c:v>
                </c:pt>
                <c:pt idx="5">
                  <c:v>0.16153723715602356</c:v>
                </c:pt>
                <c:pt idx="6">
                  <c:v>0.17344501894690648</c:v>
                </c:pt>
                <c:pt idx="7">
                  <c:v>0.18404531078620642</c:v>
                </c:pt>
                <c:pt idx="8">
                  <c:v>0.19362754571029392</c:v>
                </c:pt>
                <c:pt idx="9">
                  <c:v>0.20239039193778499</c:v>
                </c:pt>
                <c:pt idx="10">
                  <c:v>0.21047692882542746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FDE-4D07-AD26-1B67700B1983}"/>
            </c:ext>
          </c:extLst>
        </c:ser>
        <c:ser>
          <c:idx val="9"/>
          <c:order val="9"/>
          <c:tx>
            <c:strRef>
              <c:f>'fit with S&amp;P'!$A$75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S&amp;P'!$B$75:$L$75</c:f>
              <c:numCache>
                <c:formatCode>0.00%</c:formatCode>
                <c:ptCount val="11"/>
                <c:pt idx="0">
                  <c:v>0</c:v>
                </c:pt>
                <c:pt idx="1">
                  <c:v>0.11190000000000003</c:v>
                </c:pt>
                <c:pt idx="2">
                  <c:v>0.14332426016044197</c:v>
                </c:pt>
                <c:pt idx="3">
                  <c:v>0.1649159943046476</c:v>
                </c:pt>
                <c:pt idx="4">
                  <c:v>0.18176707387827329</c:v>
                </c:pt>
                <c:pt idx="5">
                  <c:v>0.19573846790363955</c:v>
                </c:pt>
                <c:pt idx="6">
                  <c:v>0.20774577477535203</c:v>
                </c:pt>
                <c:pt idx="7">
                  <c:v>0.21831505253802033</c:v>
                </c:pt>
                <c:pt idx="8">
                  <c:v>0.22777949161517996</c:v>
                </c:pt>
                <c:pt idx="9">
                  <c:v>0.23636486041531116</c:v>
                </c:pt>
                <c:pt idx="10">
                  <c:v>0.24423193423257553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FDE-4D07-AD26-1B67700B1983}"/>
            </c:ext>
          </c:extLst>
        </c:ser>
        <c:ser>
          <c:idx val="10"/>
          <c:order val="10"/>
          <c:tx>
            <c:strRef>
              <c:f>'fit with S&amp;P'!$A$76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S&amp;P'!$B$76:$L$76</c:f>
              <c:numCache>
                <c:formatCode>0.00%</c:formatCode>
                <c:ptCount val="11"/>
                <c:pt idx="0">
                  <c:v>0</c:v>
                </c:pt>
                <c:pt idx="1">
                  <c:v>0.15060000000000001</c:v>
                </c:pt>
                <c:pt idx="2">
                  <c:v>0.18570601139941428</c:v>
                </c:pt>
                <c:pt idx="3">
                  <c:v>0.20901144362167967</c:v>
                </c:pt>
                <c:pt idx="4">
                  <c:v>0.2268103157303209</c:v>
                </c:pt>
                <c:pt idx="5">
                  <c:v>0.24133649182515246</c:v>
                </c:pt>
                <c:pt idx="6">
                  <c:v>0.25366724196322143</c:v>
                </c:pt>
                <c:pt idx="7">
                  <c:v>0.26441198648222336</c:v>
                </c:pt>
                <c:pt idx="8">
                  <c:v>0.27395182984690347</c:v>
                </c:pt>
                <c:pt idx="9">
                  <c:v>0.2825422246579774</c:v>
                </c:pt>
                <c:pt idx="10">
                  <c:v>0.29036337728811867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FDE-4D07-AD26-1B67700B1983}"/>
            </c:ext>
          </c:extLst>
        </c:ser>
        <c:ser>
          <c:idx val="11"/>
          <c:order val="11"/>
          <c:tx>
            <c:strRef>
              <c:f>'fit with S&amp;P'!$A$77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S&amp;P'!$B$65:$L$65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S&amp;P'!$B$77:$L$77</c:f>
              <c:numCache>
                <c:formatCode>0.00%</c:formatCode>
                <c:ptCount val="11"/>
                <c:pt idx="0">
                  <c:v>0</c:v>
                </c:pt>
                <c:pt idx="1">
                  <c:v>0.18970000000000001</c:v>
                </c:pt>
                <c:pt idx="2">
                  <c:v>0.228269636981696</c:v>
                </c:pt>
                <c:pt idx="3">
                  <c:v>0.25325773136080965</c:v>
                </c:pt>
                <c:pt idx="4">
                  <c:v>0.27204838095491379</c:v>
                </c:pt>
                <c:pt idx="5">
                  <c:v>0.28721048642327796</c:v>
                </c:pt>
                <c:pt idx="6">
                  <c:v>0.29996607154124616</c:v>
                </c:pt>
                <c:pt idx="7">
                  <c:v>0.31099915673958001</c:v>
                </c:pt>
                <c:pt idx="8">
                  <c:v>0.32073378649899625</c:v>
                </c:pt>
                <c:pt idx="9">
                  <c:v>0.32945209456458646</c:v>
                </c:pt>
                <c:pt idx="10">
                  <c:v>0.33735182584755485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FDE-4D07-AD26-1B67700B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51848"/>
        <c:axId val="625752176"/>
      </c:scatterChart>
      <c:valAx>
        <c:axId val="6257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2176"/>
        <c:crosses val="autoZero"/>
        <c:crossBetween val="midCat"/>
      </c:valAx>
      <c:valAx>
        <c:axId val="625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18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9010826771653543E-2"/>
          <c:y val="0.8269008325447742"/>
          <c:w val="0.73545098642971829"/>
          <c:h val="0.14222816414761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MPD</a:t>
            </a:r>
          </a:p>
        </c:rich>
      </c:tx>
      <c:layout>
        <c:manualLayout>
          <c:xMode val="edge"/>
          <c:yMode val="edge"/>
          <c:x val="0.41981993808696416"/>
          <c:y val="2.6460859977949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34842990520598E-2"/>
          <c:y val="0.14593164277839032"/>
          <c:w val="0.81161216827063287"/>
          <c:h val="0.58307164746633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'fit with S&amp;P'!$A$83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S&amp;P'!$B$83:$L$83</c:f>
              <c:numCache>
                <c:formatCode>0.00%</c:formatCode>
                <c:ptCount val="11"/>
                <c:pt idx="0">
                  <c:v>8.9999999999999965E-4</c:v>
                </c:pt>
                <c:pt idx="1">
                  <c:v>1.4728900232287468E-3</c:v>
                </c:pt>
                <c:pt idx="2">
                  <c:v>1.8069036387368359E-3</c:v>
                </c:pt>
                <c:pt idx="3">
                  <c:v>2.0613788211176921E-3</c:v>
                </c:pt>
                <c:pt idx="4">
                  <c:v>2.2706395165829792E-3</c:v>
                </c:pt>
                <c:pt idx="5">
                  <c:v>2.4495116535901886E-3</c:v>
                </c:pt>
                <c:pt idx="6">
                  <c:v>2.6060153202441348E-3</c:v>
                </c:pt>
                <c:pt idx="7">
                  <c:v>2.7450735011626468E-3</c:v>
                </c:pt>
                <c:pt idx="8">
                  <c:v>2.8699690901378277E-3</c:v>
                </c:pt>
                <c:pt idx="9">
                  <c:v>2.98302457642163E-3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F94E-4D62-B23B-62787B9DBDF5}"/>
            </c:ext>
          </c:extLst>
        </c:ser>
        <c:ser>
          <c:idx val="1"/>
          <c:order val="1"/>
          <c:tx>
            <c:strRef>
              <c:f>'fit with S&amp;P'!$A$84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S&amp;P'!$B$84:$L$84</c:f>
              <c:numCache>
                <c:formatCode>0.00%</c:formatCode>
                <c:ptCount val="11"/>
                <c:pt idx="0">
                  <c:v>2.200000000000001E-3</c:v>
                </c:pt>
                <c:pt idx="1">
                  <c:v>3.1151837731447315E-3</c:v>
                </c:pt>
                <c:pt idx="2">
                  <c:v>3.5736769574485723E-3</c:v>
                </c:pt>
                <c:pt idx="3">
                  <c:v>3.8960644257187652E-3</c:v>
                </c:pt>
                <c:pt idx="4">
                  <c:v>4.1443205306509537E-3</c:v>
                </c:pt>
                <c:pt idx="5">
                  <c:v>4.3442427824685395E-3</c:v>
                </c:pt>
                <c:pt idx="6">
                  <c:v>4.5094644010118187E-3</c:v>
                </c:pt>
                <c:pt idx="7">
                  <c:v>4.6482186057115148E-3</c:v>
                </c:pt>
                <c:pt idx="8">
                  <c:v>4.7659305525237193E-3</c:v>
                </c:pt>
                <c:pt idx="9">
                  <c:v>4.8664037065525578E-3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F94E-4D62-B23B-62787B9DBDF5}"/>
            </c:ext>
          </c:extLst>
        </c:ser>
        <c:ser>
          <c:idx val="2"/>
          <c:order val="2"/>
          <c:tx>
            <c:strRef>
              <c:f>'fit with S&amp;P'!$A$85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S&amp;P'!$B$85:$L$85</c:f>
              <c:numCache>
                <c:formatCode>0.00%</c:formatCode>
                <c:ptCount val="11"/>
                <c:pt idx="0">
                  <c:v>4.7999999999999978E-3</c:v>
                </c:pt>
                <c:pt idx="1">
                  <c:v>6.2969812260766879E-3</c:v>
                </c:pt>
                <c:pt idx="2">
                  <c:v>6.9604042001343586E-3</c:v>
                </c:pt>
                <c:pt idx="3">
                  <c:v>7.3862057675238395E-3</c:v>
                </c:pt>
                <c:pt idx="4">
                  <c:v>7.6846119194924692E-3</c:v>
                </c:pt>
                <c:pt idx="5">
                  <c:v>7.9011212664614333E-3</c:v>
                </c:pt>
                <c:pt idx="6">
                  <c:v>8.059733168514216E-3</c:v>
                </c:pt>
                <c:pt idx="7">
                  <c:v>8.1749569376075235E-3</c:v>
                </c:pt>
                <c:pt idx="8">
                  <c:v>8.2563763057887721E-3</c:v>
                </c:pt>
                <c:pt idx="9">
                  <c:v>8.3107282963521129E-3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F94E-4D62-B23B-62787B9DBDF5}"/>
            </c:ext>
          </c:extLst>
        </c:ser>
        <c:ser>
          <c:idx val="3"/>
          <c:order val="3"/>
          <c:tx>
            <c:strRef>
              <c:f>'fit with S&amp;P'!$A$86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S&amp;P'!$B$86:$L$86</c:f>
              <c:numCache>
                <c:formatCode>0.00%</c:formatCode>
                <c:ptCount val="11"/>
                <c:pt idx="0">
                  <c:v>1.1599999999999997E-2</c:v>
                </c:pt>
                <c:pt idx="1">
                  <c:v>1.1239914812560403E-2</c:v>
                </c:pt>
                <c:pt idx="2">
                  <c:v>1.0952711151392926E-2</c:v>
                </c:pt>
                <c:pt idx="3">
                  <c:v>1.068808577827169E-2</c:v>
                </c:pt>
                <c:pt idx="4">
                  <c:v>1.0438371502777308E-2</c:v>
                </c:pt>
                <c:pt idx="5">
                  <c:v>1.020043724337754E-2</c:v>
                </c:pt>
                <c:pt idx="6">
                  <c:v>9.9725689681880725E-3</c:v>
                </c:pt>
                <c:pt idx="7">
                  <c:v>9.7536580614216301E-3</c:v>
                </c:pt>
                <c:pt idx="8">
                  <c:v>9.5429058439680109E-3</c:v>
                </c:pt>
                <c:pt idx="9">
                  <c:v>9.3396931020238022E-3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F94E-4D62-B23B-62787B9DBDF5}"/>
            </c:ext>
          </c:extLst>
        </c:ser>
        <c:ser>
          <c:idx val="4"/>
          <c:order val="4"/>
          <c:tx>
            <c:strRef>
              <c:f>'fit with S&amp;P'!$A$87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S&amp;P'!$B$87:$L$87</c:f>
              <c:numCache>
                <c:formatCode>0.00%</c:formatCode>
                <c:ptCount val="11"/>
                <c:pt idx="0">
                  <c:v>1.7999999999999999E-2</c:v>
                </c:pt>
                <c:pt idx="1">
                  <c:v>1.5431186678616444E-2</c:v>
                </c:pt>
                <c:pt idx="2">
                  <c:v>1.4319306159870364E-2</c:v>
                </c:pt>
                <c:pt idx="3">
                  <c:v>1.3515511470142509E-2</c:v>
                </c:pt>
                <c:pt idx="4">
                  <c:v>1.2865144643392334E-2</c:v>
                </c:pt>
                <c:pt idx="5">
                  <c:v>1.231019958443122E-2</c:v>
                </c:pt>
                <c:pt idx="6">
                  <c:v>1.182194898101141E-2</c:v>
                </c:pt>
                <c:pt idx="7">
                  <c:v>1.1383810593266985E-2</c:v>
                </c:pt>
                <c:pt idx="8">
                  <c:v>1.0985213271001604E-2</c:v>
                </c:pt>
                <c:pt idx="9">
                  <c:v>1.0618928447959461E-2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F94E-4D62-B23B-62787B9DBDF5}"/>
            </c:ext>
          </c:extLst>
        </c:ser>
        <c:ser>
          <c:idx val="5"/>
          <c:order val="5"/>
          <c:tx>
            <c:strRef>
              <c:f>'fit with S&amp;P'!$A$88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S&amp;P'!$B$88:$L$88</c:f>
              <c:numCache>
                <c:formatCode>0.00%</c:formatCode>
                <c:ptCount val="11"/>
                <c:pt idx="0">
                  <c:v>2.6700000000000002E-2</c:v>
                </c:pt>
                <c:pt idx="1">
                  <c:v>1.9262560078022642E-2</c:v>
                </c:pt>
                <c:pt idx="2">
                  <c:v>1.6807387428683929E-2</c:v>
                </c:pt>
                <c:pt idx="3">
                  <c:v>1.5238227333084192E-2</c:v>
                </c:pt>
                <c:pt idx="4">
                  <c:v>1.4077723985286006E-2</c:v>
                </c:pt>
                <c:pt idx="5">
                  <c:v>1.3155301334067337E-2</c:v>
                </c:pt>
                <c:pt idx="6">
                  <c:v>1.2389734616281942E-2</c:v>
                </c:pt>
                <c:pt idx="7">
                  <c:v>1.1735784610609951E-2</c:v>
                </c:pt>
                <c:pt idx="8">
                  <c:v>1.1165576980196296E-2</c:v>
                </c:pt>
                <c:pt idx="9">
                  <c:v>1.0660671823918555E-2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F94E-4D62-B23B-62787B9DBDF5}"/>
            </c:ext>
          </c:extLst>
        </c:ser>
        <c:ser>
          <c:idx val="6"/>
          <c:order val="6"/>
          <c:tx>
            <c:strRef>
              <c:f>'fit with S&amp;P'!$A$89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S&amp;P'!$B$89:$L$89</c:f>
              <c:numCache>
                <c:formatCode>0.00%</c:formatCode>
                <c:ptCount val="11"/>
                <c:pt idx="0">
                  <c:v>4.1399999999999999E-2</c:v>
                </c:pt>
                <c:pt idx="1">
                  <c:v>2.2434380456682355E-2</c:v>
                </c:pt>
                <c:pt idx="2">
                  <c:v>1.794951081432633E-2</c:v>
                </c:pt>
                <c:pt idx="3">
                  <c:v>1.5409297398764413E-2</c:v>
                </c:pt>
                <c:pt idx="4">
                  <c:v>1.3686601600027604E-2</c:v>
                </c:pt>
                <c:pt idx="5">
                  <c:v>1.2407724396860539E-2</c:v>
                </c:pt>
                <c:pt idx="6">
                  <c:v>1.1404464867426356E-2</c:v>
                </c:pt>
                <c:pt idx="7">
                  <c:v>1.0587472119404084E-2</c:v>
                </c:pt>
                <c:pt idx="8">
                  <c:v>9.9039438939706737E-3</c:v>
                </c:pt>
                <c:pt idx="9">
                  <c:v>9.320246816834632E-3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F94E-4D62-B23B-62787B9DBDF5}"/>
            </c:ext>
          </c:extLst>
        </c:ser>
        <c:ser>
          <c:idx val="7"/>
          <c:order val="7"/>
          <c:tx>
            <c:strRef>
              <c:f>'fit with S&amp;P'!$A$90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S&amp;P'!$B$90:$L$90</c:f>
              <c:numCache>
                <c:formatCode>0.00%</c:formatCode>
                <c:ptCount val="11"/>
                <c:pt idx="0">
                  <c:v>5.9400000000000015E-2</c:v>
                </c:pt>
                <c:pt idx="1">
                  <c:v>2.5317978439121862E-2</c:v>
                </c:pt>
                <c:pt idx="2">
                  <c:v>1.9029540150219515E-2</c:v>
                </c:pt>
                <c:pt idx="3">
                  <c:v>1.570919049792778E-2</c:v>
                </c:pt>
                <c:pt idx="4">
                  <c:v>1.3564524840635792E-2</c:v>
                </c:pt>
                <c:pt idx="5">
                  <c:v>1.2031482243022945E-2</c:v>
                </c:pt>
                <c:pt idx="6">
                  <c:v>1.0865516567696076E-2</c:v>
                </c:pt>
                <c:pt idx="7">
                  <c:v>9.9405892156526343E-3</c:v>
                </c:pt>
                <c:pt idx="8">
                  <c:v>9.1841074282612567E-3</c:v>
                </c:pt>
                <c:pt idx="9">
                  <c:v>8.5508623640426773E-3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F94E-4D62-B23B-62787B9DBDF5}"/>
            </c:ext>
          </c:extLst>
        </c:ser>
        <c:ser>
          <c:idx val="8"/>
          <c:order val="8"/>
          <c:tx>
            <c:strRef>
              <c:f>'fit with S&amp;P'!$A$91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S&amp;P'!$B$91:$L$91</c:f>
              <c:numCache>
                <c:formatCode>0.00%</c:formatCode>
                <c:ptCount val="11"/>
                <c:pt idx="0">
                  <c:v>8.3099999999999993E-2</c:v>
                </c:pt>
                <c:pt idx="1">
                  <c:v>2.8334415931202839E-2</c:v>
                </c:pt>
                <c:pt idx="2">
                  <c:v>2.024539165750934E-2</c:v>
                </c:pt>
                <c:pt idx="3">
                  <c:v>1.6192060123449314E-2</c:v>
                </c:pt>
                <c:pt idx="4">
                  <c:v>1.3665369443862069E-2</c:v>
                </c:pt>
                <c:pt idx="5">
                  <c:v>1.1907781790882921E-2</c:v>
                </c:pt>
                <c:pt idx="6">
                  <c:v>1.0600291839299947E-2</c:v>
                </c:pt>
                <c:pt idx="7">
                  <c:v>9.582234924087496E-3</c:v>
                </c:pt>
                <c:pt idx="8">
                  <c:v>8.7628462274910723E-3</c:v>
                </c:pt>
                <c:pt idx="9">
                  <c:v>8.0865368876424648E-3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F94E-4D62-B23B-62787B9DBDF5}"/>
            </c:ext>
          </c:extLst>
        </c:ser>
        <c:ser>
          <c:idx val="9"/>
          <c:order val="9"/>
          <c:tx>
            <c:strRef>
              <c:f>'fit with S&amp;P'!$A$92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S&amp;P'!$B$92:$L$92</c:f>
              <c:numCache>
                <c:formatCode>0.00%</c:formatCode>
                <c:ptCount val="11"/>
                <c:pt idx="0">
                  <c:v>0.11190000000000003</c:v>
                </c:pt>
                <c:pt idx="1">
                  <c:v>3.1424260160441947E-2</c:v>
                </c:pt>
                <c:pt idx="2">
                  <c:v>2.1591734144205621E-2</c:v>
                </c:pt>
                <c:pt idx="3">
                  <c:v>1.6851079573625694E-2</c:v>
                </c:pt>
                <c:pt idx="4">
                  <c:v>1.3971394025366263E-2</c:v>
                </c:pt>
                <c:pt idx="5">
                  <c:v>1.2007306871712475E-2</c:v>
                </c:pt>
                <c:pt idx="6">
                  <c:v>1.0569277762668305E-2</c:v>
                </c:pt>
                <c:pt idx="7">
                  <c:v>9.464439077159631E-3</c:v>
                </c:pt>
                <c:pt idx="8">
                  <c:v>8.5853688001311934E-3</c:v>
                </c:pt>
                <c:pt idx="9">
                  <c:v>7.8670738172643695E-3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F94E-4D62-B23B-62787B9DBDF5}"/>
            </c:ext>
          </c:extLst>
        </c:ser>
        <c:ser>
          <c:idx val="10"/>
          <c:order val="10"/>
          <c:tx>
            <c:strRef>
              <c:f>'fit with S&amp;P'!$A$93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S&amp;P'!$B$93:$L$93</c:f>
              <c:numCache>
                <c:formatCode>0.00%</c:formatCode>
                <c:ptCount val="11"/>
                <c:pt idx="0">
                  <c:v>0.15060000000000001</c:v>
                </c:pt>
                <c:pt idx="1">
                  <c:v>3.5106011399414272E-2</c:v>
                </c:pt>
                <c:pt idx="2">
                  <c:v>2.3305432222265388E-2</c:v>
                </c:pt>
                <c:pt idx="3">
                  <c:v>1.7798872108641228E-2</c:v>
                </c:pt>
                <c:pt idx="4">
                  <c:v>1.4526176094831561E-2</c:v>
                </c:pt>
                <c:pt idx="5">
                  <c:v>1.2330750138068974E-2</c:v>
                </c:pt>
                <c:pt idx="6">
                  <c:v>1.0744744519001925E-2</c:v>
                </c:pt>
                <c:pt idx="7">
                  <c:v>9.5398433646801117E-3</c:v>
                </c:pt>
                <c:pt idx="8">
                  <c:v>8.5903948110739314E-3</c:v>
                </c:pt>
                <c:pt idx="9">
                  <c:v>7.8211526301412704E-3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F94E-4D62-B23B-62787B9DBDF5}"/>
            </c:ext>
          </c:extLst>
        </c:ser>
        <c:ser>
          <c:idx val="11"/>
          <c:order val="11"/>
          <c:tx>
            <c:strRef>
              <c:f>'fit with S&amp;P'!$A$94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S&amp;P'!$B$82:$L$82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S&amp;P'!$B$94:$L$94</c:f>
              <c:numCache>
                <c:formatCode>0.00%</c:formatCode>
                <c:ptCount val="11"/>
                <c:pt idx="0">
                  <c:v>0.18970000000000001</c:v>
                </c:pt>
                <c:pt idx="1">
                  <c:v>3.8569636981695993E-2</c:v>
                </c:pt>
                <c:pt idx="2">
                  <c:v>2.4988094379113646E-2</c:v>
                </c:pt>
                <c:pt idx="3">
                  <c:v>1.8790649594104147E-2</c:v>
                </c:pt>
                <c:pt idx="4">
                  <c:v>1.5162105468364162E-2</c:v>
                </c:pt>
                <c:pt idx="5">
                  <c:v>1.2755585117968204E-2</c:v>
                </c:pt>
                <c:pt idx="6">
                  <c:v>1.1033085198333847E-2</c:v>
                </c:pt>
                <c:pt idx="7">
                  <c:v>9.7346297594162468E-3</c:v>
                </c:pt>
                <c:pt idx="8">
                  <c:v>8.7183080655902079E-3</c:v>
                </c:pt>
                <c:pt idx="9">
                  <c:v>7.8997312829683919E-3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F94E-4D62-B23B-62787B9D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51848"/>
        <c:axId val="625752176"/>
      </c:scatterChart>
      <c:valAx>
        <c:axId val="6257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2176"/>
        <c:crosses val="autoZero"/>
        <c:crossBetween val="midCat"/>
      </c:valAx>
      <c:valAx>
        <c:axId val="625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18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9010826771653543E-2"/>
          <c:y val="0.8269008325447742"/>
          <c:w val="0.73545098642971829"/>
          <c:h val="0.14222816414761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FPD</a:t>
            </a:r>
          </a:p>
        </c:rich>
      </c:tx>
      <c:layout>
        <c:manualLayout>
          <c:xMode val="edge"/>
          <c:yMode val="edge"/>
          <c:x val="0.41981993808696416"/>
          <c:y val="2.6460859977949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34842990520598E-2"/>
          <c:y val="0.14593164277839032"/>
          <c:w val="0.81161216827063287"/>
          <c:h val="0.58307164746633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'fit with S&amp;P'!$A$100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S&amp;P'!$B$100:$L$100</c:f>
              <c:numCache>
                <c:formatCode>0.00%</c:formatCode>
                <c:ptCount val="11"/>
                <c:pt idx="0">
                  <c:v>8.9999999999999965E-4</c:v>
                </c:pt>
                <c:pt idx="1">
                  <c:v>1.4742168183652755E-3</c:v>
                </c:pt>
                <c:pt idx="2">
                  <c:v>1.8112014205176399E-3</c:v>
                </c:pt>
                <c:pt idx="3">
                  <c:v>2.0700311240902359E-3</c:v>
                </c:pt>
                <c:pt idx="4">
                  <c:v>2.2848999714111481E-3</c:v>
                </c:pt>
                <c:pt idx="5">
                  <c:v>2.4705404292616382E-3</c:v>
                </c:pt>
                <c:pt idx="6">
                  <c:v>2.6348972821468317E-3</c:v>
                </c:pt>
                <c:pt idx="7">
                  <c:v>2.782829086687047E-3</c:v>
                </c:pt>
                <c:pt idx="8">
                  <c:v>2.9175615576870397E-3</c:v>
                </c:pt>
                <c:pt idx="9">
                  <c:v>3.0413652042474127E-3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AC8-4162-8B99-0C2CE019D7B6}"/>
            </c:ext>
          </c:extLst>
        </c:ser>
        <c:ser>
          <c:idx val="1"/>
          <c:order val="1"/>
          <c:tx>
            <c:strRef>
              <c:f>'fit with S&amp;P'!$A$101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S&amp;P'!$B$101:$L$101</c:f>
              <c:numCache>
                <c:formatCode>0.00%</c:formatCode>
                <c:ptCount val="11"/>
                <c:pt idx="0">
                  <c:v>2.200000000000001E-3</c:v>
                </c:pt>
                <c:pt idx="1">
                  <c:v>3.1220522881787245E-3</c:v>
                </c:pt>
                <c:pt idx="2">
                  <c:v>3.5927732073006056E-3</c:v>
                </c:pt>
                <c:pt idx="3">
                  <c:v>3.9310065958805913E-3</c:v>
                </c:pt>
                <c:pt idx="4">
                  <c:v>4.1979915382746261E-3</c:v>
                </c:pt>
                <c:pt idx="5">
                  <c:v>4.419054033912611E-3</c:v>
                </c:pt>
                <c:pt idx="6">
                  <c:v>4.6074816078699584E-3</c:v>
                </c:pt>
                <c:pt idx="7">
                  <c:v>4.7712351363662494E-3</c:v>
                </c:pt>
                <c:pt idx="8">
                  <c:v>4.9155154459532098E-3</c:v>
                </c:pt>
                <c:pt idx="9">
                  <c:v>5.0439356233123699E-3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AC8-4162-8B99-0C2CE019D7B6}"/>
            </c:ext>
          </c:extLst>
        </c:ser>
        <c:ser>
          <c:idx val="2"/>
          <c:order val="2"/>
          <c:tx>
            <c:strRef>
              <c:f>'fit with S&amp;P'!$A$102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S&amp;P'!$B$102:$L$102</c:f>
              <c:numCache>
                <c:formatCode>0.00%</c:formatCode>
                <c:ptCount val="11"/>
                <c:pt idx="0">
                  <c:v>4.7999999999999978E-3</c:v>
                </c:pt>
                <c:pt idx="1">
                  <c:v>6.3273525181638743E-3</c:v>
                </c:pt>
                <c:pt idx="2">
                  <c:v>7.0385104181035999E-3</c:v>
                </c:pt>
                <c:pt idx="3">
                  <c:v>7.5220340352881148E-3</c:v>
                </c:pt>
                <c:pt idx="4">
                  <c:v>7.8852407619024907E-3</c:v>
                </c:pt>
                <c:pt idx="5">
                  <c:v>8.1718396295167861E-3</c:v>
                </c:pt>
                <c:pt idx="6">
                  <c:v>8.404566868846922E-3</c:v>
                </c:pt>
                <c:pt idx="7">
                  <c:v>8.5969743039547818E-3</c:v>
                </c:pt>
                <c:pt idx="8">
                  <c:v>8.7578881390483442E-3</c:v>
                </c:pt>
                <c:pt idx="9">
                  <c:v>8.8934292567305409E-3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AC8-4162-8B99-0C2CE019D7B6}"/>
            </c:ext>
          </c:extLst>
        </c:ser>
        <c:ser>
          <c:idx val="3"/>
          <c:order val="3"/>
          <c:tx>
            <c:strRef>
              <c:f>'fit with S&amp;P'!$A$103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S&amp;P'!$B$103:$L$103</c:f>
              <c:numCache>
                <c:formatCode>0.00%</c:formatCode>
                <c:ptCount val="11"/>
                <c:pt idx="0">
                  <c:v>1.1599999999999997E-2</c:v>
                </c:pt>
                <c:pt idx="1">
                  <c:v>1.1371828017564147E-2</c:v>
                </c:pt>
                <c:pt idx="2">
                  <c:v>1.120871729967559E-2</c:v>
                </c:pt>
                <c:pt idx="3">
                  <c:v>1.1061896302473206E-2</c:v>
                </c:pt>
                <c:pt idx="4">
                  <c:v>1.0924291776265325E-2</c:v>
                </c:pt>
                <c:pt idx="5">
                  <c:v>1.0793189305315214E-2</c:v>
                </c:pt>
                <c:pt idx="6">
                  <c:v>1.0667212747235586E-2</c:v>
                </c:pt>
                <c:pt idx="7">
                  <c:v>1.0545545075607413E-2</c:v>
                </c:pt>
                <c:pt idx="8">
                  <c:v>1.0427647380850258E-2</c:v>
                </c:pt>
                <c:pt idx="9">
                  <c:v>1.0313136133614191E-2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AC8-4162-8B99-0C2CE019D7B6}"/>
            </c:ext>
          </c:extLst>
        </c:ser>
        <c:ser>
          <c:idx val="4"/>
          <c:order val="4"/>
          <c:tx>
            <c:strRef>
              <c:f>'fit with S&amp;P'!$A$104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S&amp;P'!$B$104:$L$104</c:f>
              <c:numCache>
                <c:formatCode>0.00%</c:formatCode>
                <c:ptCount val="11"/>
                <c:pt idx="0">
                  <c:v>1.7999999999999999E-2</c:v>
                </c:pt>
                <c:pt idx="1">
                  <c:v>1.571403938759312E-2</c:v>
                </c:pt>
                <c:pt idx="2">
                  <c:v>1.4814574981646136E-2</c:v>
                </c:pt>
                <c:pt idx="3">
                  <c:v>1.4193245959695847E-2</c:v>
                </c:pt>
                <c:pt idx="4">
                  <c:v>1.3704781868389937E-2</c:v>
                </c:pt>
                <c:pt idx="5">
                  <c:v>1.3295835118005615E-2</c:v>
                </c:pt>
                <c:pt idx="6">
                  <c:v>1.2940547344248023E-2</c:v>
                </c:pt>
                <c:pt idx="7">
                  <c:v>1.2624317677129772E-2</c:v>
                </c:pt>
                <c:pt idx="8">
                  <c:v>1.2338044129549267E-2</c:v>
                </c:pt>
                <c:pt idx="9">
                  <c:v>1.2075641061364424E-2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AC8-4162-8B99-0C2CE019D7B6}"/>
            </c:ext>
          </c:extLst>
        </c:ser>
        <c:ser>
          <c:idx val="5"/>
          <c:order val="5"/>
          <c:tx>
            <c:strRef>
              <c:f>'fit with S&amp;P'!$A$105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S&amp;P'!$B$105:$L$105</c:f>
              <c:numCache>
                <c:formatCode>0.00%</c:formatCode>
                <c:ptCount val="11"/>
                <c:pt idx="0">
                  <c:v>2.6700000000000002E-2</c:v>
                </c:pt>
                <c:pt idx="1">
                  <c:v>1.9790979223284332E-2</c:v>
                </c:pt>
                <c:pt idx="2">
                  <c:v>1.7617115141789888E-2</c:v>
                </c:pt>
                <c:pt idx="3">
                  <c:v>1.6258790776657511E-2</c:v>
                </c:pt>
                <c:pt idx="4">
                  <c:v>1.5268816491772906E-2</c:v>
                </c:pt>
                <c:pt idx="5">
                  <c:v>1.4489588075615506E-2</c:v>
                </c:pt>
                <c:pt idx="6">
                  <c:v>1.3847010634022947E-2</c:v>
                </c:pt>
                <c:pt idx="7">
                  <c:v>1.3300312843155995E-2</c:v>
                </c:pt>
                <c:pt idx="8">
                  <c:v>1.2824661345730334E-2</c:v>
                </c:pt>
                <c:pt idx="9">
                  <c:v>1.2403807355233944E-2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AC8-4162-8B99-0C2CE019D7B6}"/>
            </c:ext>
          </c:extLst>
        </c:ser>
        <c:ser>
          <c:idx val="6"/>
          <c:order val="6"/>
          <c:tx>
            <c:strRef>
              <c:f>'fit with S&amp;P'!$A$106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S&amp;P'!$B$106:$L$106</c:f>
              <c:numCache>
                <c:formatCode>0.00%</c:formatCode>
                <c:ptCount val="11"/>
                <c:pt idx="0">
                  <c:v>4.1399999999999999E-2</c:v>
                </c:pt>
                <c:pt idx="1">
                  <c:v>2.3403276086670515E-2</c:v>
                </c:pt>
                <c:pt idx="2">
                  <c:v>1.9173435169604392E-2</c:v>
                </c:pt>
                <c:pt idx="3">
                  <c:v>1.6781776372987178E-2</c:v>
                </c:pt>
                <c:pt idx="4">
                  <c:v>1.5160055759727033E-2</c:v>
                </c:pt>
                <c:pt idx="5">
                  <c:v>1.3955058338653244E-2</c:v>
                </c:pt>
                <c:pt idx="6">
                  <c:v>1.3008215416357636E-2</c:v>
                </c:pt>
                <c:pt idx="7">
                  <c:v>1.2235495186677475E-2</c:v>
                </c:pt>
                <c:pt idx="8">
                  <c:v>1.1587347365323386E-2</c:v>
                </c:pt>
                <c:pt idx="9">
                  <c:v>1.1032272291658362E-2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AC8-4162-8B99-0C2CE019D7B6}"/>
            </c:ext>
          </c:extLst>
        </c:ser>
        <c:ser>
          <c:idx val="7"/>
          <c:order val="7"/>
          <c:tx>
            <c:strRef>
              <c:f>'fit with S&amp;P'!$A$107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S&amp;P'!$B$107:$L$107</c:f>
              <c:numCache>
                <c:formatCode>0.00%</c:formatCode>
                <c:ptCount val="11"/>
                <c:pt idx="0">
                  <c:v>5.9400000000000015E-2</c:v>
                </c:pt>
                <c:pt idx="1">
                  <c:v>2.6916838655243316E-2</c:v>
                </c:pt>
                <c:pt idx="2">
                  <c:v>2.0790903461391549E-2</c:v>
                </c:pt>
                <c:pt idx="3">
                  <c:v>1.7527639614678962E-2</c:v>
                </c:pt>
                <c:pt idx="4">
                  <c:v>1.5404722267062448E-2</c:v>
                </c:pt>
                <c:pt idx="5">
                  <c:v>1.387748202592363E-2</c:v>
                </c:pt>
                <c:pt idx="6">
                  <c:v>1.2708990101743391E-2</c:v>
                </c:pt>
                <c:pt idx="7">
                  <c:v>1.1776808362896978E-2</c:v>
                </c:pt>
                <c:pt idx="8">
                  <c:v>1.101025542196387E-2</c:v>
                </c:pt>
                <c:pt idx="9">
                  <c:v>1.0365221014037185E-2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AC8-4162-8B99-0C2CE019D7B6}"/>
            </c:ext>
          </c:extLst>
        </c:ser>
        <c:ser>
          <c:idx val="8"/>
          <c:order val="8"/>
          <c:tx>
            <c:strRef>
              <c:f>'fit with S&amp;P'!$A$108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S&amp;P'!$B$108:$L$108</c:f>
              <c:numCache>
                <c:formatCode>0.00%</c:formatCode>
                <c:ptCount val="11"/>
                <c:pt idx="0">
                  <c:v>8.3099999999999993E-2</c:v>
                </c:pt>
                <c:pt idx="1">
                  <c:v>3.0902405858002878E-2</c:v>
                </c:pt>
                <c:pt idx="2">
                  <c:v>2.2784352692127047E-2</c:v>
                </c:pt>
                <c:pt idx="3">
                  <c:v>1.8647568333617418E-2</c:v>
                </c:pt>
                <c:pt idx="4">
                  <c:v>1.6036754246303974E-2</c:v>
                </c:pt>
                <c:pt idx="5">
                  <c:v>1.4201920846780354E-2</c:v>
                </c:pt>
                <c:pt idx="6">
                  <c:v>1.2824666334711786E-2</c:v>
                </c:pt>
                <c:pt idx="7">
                  <c:v>1.1743587053002146E-2</c:v>
                </c:pt>
                <c:pt idx="8">
                  <c:v>1.0866995990345223E-2</c:v>
                </c:pt>
                <c:pt idx="9">
                  <c:v>1.0138464740023166E-2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AC8-4162-8B99-0C2CE019D7B6}"/>
            </c:ext>
          </c:extLst>
        </c:ser>
        <c:ser>
          <c:idx val="9"/>
          <c:order val="9"/>
          <c:tx>
            <c:strRef>
              <c:f>'fit with S&amp;P'!$A$109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S&amp;P'!$B$109:$L$109</c:f>
              <c:numCache>
                <c:formatCode>0.00%</c:formatCode>
                <c:ptCount val="11"/>
                <c:pt idx="0">
                  <c:v>0.11190000000000003</c:v>
                </c:pt>
                <c:pt idx="1">
                  <c:v>3.5383695710440206E-2</c:v>
                </c:pt>
                <c:pt idx="2">
                  <c:v>2.5204091980297487E-2</c:v>
                </c:pt>
                <c:pt idx="3">
                  <c:v>2.0178903509945979E-2</c:v>
                </c:pt>
                <c:pt idx="4">
                  <c:v>1.7075081653812316E-2</c:v>
                </c:pt>
                <c:pt idx="5">
                  <c:v>1.4929604851813119E-2</c:v>
                </c:pt>
                <c:pt idx="6">
                  <c:v>1.3340765408567344E-2</c:v>
                </c:pt>
                <c:pt idx="7">
                  <c:v>1.2107741242669856E-2</c:v>
                </c:pt>
                <c:pt idx="8">
                  <c:v>1.1117768444260035E-2</c:v>
                </c:pt>
                <c:pt idx="9">
                  <c:v>1.0302136988540054E-2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AC8-4162-8B99-0C2CE019D7B6}"/>
            </c:ext>
          </c:extLst>
        </c:ser>
        <c:ser>
          <c:idx val="10"/>
          <c:order val="10"/>
          <c:tx>
            <c:strRef>
              <c:f>'fit with S&amp;P'!$A$110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S&amp;P'!$B$110:$L$110</c:f>
              <c:numCache>
                <c:formatCode>0.00%</c:formatCode>
                <c:ptCount val="11"/>
                <c:pt idx="0">
                  <c:v>0.15060000000000001</c:v>
                </c:pt>
                <c:pt idx="1">
                  <c:v>4.1330364256433098E-2</c:v>
                </c:pt>
                <c:pt idx="2">
                  <c:v>2.8620415413255357E-2</c:v>
                </c:pt>
                <c:pt idx="3">
                  <c:v>2.2502060194317452E-2</c:v>
                </c:pt>
                <c:pt idx="4">
                  <c:v>1.8787338204792978E-2</c:v>
                </c:pt>
                <c:pt idx="5">
                  <c:v>1.6253253260768586E-2</c:v>
                </c:pt>
                <c:pt idx="6">
                  <c:v>1.4396721038033862E-2</c:v>
                </c:pt>
                <c:pt idx="7">
                  <c:v>1.296900328630704E-2</c:v>
                </c:pt>
                <c:pt idx="8">
                  <c:v>1.1831714704635283E-2</c:v>
                </c:pt>
                <c:pt idx="9">
                  <c:v>1.0901202689472301E-2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AC8-4162-8B99-0C2CE019D7B6}"/>
            </c:ext>
          </c:extLst>
        </c:ser>
        <c:ser>
          <c:idx val="11"/>
          <c:order val="11"/>
          <c:tx>
            <c:strRef>
              <c:f>'fit with S&amp;P'!$A$111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'fit with S&amp;P'!$B$99:$L$99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'fit with S&amp;P'!$B$111:$L$111</c:f>
              <c:numCache>
                <c:formatCode>0.00%</c:formatCode>
                <c:ptCount val="11"/>
                <c:pt idx="0">
                  <c:v>0.18970000000000001</c:v>
                </c:pt>
                <c:pt idx="1">
                  <c:v>4.759920644415154E-2</c:v>
                </c:pt>
                <c:pt idx="2">
                  <c:v>3.2379307043697299E-2</c:v>
                </c:pt>
                <c:pt idx="3">
                  <c:v>2.5163500692610963E-2</c:v>
                </c:pt>
                <c:pt idx="4">
                  <c:v>2.0828452154902189E-2</c:v>
                </c:pt>
                <c:pt idx="5">
                  <c:v>1.7895304118549213E-2</c:v>
                </c:pt>
                <c:pt idx="6">
                  <c:v>1.5760786370205084E-2</c:v>
                </c:pt>
                <c:pt idx="7">
                  <c:v>1.4128618062861894E-2</c:v>
                </c:pt>
                <c:pt idx="8">
                  <c:v>1.2834891375879282E-2</c:v>
                </c:pt>
                <c:pt idx="9">
                  <c:v>1.1781009557905906E-2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AC8-4162-8B99-0C2CE019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51848"/>
        <c:axId val="625752176"/>
      </c:scatterChart>
      <c:valAx>
        <c:axId val="6257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2176"/>
        <c:crosses val="autoZero"/>
        <c:crossBetween val="midCat"/>
      </c:valAx>
      <c:valAx>
        <c:axId val="625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18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9010826771653543E-2"/>
          <c:y val="0.8269008325447742"/>
          <c:w val="0.73545098642971829"/>
          <c:h val="0.14222816414761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@2020'!$B$175:$K$175</c:f>
              <c:numCache>
                <c:formatCode>0.00%</c:formatCode>
                <c:ptCount val="10"/>
                <c:pt idx="0">
                  <c:v>8.9999999999999965E-4</c:v>
                </c:pt>
                <c:pt idx="1">
                  <c:v>1.4742168183652755E-3</c:v>
                </c:pt>
                <c:pt idx="2">
                  <c:v>1.8112014205176399E-3</c:v>
                </c:pt>
                <c:pt idx="3">
                  <c:v>2.0700311240902359E-3</c:v>
                </c:pt>
                <c:pt idx="4">
                  <c:v>2.2848999714111481E-3</c:v>
                </c:pt>
                <c:pt idx="5">
                  <c:v>2.4705404292616382E-3</c:v>
                </c:pt>
                <c:pt idx="6">
                  <c:v>2.6348972821468317E-3</c:v>
                </c:pt>
                <c:pt idx="7">
                  <c:v>2.782829086687047E-3</c:v>
                </c:pt>
                <c:pt idx="8">
                  <c:v>2.9175615576870397E-3</c:v>
                </c:pt>
                <c:pt idx="9">
                  <c:v>3.0413652042474127E-3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B-4C88-96B3-FCF3703AB4B6}"/>
            </c:ext>
          </c:extLst>
        </c:ser>
        <c:ser>
          <c:idx val="2"/>
          <c:order val="1"/>
          <c:tx>
            <c:strRef>
              <c:f>'dev &amp; imp (merton) @2020'!$A$176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@2020'!$B$176:$K$176</c:f>
              <c:numCache>
                <c:formatCode>0.00%</c:formatCode>
                <c:ptCount val="10"/>
                <c:pt idx="0">
                  <c:v>3.0986504891240569E-4</c:v>
                </c:pt>
                <c:pt idx="1">
                  <c:v>1.4779768636123359E-3</c:v>
                </c:pt>
                <c:pt idx="2">
                  <c:v>6.3854255088250777E-5</c:v>
                </c:pt>
                <c:pt idx="3">
                  <c:v>4.5923011264319011E-4</c:v>
                </c:pt>
                <c:pt idx="4">
                  <c:v>2.0844353301913486E-3</c:v>
                </c:pt>
                <c:pt idx="5">
                  <c:v>1.5963450491697219E-4</c:v>
                </c:pt>
                <c:pt idx="6">
                  <c:v>3.2053522279389482E-4</c:v>
                </c:pt>
                <c:pt idx="7">
                  <c:v>2.5495499083999116E-3</c:v>
                </c:pt>
                <c:pt idx="8">
                  <c:v>2.7736941910479082E-4</c:v>
                </c:pt>
                <c:pt idx="9">
                  <c:v>2.0802226559477025E-4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B-4C88-96B3-FCF3703AB4B6}"/>
            </c:ext>
          </c:extLst>
        </c:ser>
        <c:ser>
          <c:idx val="3"/>
          <c:order val="2"/>
          <c:tx>
            <c:strRef>
              <c:f>'dev &amp; imp (merton) @2020'!$A$177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@2020'!$B$177:$K$177</c:f>
              <c:numCache>
                <c:formatCode>0.00%</c:formatCode>
                <c:ptCount val="10"/>
                <c:pt idx="0">
                  <c:v>1.6550578373758153E-3</c:v>
                </c:pt>
                <c:pt idx="1">
                  <c:v>9.2642008237876685E-3</c:v>
                </c:pt>
                <c:pt idx="2">
                  <c:v>9.8073821797802418E-4</c:v>
                </c:pt>
                <c:pt idx="3">
                  <c:v>6.7548742915781983E-3</c:v>
                </c:pt>
                <c:pt idx="4">
                  <c:v>2.7672482190786E-2</c:v>
                </c:pt>
                <c:pt idx="5">
                  <c:v>5.4056653972096779E-3</c:v>
                </c:pt>
                <c:pt idx="6">
                  <c:v>1.1795249770891648E-2</c:v>
                </c:pt>
                <c:pt idx="7">
                  <c:v>6.0252102611390759E-2</c:v>
                </c:pt>
                <c:pt idx="8">
                  <c:v>1.7540416918782362E-2</c:v>
                </c:pt>
                <c:pt idx="9">
                  <c:v>1.842962362286911E-2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B-4C88-96B3-FCF3703AB4B6}"/>
            </c:ext>
          </c:extLst>
        </c:ser>
        <c:ser>
          <c:idx val="4"/>
          <c:order val="3"/>
          <c:tx>
            <c:strRef>
              <c:f>'dev &amp; imp (merton) @2020'!$A$178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@2020'!$B$178:$K$178</c:f>
              <c:numCache>
                <c:formatCode>0.00%</c:formatCode>
                <c:ptCount val="10"/>
                <c:pt idx="0">
                  <c:v>4.647568513363369E-5</c:v>
                </c:pt>
                <c:pt idx="1">
                  <c:v>1.6554361457629644E-4</c:v>
                </c:pt>
                <c:pt idx="2">
                  <c:v>2.4895280535786498E-6</c:v>
                </c:pt>
                <c:pt idx="3">
                  <c:v>1.6001636962052186E-5</c:v>
                </c:pt>
                <c:pt idx="4">
                  <c:v>6.8360150934897477E-5</c:v>
                </c:pt>
                <c:pt idx="5">
                  <c:v>1.6633395233054343E-6</c:v>
                </c:pt>
                <c:pt idx="6">
                  <c:v>2.51542931700183E-6</c:v>
                </c:pt>
                <c:pt idx="7">
                  <c:v>2.5745883659598834E-5</c:v>
                </c:pt>
                <c:pt idx="8">
                  <c:v>8.0034734661021407E-7</c:v>
                </c:pt>
                <c:pt idx="9">
                  <c:v>3.3122038887768728E-7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B-4C88-96B3-FCF3703A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FPD(t-1,t)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Sheet1!$S$5:$AB$5</c:f>
              <c:numCache>
                <c:formatCode>0.0%</c:formatCode>
                <c:ptCount val="10"/>
                <c:pt idx="0">
                  <c:v>4.9629315732038215E-3</c:v>
                </c:pt>
                <c:pt idx="1">
                  <c:v>4.9629315732038215E-3</c:v>
                </c:pt>
                <c:pt idx="2">
                  <c:v>4.9629315732038215E-3</c:v>
                </c:pt>
                <c:pt idx="3">
                  <c:v>4.9629315732038215E-3</c:v>
                </c:pt>
                <c:pt idx="4">
                  <c:v>4.9629315732038215E-3</c:v>
                </c:pt>
                <c:pt idx="5">
                  <c:v>4.9629315732038215E-3</c:v>
                </c:pt>
                <c:pt idx="6">
                  <c:v>4.9629315732038215E-3</c:v>
                </c:pt>
                <c:pt idx="7">
                  <c:v>4.9629315732038215E-3</c:v>
                </c:pt>
                <c:pt idx="8">
                  <c:v>4.9629315732038215E-3</c:v>
                </c:pt>
                <c:pt idx="9">
                  <c:v>4.9629315732038215E-3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1-4162-A196-E2572190516B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MPD(0,t)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Sheet1!$S$6:$AB$6</c:f>
              <c:numCache>
                <c:formatCode>0.0%</c:formatCode>
                <c:ptCount val="10"/>
                <c:pt idx="0">
                  <c:v>4.9629315732038215E-3</c:v>
                </c:pt>
                <c:pt idx="1">
                  <c:v>4.9383008834035184E-3</c:v>
                </c:pt>
                <c:pt idx="2">
                  <c:v>4.9137924340312946E-3</c:v>
                </c:pt>
                <c:pt idx="3">
                  <c:v>4.8894056184162699E-3</c:v>
                </c:pt>
                <c:pt idx="4">
                  <c:v>4.8651398328984326E-3</c:v>
                </c:pt>
                <c:pt idx="5">
                  <c:v>4.8409944768136896E-3</c:v>
                </c:pt>
                <c:pt idx="6">
                  <c:v>4.816968952479005E-3</c:v>
                </c:pt>
                <c:pt idx="7">
                  <c:v>4.7930626651776047E-3</c:v>
                </c:pt>
                <c:pt idx="8">
                  <c:v>4.7692750231442503E-3</c:v>
                </c:pt>
                <c:pt idx="9">
                  <c:v>4.7456054375505947E-3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1-4162-A196-E2572190516B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Sheet1!$S$7:$AB$7</c:f>
              <c:numCache>
                <c:formatCode>0.0%</c:formatCode>
                <c:ptCount val="10"/>
                <c:pt idx="0">
                  <c:v>4.9629315732038215E-3</c:v>
                </c:pt>
                <c:pt idx="1">
                  <c:v>9.9012324566073399E-3</c:v>
                </c:pt>
                <c:pt idx="2">
                  <c:v>1.4815024890638635E-2</c:v>
                </c:pt>
                <c:pt idx="3">
                  <c:v>1.9704430509054904E-2</c:v>
                </c:pt>
                <c:pt idx="4">
                  <c:v>2.4569570341953336E-2</c:v>
                </c:pt>
                <c:pt idx="5">
                  <c:v>2.9410564818767027E-2</c:v>
                </c:pt>
                <c:pt idx="6">
                  <c:v>3.422753377124603E-2</c:v>
                </c:pt>
                <c:pt idx="7">
                  <c:v>3.9020596436423638E-2</c:v>
                </c:pt>
                <c:pt idx="8">
                  <c:v>4.3789871459567892E-2</c:v>
                </c:pt>
                <c:pt idx="9">
                  <c:v>4.8535476897118485E-2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1-4162-A196-E2572190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888"/>
        <c:axId val="457367824"/>
      </c:lineChart>
      <c:catAx>
        <c:axId val="4573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824"/>
        <c:crosses val="autoZero"/>
        <c:auto val="1"/>
        <c:lblAlgn val="ctr"/>
        <c:lblOffset val="100"/>
        <c:noMultiLvlLbl val="0"/>
      </c:catAx>
      <c:valAx>
        <c:axId val="45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@2020'!$B$188:$K$188</c:f>
              <c:numCache>
                <c:formatCode>0.00%</c:formatCode>
                <c:ptCount val="10"/>
                <c:pt idx="0">
                  <c:v>2.200000000000001E-3</c:v>
                </c:pt>
                <c:pt idx="1">
                  <c:v>3.1220522881787245E-3</c:v>
                </c:pt>
                <c:pt idx="2">
                  <c:v>3.5927732073006056E-3</c:v>
                </c:pt>
                <c:pt idx="3">
                  <c:v>3.9310065958805913E-3</c:v>
                </c:pt>
                <c:pt idx="4">
                  <c:v>4.1979915382746261E-3</c:v>
                </c:pt>
                <c:pt idx="5">
                  <c:v>4.419054033912611E-3</c:v>
                </c:pt>
                <c:pt idx="6">
                  <c:v>4.6074816078699584E-3</c:v>
                </c:pt>
                <c:pt idx="7">
                  <c:v>4.7712351363662494E-3</c:v>
                </c:pt>
                <c:pt idx="8">
                  <c:v>4.9155154459532098E-3</c:v>
                </c:pt>
                <c:pt idx="9">
                  <c:v>5.0439356233123699E-3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1E-436B-A54A-8FA21A6B536C}"/>
            </c:ext>
          </c:extLst>
        </c:ser>
        <c:ser>
          <c:idx val="2"/>
          <c:order val="1"/>
          <c:tx>
            <c:strRef>
              <c:f>'dev &amp; imp (merton) @2020'!$A$189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@2020'!$B$189:$K$189</c:f>
              <c:numCache>
                <c:formatCode>0.00%</c:formatCode>
                <c:ptCount val="10"/>
                <c:pt idx="0">
                  <c:v>9.1310582462764101E-4</c:v>
                </c:pt>
                <c:pt idx="1">
                  <c:v>3.407412686568737E-3</c:v>
                </c:pt>
                <c:pt idx="2">
                  <c:v>1.694771801776687E-4</c:v>
                </c:pt>
                <c:pt idx="3">
                  <c:v>1.0338827449434406E-3</c:v>
                </c:pt>
                <c:pt idx="4">
                  <c:v>4.1295415903035045E-3</c:v>
                </c:pt>
                <c:pt idx="5">
                  <c:v>3.5743396770271981E-4</c:v>
                </c:pt>
                <c:pt idx="6">
                  <c:v>6.7399275107546874E-4</c:v>
                </c:pt>
                <c:pt idx="7">
                  <c:v>4.6738252147662035E-3</c:v>
                </c:pt>
                <c:pt idx="8">
                  <c:v>5.6305618722917122E-4</c:v>
                </c:pt>
                <c:pt idx="9">
                  <c:v>4.2027720523932308E-4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1E-436B-A54A-8FA21A6B536C}"/>
            </c:ext>
          </c:extLst>
        </c:ser>
        <c:ser>
          <c:idx val="3"/>
          <c:order val="2"/>
          <c:tx>
            <c:strRef>
              <c:f>'dev &amp; imp (merton) @2020'!$A$190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@2020'!$B$190:$K$190</c:f>
              <c:numCache>
                <c:formatCode>0.00%</c:formatCode>
                <c:ptCount val="10"/>
                <c:pt idx="0">
                  <c:v>4.2483409704795784E-3</c:v>
                </c:pt>
                <c:pt idx="1">
                  <c:v>1.8382496981835122E-2</c:v>
                </c:pt>
                <c:pt idx="2">
                  <c:v>2.1947811330950287E-3</c:v>
                </c:pt>
                <c:pt idx="3">
                  <c:v>1.2676475180457064E-2</c:v>
                </c:pt>
                <c:pt idx="4">
                  <c:v>4.528905394403427E-2</c:v>
                </c:pt>
                <c:pt idx="5">
                  <c:v>9.8133375586533615E-3</c:v>
                </c:pt>
                <c:pt idx="6">
                  <c:v>1.9906616624344411E-2</c:v>
                </c:pt>
                <c:pt idx="7">
                  <c:v>8.834358454994673E-2</c:v>
                </c:pt>
                <c:pt idx="8">
                  <c:v>2.7966522203025371E-2</c:v>
                </c:pt>
                <c:pt idx="9">
                  <c:v>2.8933031104508969E-2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1E-436B-A54A-8FA21A6B536C}"/>
            </c:ext>
          </c:extLst>
        </c:ser>
        <c:ser>
          <c:idx val="4"/>
          <c:order val="3"/>
          <c:tx>
            <c:strRef>
              <c:f>'dev &amp; imp (merton) @2020'!$A$191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@2020'!$B$191:$K$191</c:f>
              <c:numCache>
                <c:formatCode>0.00%</c:formatCode>
                <c:ptCount val="10"/>
                <c:pt idx="0">
                  <c:v>1.5753026433477192E-4</c:v>
                </c:pt>
                <c:pt idx="1">
                  <c:v>4.4502557422673272E-4</c:v>
                </c:pt>
                <c:pt idx="2">
                  <c:v>7.8588173382856585E-6</c:v>
                </c:pt>
                <c:pt idx="3">
                  <c:v>4.3425609904520238E-5</c:v>
                </c:pt>
                <c:pt idx="4">
                  <c:v>1.6519615685621055E-4</c:v>
                </c:pt>
                <c:pt idx="5">
                  <c:v>4.6204013100566256E-6</c:v>
                </c:pt>
                <c:pt idx="6">
                  <c:v>6.6398578986269214E-6</c:v>
                </c:pt>
                <c:pt idx="7">
                  <c:v>5.9758266539291838E-5</c:v>
                </c:pt>
                <c:pt idx="8">
                  <c:v>2.0885674688514912E-6</c:v>
                </c:pt>
                <c:pt idx="9">
                  <c:v>8.7015563931762641E-7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31E-436B-A54A-8FA21A6B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@2020'!$B$201:$K$201</c:f>
              <c:numCache>
                <c:formatCode>0.00%</c:formatCode>
                <c:ptCount val="10"/>
                <c:pt idx="0">
                  <c:v>4.7999999999999978E-3</c:v>
                </c:pt>
                <c:pt idx="1">
                  <c:v>6.3273525181638743E-3</c:v>
                </c:pt>
                <c:pt idx="2">
                  <c:v>7.0385104181035999E-3</c:v>
                </c:pt>
                <c:pt idx="3">
                  <c:v>7.5220340352881148E-3</c:v>
                </c:pt>
                <c:pt idx="4">
                  <c:v>7.8852407619024907E-3</c:v>
                </c:pt>
                <c:pt idx="5">
                  <c:v>8.1718396295167861E-3</c:v>
                </c:pt>
                <c:pt idx="6">
                  <c:v>8.404566868846922E-3</c:v>
                </c:pt>
                <c:pt idx="7">
                  <c:v>8.5969743039547818E-3</c:v>
                </c:pt>
                <c:pt idx="8">
                  <c:v>8.7578881390483442E-3</c:v>
                </c:pt>
                <c:pt idx="9">
                  <c:v>8.8934292567305409E-3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99-4FBE-810A-BBED65141AC6}"/>
            </c:ext>
          </c:extLst>
        </c:ser>
        <c:ser>
          <c:idx val="2"/>
          <c:order val="1"/>
          <c:tx>
            <c:strRef>
              <c:f>'dev &amp; imp (merton) @2020'!$A$202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@2020'!$B$202:$K$202</c:f>
              <c:numCache>
                <c:formatCode>0.00%</c:formatCode>
                <c:ptCount val="10"/>
                <c:pt idx="0">
                  <c:v>2.3374472958692847E-3</c:v>
                </c:pt>
                <c:pt idx="1">
                  <c:v>7.4266536319012415E-3</c:v>
                </c:pt>
                <c:pt idx="2">
                  <c:v>4.448901403025096E-4</c:v>
                </c:pt>
                <c:pt idx="3">
                  <c:v>2.3496768404280667E-3</c:v>
                </c:pt>
                <c:pt idx="4">
                  <c:v>8.3417368240413965E-3</c:v>
                </c:pt>
                <c:pt idx="5">
                  <c:v>8.4162396845641066E-4</c:v>
                </c:pt>
                <c:pt idx="6">
                  <c:v>1.5021892584134199E-3</c:v>
                </c:pt>
                <c:pt idx="7">
                  <c:v>9.0174598403343006E-3</c:v>
                </c:pt>
                <c:pt idx="8">
                  <c:v>1.2364930169464919E-3</c:v>
                </c:pt>
                <c:pt idx="9">
                  <c:v>9.2795467660814368E-4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99-4FBE-810A-BBED65141AC6}"/>
            </c:ext>
          </c:extLst>
        </c:ser>
        <c:ser>
          <c:idx val="3"/>
          <c:order val="2"/>
          <c:tx>
            <c:strRef>
              <c:f>'dev &amp; imp (merton) @2020'!$A$203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@2020'!$B$203:$K$203</c:f>
              <c:numCache>
                <c:formatCode>0.00%</c:formatCode>
                <c:ptCount val="10"/>
                <c:pt idx="0">
                  <c:v>9.5605935811047607E-3</c:v>
                </c:pt>
                <c:pt idx="1">
                  <c:v>3.449080352537142E-2</c:v>
                </c:pt>
                <c:pt idx="2">
                  <c:v>4.8210230684658283E-3</c:v>
                </c:pt>
                <c:pt idx="3">
                  <c:v>2.3705485211209146E-2</c:v>
                </c:pt>
                <c:pt idx="4">
                  <c:v>7.4274529483993545E-2</c:v>
                </c:pt>
                <c:pt idx="5">
                  <c:v>1.8278428346613716E-2</c:v>
                </c:pt>
                <c:pt idx="6">
                  <c:v>3.4577328962286824E-2</c:v>
                </c:pt>
                <c:pt idx="7">
                  <c:v>0.13202806567982739</c:v>
                </c:pt>
                <c:pt idx="8">
                  <c:v>4.6359934405023777E-2</c:v>
                </c:pt>
                <c:pt idx="9">
                  <c:v>4.7459733924602114E-2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99-4FBE-810A-BBED65141AC6}"/>
            </c:ext>
          </c:extLst>
        </c:ser>
        <c:ser>
          <c:idx val="4"/>
          <c:order val="3"/>
          <c:tx>
            <c:strRef>
              <c:f>'dev &amp; imp (merton) @2020'!$A$204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@2020'!$B$204:$K$204</c:f>
              <c:numCache>
                <c:formatCode>0.00%</c:formatCode>
                <c:ptCount val="10"/>
                <c:pt idx="0">
                  <c:v>4.5972071896010705E-4</c:v>
                </c:pt>
                <c:pt idx="1">
                  <c:v>1.1315768788748063E-3</c:v>
                </c:pt>
                <c:pt idx="2">
                  <c:v>2.4739649956749122E-5</c:v>
                </c:pt>
                <c:pt idx="3">
                  <c:v>1.206640025213017E-4</c:v>
                </c:pt>
                <c:pt idx="4">
                  <c:v>4.1506992030586662E-4</c:v>
                </c:pt>
                <c:pt idx="5">
                  <c:v>1.3856698332799853E-5</c:v>
                </c:pt>
                <c:pt idx="6">
                  <c:v>1.9177564931615014E-5</c:v>
                </c:pt>
                <c:pt idx="7">
                  <c:v>1.513692513846473E-4</c:v>
                </c:pt>
                <c:pt idx="8">
                  <c:v>6.1547429297910617E-6</c:v>
                </c:pt>
                <c:pt idx="9">
                  <c:v>2.6224823257258353E-6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99-4FBE-810A-BBED6514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@2020'!$B$214:$K$214</c:f>
              <c:numCache>
                <c:formatCode>0.00%</c:formatCode>
                <c:ptCount val="10"/>
                <c:pt idx="0">
                  <c:v>1.1599999999999997E-2</c:v>
                </c:pt>
                <c:pt idx="1">
                  <c:v>1.1371828017564147E-2</c:v>
                </c:pt>
                <c:pt idx="2">
                  <c:v>1.120871729967559E-2</c:v>
                </c:pt>
                <c:pt idx="3">
                  <c:v>1.1061896302473206E-2</c:v>
                </c:pt>
                <c:pt idx="4">
                  <c:v>1.0924291776265325E-2</c:v>
                </c:pt>
                <c:pt idx="5">
                  <c:v>1.0793189305315214E-2</c:v>
                </c:pt>
                <c:pt idx="6">
                  <c:v>1.0667212747235586E-2</c:v>
                </c:pt>
                <c:pt idx="7">
                  <c:v>1.0545545075607413E-2</c:v>
                </c:pt>
                <c:pt idx="8">
                  <c:v>1.0427647380850258E-2</c:v>
                </c:pt>
                <c:pt idx="9">
                  <c:v>1.0313136133614191E-2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F-4FA5-9526-EE3CE2CB8BC4}"/>
            </c:ext>
          </c:extLst>
        </c:ser>
        <c:ser>
          <c:idx val="2"/>
          <c:order val="1"/>
          <c:tx>
            <c:strRef>
              <c:f>'dev &amp; imp (merton) @2020'!$A$215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@2020'!$B$215:$K$215</c:f>
              <c:numCache>
                <c:formatCode>0.00%</c:formatCode>
                <c:ptCount val="10"/>
                <c:pt idx="0">
                  <c:v>6.7351536156321848E-3</c:v>
                </c:pt>
                <c:pt idx="1">
                  <c:v>1.4086944010810615E-2</c:v>
                </c:pt>
                <c:pt idx="2">
                  <c:v>8.7148142819194405E-4</c:v>
                </c:pt>
                <c:pt idx="3">
                  <c:v>3.8267904489484314E-3</c:v>
                </c:pt>
                <c:pt idx="4">
                  <c:v>1.1969380902052346E-2</c:v>
                </c:pt>
                <c:pt idx="5">
                  <c:v>1.2420346273414183E-3</c:v>
                </c:pt>
                <c:pt idx="6">
                  <c:v>2.0656381688240748E-3</c:v>
                </c:pt>
                <c:pt idx="7">
                  <c:v>1.1312028926687765E-2</c:v>
                </c:pt>
                <c:pt idx="8">
                  <c:v>1.5692413061241016E-3</c:v>
                </c:pt>
                <c:pt idx="9">
                  <c:v>1.1420050739711311E-3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CF-4FA5-9526-EE3CE2CB8BC4}"/>
            </c:ext>
          </c:extLst>
        </c:ser>
        <c:ser>
          <c:idx val="3"/>
          <c:order val="2"/>
          <c:tx>
            <c:strRef>
              <c:f>'dev &amp; imp (merton) @2020'!$A$216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@2020'!$B$216:$K$216</c:f>
              <c:numCache>
                <c:formatCode>0.00%</c:formatCode>
                <c:ptCount val="10"/>
                <c:pt idx="0">
                  <c:v>2.3537474522302676E-2</c:v>
                </c:pt>
                <c:pt idx="1">
                  <c:v>5.7344784018031524E-2</c:v>
                </c:pt>
                <c:pt idx="2">
                  <c:v>8.2869541933568349E-3</c:v>
                </c:pt>
                <c:pt idx="3">
                  <c:v>3.4178867330565903E-2</c:v>
                </c:pt>
                <c:pt idx="4">
                  <c:v>9.5237362619146351E-2</c:v>
                </c:pt>
                <c:pt idx="5">
                  <c:v>2.4141337337501182E-2</c:v>
                </c:pt>
                <c:pt idx="6">
                  <c:v>4.2891143656251553E-2</c:v>
                </c:pt>
                <c:pt idx="7">
                  <c:v>0.15111122860039305</c:v>
                </c:pt>
                <c:pt idx="8">
                  <c:v>5.3870220117228092E-2</c:v>
                </c:pt>
                <c:pt idx="9">
                  <c:v>5.3894964761358931E-2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CF-4FA5-9526-EE3CE2CB8BC4}"/>
            </c:ext>
          </c:extLst>
        </c:ser>
        <c:ser>
          <c:idx val="4"/>
          <c:order val="3"/>
          <c:tx>
            <c:strRef>
              <c:f>'dev &amp; imp (merton) @2020'!$A$217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@2020'!$B$217:$K$217</c:f>
              <c:numCache>
                <c:formatCode>0.00%</c:formatCode>
                <c:ptCount val="10"/>
                <c:pt idx="0">
                  <c:v>1.555516081868017E-3</c:v>
                </c:pt>
                <c:pt idx="1">
                  <c:v>2.4597935034823652E-3</c:v>
                </c:pt>
                <c:pt idx="2">
                  <c:v>5.5387717397616332E-5</c:v>
                </c:pt>
                <c:pt idx="3">
                  <c:v>2.2294167938264819E-4</c:v>
                </c:pt>
                <c:pt idx="4">
                  <c:v>6.7052948148254253E-4</c:v>
                </c:pt>
                <c:pt idx="5">
                  <c:v>2.2940181518995626E-5</c:v>
                </c:pt>
                <c:pt idx="6">
                  <c:v>2.936682319500148E-5</c:v>
                </c:pt>
                <c:pt idx="7">
                  <c:v>2.095388191593497E-4</c:v>
                </c:pt>
                <c:pt idx="8">
                  <c:v>8.5690791594284768E-6</c:v>
                </c:pt>
                <c:pt idx="9">
                  <c:v>3.512160264101549E-6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CF-4FA5-9526-EE3CE2CB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@2020'!$B$227:$K$227</c:f>
              <c:numCache>
                <c:formatCode>0.00%</c:formatCode>
                <c:ptCount val="10"/>
                <c:pt idx="0">
                  <c:v>1.7999999999999999E-2</c:v>
                </c:pt>
                <c:pt idx="1">
                  <c:v>1.571403938759312E-2</c:v>
                </c:pt>
                <c:pt idx="2">
                  <c:v>1.4814574981646136E-2</c:v>
                </c:pt>
                <c:pt idx="3">
                  <c:v>1.4193245959695847E-2</c:v>
                </c:pt>
                <c:pt idx="4">
                  <c:v>1.3704781868389937E-2</c:v>
                </c:pt>
                <c:pt idx="5">
                  <c:v>1.3295835118005615E-2</c:v>
                </c:pt>
                <c:pt idx="6">
                  <c:v>1.2940547344248023E-2</c:v>
                </c:pt>
                <c:pt idx="7">
                  <c:v>1.2624317677129772E-2</c:v>
                </c:pt>
                <c:pt idx="8">
                  <c:v>1.2338044129549267E-2</c:v>
                </c:pt>
                <c:pt idx="9">
                  <c:v>1.2075641061364424E-2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4-490D-B11D-3D0AD806F060}"/>
            </c:ext>
          </c:extLst>
        </c:ser>
        <c:ser>
          <c:idx val="2"/>
          <c:order val="1"/>
          <c:tx>
            <c:strRef>
              <c:f>'dev &amp; imp (merton) @2020'!$A$228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@2020'!$B$228:$K$228</c:f>
              <c:numCache>
                <c:formatCode>0.00%</c:formatCode>
                <c:ptCount val="10"/>
                <c:pt idx="0">
                  <c:v>1.1379798294756958E-2</c:v>
                </c:pt>
                <c:pt idx="1">
                  <c:v>1.9994200616077984E-2</c:v>
                </c:pt>
                <c:pt idx="2">
                  <c:v>1.3067571277113111E-3</c:v>
                </c:pt>
                <c:pt idx="3">
                  <c:v>5.2444794378001518E-3</c:v>
                </c:pt>
                <c:pt idx="4">
                  <c:v>1.5369122774084486E-2</c:v>
                </c:pt>
                <c:pt idx="5">
                  <c:v>1.6639174323167486E-3</c:v>
                </c:pt>
                <c:pt idx="6">
                  <c:v>2.6747270624605341E-3</c:v>
                </c:pt>
                <c:pt idx="7">
                  <c:v>1.3803226514439224E-2</c:v>
                </c:pt>
                <c:pt idx="8">
                  <c:v>1.9751227831558567E-3</c:v>
                </c:pt>
                <c:pt idx="9">
                  <c:v>1.4250968743174173E-3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4-490D-B11D-3D0AD806F060}"/>
            </c:ext>
          </c:extLst>
        </c:ser>
        <c:ser>
          <c:idx val="3"/>
          <c:order val="2"/>
          <c:tx>
            <c:strRef>
              <c:f>'dev &amp; imp (merton) @2020'!$A$229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@2020'!$B$229:$K$229</c:f>
              <c:numCache>
                <c:formatCode>0.00%</c:formatCode>
                <c:ptCount val="10"/>
                <c:pt idx="0">
                  <c:v>3.6567724827628552E-2</c:v>
                </c:pt>
                <c:pt idx="1">
                  <c:v>7.5433926952865049E-2</c:v>
                </c:pt>
                <c:pt idx="2">
                  <c:v>1.1451545183639193E-2</c:v>
                </c:pt>
                <c:pt idx="3">
                  <c:v>4.3178273450244047E-2</c:v>
                </c:pt>
                <c:pt idx="4">
                  <c:v>0.1128499481008033</c:v>
                </c:pt>
                <c:pt idx="5">
                  <c:v>2.9694106491444668E-2</c:v>
                </c:pt>
                <c:pt idx="6">
                  <c:v>5.0991041814113368E-2</c:v>
                </c:pt>
                <c:pt idx="7">
                  <c:v>0.16984220236454328</c:v>
                </c:pt>
                <c:pt idx="8">
                  <c:v>6.2183140353478425E-2</c:v>
                </c:pt>
                <c:pt idx="9">
                  <c:v>6.1648978056779553E-2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B4-490D-B11D-3D0AD806F060}"/>
            </c:ext>
          </c:extLst>
        </c:ser>
        <c:ser>
          <c:idx val="4"/>
          <c:order val="3"/>
          <c:tx>
            <c:strRef>
              <c:f>'dev &amp; imp (merton) @2020'!$A$230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@2020'!$B$230:$K$230</c:f>
              <c:numCache>
                <c:formatCode>0.00%</c:formatCode>
                <c:ptCount val="10"/>
                <c:pt idx="0">
                  <c:v>2.8644472167776184E-3</c:v>
                </c:pt>
                <c:pt idx="1">
                  <c:v>3.7783025073271108E-3</c:v>
                </c:pt>
                <c:pt idx="2">
                  <c:v>9.0300592387443772E-5</c:v>
                </c:pt>
                <c:pt idx="3">
                  <c:v>3.3249682459679704E-4</c:v>
                </c:pt>
                <c:pt idx="4">
                  <c:v>9.3740371491169284E-4</c:v>
                </c:pt>
                <c:pt idx="5">
                  <c:v>3.3581993350380348E-5</c:v>
                </c:pt>
                <c:pt idx="6">
                  <c:v>4.1584044093617701E-5</c:v>
                </c:pt>
                <c:pt idx="7">
                  <c:v>2.7938208836884859E-4</c:v>
                </c:pt>
                <c:pt idx="8">
                  <c:v>1.1814398724651834E-5</c:v>
                </c:pt>
                <c:pt idx="9">
                  <c:v>4.8038092840535408E-6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B4-490D-B11D-3D0AD80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@2020'!$B$240:$K$240</c:f>
              <c:numCache>
                <c:formatCode>0.00%</c:formatCode>
                <c:ptCount val="10"/>
                <c:pt idx="0">
                  <c:v>2.6700000000000002E-2</c:v>
                </c:pt>
                <c:pt idx="1">
                  <c:v>1.9790979223284332E-2</c:v>
                </c:pt>
                <c:pt idx="2">
                  <c:v>1.7617115141789888E-2</c:v>
                </c:pt>
                <c:pt idx="3">
                  <c:v>1.6258790776657511E-2</c:v>
                </c:pt>
                <c:pt idx="4">
                  <c:v>1.5268816491772906E-2</c:v>
                </c:pt>
                <c:pt idx="5">
                  <c:v>1.4489588075615506E-2</c:v>
                </c:pt>
                <c:pt idx="6">
                  <c:v>1.3847010634022947E-2</c:v>
                </c:pt>
                <c:pt idx="7">
                  <c:v>1.3300312843155995E-2</c:v>
                </c:pt>
                <c:pt idx="8">
                  <c:v>1.2824661345730334E-2</c:v>
                </c:pt>
                <c:pt idx="9">
                  <c:v>1.2403807355233944E-2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B-49BE-9C53-1606FB6EFA34}"/>
            </c:ext>
          </c:extLst>
        </c:ser>
        <c:ser>
          <c:idx val="2"/>
          <c:order val="1"/>
          <c:tx>
            <c:strRef>
              <c:f>'dev &amp; imp (merton) @2020'!$A$241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@2020'!$B$241:$K$241</c:f>
              <c:numCache>
                <c:formatCode>0.00%</c:formatCode>
                <c:ptCount val="10"/>
                <c:pt idx="0">
                  <c:v>1.8188641846932477E-2</c:v>
                </c:pt>
                <c:pt idx="1">
                  <c:v>2.5629524397556301E-2</c:v>
                </c:pt>
                <c:pt idx="2">
                  <c:v>1.6821115116786346E-3</c:v>
                </c:pt>
                <c:pt idx="3">
                  <c:v>6.2271883583083776E-3</c:v>
                </c:pt>
                <c:pt idx="4">
                  <c:v>1.7307702198869287E-2</c:v>
                </c:pt>
                <c:pt idx="5">
                  <c:v>1.8774853608814217E-3</c:v>
                </c:pt>
                <c:pt idx="6">
                  <c:v>2.9284449946669171E-3</c:v>
                </c:pt>
                <c:pt idx="7">
                  <c:v>1.4621483392162026E-2</c:v>
                </c:pt>
                <c:pt idx="8">
                  <c:v>2.0825004199408886E-3</c:v>
                </c:pt>
                <c:pt idx="9">
                  <c:v>1.4798087015633233E-3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B-49BE-9C53-1606FB6EFA34}"/>
            </c:ext>
          </c:extLst>
        </c:ser>
        <c:ser>
          <c:idx val="3"/>
          <c:order val="2"/>
          <c:tx>
            <c:strRef>
              <c:f>'dev &amp; imp (merton) @2020'!$A$242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@2020'!$B$242:$K$242</c:f>
              <c:numCache>
                <c:formatCode>0.00%</c:formatCode>
                <c:ptCount val="10"/>
                <c:pt idx="0">
                  <c:v>5.4002692500024499E-2</c:v>
                </c:pt>
                <c:pt idx="1">
                  <c:v>9.1445083303633296E-2</c:v>
                </c:pt>
                <c:pt idx="2">
                  <c:v>1.3992230184134631E-2</c:v>
                </c:pt>
                <c:pt idx="3">
                  <c:v>4.8996638637495107E-2</c:v>
                </c:pt>
                <c:pt idx="4">
                  <c:v>0.12223340093543261</c:v>
                </c:pt>
                <c:pt idx="5">
                  <c:v>3.2327116177780529E-2</c:v>
                </c:pt>
                <c:pt idx="6">
                  <c:v>5.4158260042152455E-2</c:v>
                </c:pt>
                <c:pt idx="7">
                  <c:v>0.17562934314894185</c:v>
                </c:pt>
                <c:pt idx="8">
                  <c:v>6.4257858861114167E-2</c:v>
                </c:pt>
                <c:pt idx="9">
                  <c:v>6.3066606108455048E-2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B-49BE-9C53-1606FB6EFA34}"/>
            </c:ext>
          </c:extLst>
        </c:ser>
        <c:ser>
          <c:idx val="4"/>
          <c:order val="3"/>
          <c:tx>
            <c:strRef>
              <c:f>'dev &amp; imp (merton) @2020'!$A$243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@2020'!$B$243:$K$243</c:f>
              <c:numCache>
                <c:formatCode>0.00%</c:formatCode>
                <c:ptCount val="10"/>
                <c:pt idx="0">
                  <c:v>4.9665915585146159E-3</c:v>
                </c:pt>
                <c:pt idx="1">
                  <c:v>5.1335609275260079E-3</c:v>
                </c:pt>
                <c:pt idx="2">
                  <c:v>1.2262568549479774E-4</c:v>
                </c:pt>
                <c:pt idx="3">
                  <c:v>4.1387897566972769E-4</c:v>
                </c:pt>
                <c:pt idx="4">
                  <c:v>1.1001856559165425E-3</c:v>
                </c:pt>
                <c:pt idx="5">
                  <c:v>3.9329754412933154E-5</c:v>
                </c:pt>
                <c:pt idx="6">
                  <c:v>4.7001930234888501E-5</c:v>
                </c:pt>
                <c:pt idx="7">
                  <c:v>3.0375346390577027E-4</c:v>
                </c:pt>
                <c:pt idx="8">
                  <c:v>1.2723815967172053E-5</c:v>
                </c:pt>
                <c:pt idx="9">
                  <c:v>5.067495928346986E-6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EB-49BE-9C53-1606FB6E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@2020'!$B$253:$K$253</c:f>
              <c:numCache>
                <c:formatCode>0.00%</c:formatCode>
                <c:ptCount val="10"/>
                <c:pt idx="0">
                  <c:v>4.1399999999999999E-2</c:v>
                </c:pt>
                <c:pt idx="1">
                  <c:v>2.3403276086670515E-2</c:v>
                </c:pt>
                <c:pt idx="2">
                  <c:v>1.9173435169604392E-2</c:v>
                </c:pt>
                <c:pt idx="3">
                  <c:v>1.6781776372987178E-2</c:v>
                </c:pt>
                <c:pt idx="4">
                  <c:v>1.5160055759727033E-2</c:v>
                </c:pt>
                <c:pt idx="5">
                  <c:v>1.3955058338653244E-2</c:v>
                </c:pt>
                <c:pt idx="6">
                  <c:v>1.3008215416357636E-2</c:v>
                </c:pt>
                <c:pt idx="7">
                  <c:v>1.2235495186677475E-2</c:v>
                </c:pt>
                <c:pt idx="8">
                  <c:v>1.1587347365323386E-2</c:v>
                </c:pt>
                <c:pt idx="9">
                  <c:v>1.1032272291658362E-2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4-4CCC-BD8C-9121FA4A8AF0}"/>
            </c:ext>
          </c:extLst>
        </c:ser>
        <c:ser>
          <c:idx val="2"/>
          <c:order val="1"/>
          <c:tx>
            <c:strRef>
              <c:f>'dev &amp; imp (merton) @2020'!$A$254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@2020'!$B$254:$K$254</c:f>
              <c:numCache>
                <c:formatCode>0.00%</c:formatCode>
                <c:ptCount val="10"/>
                <c:pt idx="0">
                  <c:v>3.0573883432332402E-2</c:v>
                </c:pt>
                <c:pt idx="1">
                  <c:v>3.0672607712824557E-2</c:v>
                </c:pt>
                <c:pt idx="2">
                  <c:v>1.9034637260422599E-3</c:v>
                </c:pt>
                <c:pt idx="3">
                  <c:v>6.4814352960741381E-3</c:v>
                </c:pt>
                <c:pt idx="4">
                  <c:v>1.7172360786919964E-2</c:v>
                </c:pt>
                <c:pt idx="5">
                  <c:v>1.7809131798849161E-3</c:v>
                </c:pt>
                <c:pt idx="6">
                  <c:v>2.6934618860764035E-3</c:v>
                </c:pt>
                <c:pt idx="7">
                  <c:v>1.3334287714495076E-2</c:v>
                </c:pt>
                <c:pt idx="8">
                  <c:v>1.8125895784689933E-3</c:v>
                </c:pt>
                <c:pt idx="9">
                  <c:v>1.2552747438583404E-3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4-4CCC-BD8C-9121FA4A8AF0}"/>
            </c:ext>
          </c:extLst>
        </c:ser>
        <c:ser>
          <c:idx val="3"/>
          <c:order val="2"/>
          <c:tx>
            <c:strRef>
              <c:f>'dev &amp; imp (merton) @2020'!$A$255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@2020'!$B$255:$K$255</c:f>
              <c:numCache>
                <c:formatCode>0.00%</c:formatCode>
                <c:ptCount val="10"/>
                <c:pt idx="0">
                  <c:v>8.2726402253242362E-2</c:v>
                </c:pt>
                <c:pt idx="1">
                  <c:v>0.10499314890382627</c:v>
                </c:pt>
                <c:pt idx="2">
                  <c:v>1.542895991530968E-2</c:v>
                </c:pt>
                <c:pt idx="3">
                  <c:v>5.0456108776942885E-2</c:v>
                </c:pt>
                <c:pt idx="4">
                  <c:v>0.12159177697613381</c:v>
                </c:pt>
                <c:pt idx="5">
                  <c:v>3.1149375338402494E-2</c:v>
                </c:pt>
                <c:pt idx="6">
                  <c:v>5.122864900036584E-2</c:v>
                </c:pt>
                <c:pt idx="7">
                  <c:v>0.16644979594908843</c:v>
                </c:pt>
                <c:pt idx="8">
                  <c:v>5.8949454805406622E-2</c:v>
                </c:pt>
                <c:pt idx="9">
                  <c:v>5.7088338780624574E-2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A4-4CCC-BD8C-9121FA4A8AF0}"/>
            </c:ext>
          </c:extLst>
        </c:ser>
        <c:ser>
          <c:idx val="4"/>
          <c:order val="3"/>
          <c:tx>
            <c:strRef>
              <c:f>'dev &amp; imp (merton) @2020'!$A$256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@2020'!$B$256:$K$256</c:f>
              <c:numCache>
                <c:formatCode>0.00%</c:formatCode>
                <c:ptCount val="10"/>
                <c:pt idx="0">
                  <c:v>9.1896406518840994E-3</c:v>
                </c:pt>
                <c:pt idx="1">
                  <c:v>6.4160571471121655E-3</c:v>
                </c:pt>
                <c:pt idx="2">
                  <c:v>1.425009180686318E-4</c:v>
                </c:pt>
                <c:pt idx="3">
                  <c:v>4.3559139321489238E-4</c:v>
                </c:pt>
                <c:pt idx="4">
                  <c:v>1.0885842928809372E-3</c:v>
                </c:pt>
                <c:pt idx="5">
                  <c:v>3.6702587182973504E-5</c:v>
                </c:pt>
                <c:pt idx="6">
                  <c:v>4.1977778856487146E-5</c:v>
                </c:pt>
                <c:pt idx="7">
                  <c:v>2.6572775164495992E-4</c:v>
                </c:pt>
                <c:pt idx="8">
                  <c:v>1.0477463550226881E-5</c:v>
                </c:pt>
                <c:pt idx="9">
                  <c:v>4.013944040494676E-6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A4-4CCC-BD8C-9121FA4A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@2020'!$B$266:$K$266</c:f>
              <c:numCache>
                <c:formatCode>0.00%</c:formatCode>
                <c:ptCount val="10"/>
                <c:pt idx="0">
                  <c:v>5.9400000000000015E-2</c:v>
                </c:pt>
                <c:pt idx="1">
                  <c:v>2.6916838655243316E-2</c:v>
                </c:pt>
                <c:pt idx="2">
                  <c:v>2.0790903461391549E-2</c:v>
                </c:pt>
                <c:pt idx="3">
                  <c:v>1.7527639614678962E-2</c:v>
                </c:pt>
                <c:pt idx="4">
                  <c:v>1.5404722267062448E-2</c:v>
                </c:pt>
                <c:pt idx="5">
                  <c:v>1.387748202592363E-2</c:v>
                </c:pt>
                <c:pt idx="6">
                  <c:v>1.2708990101743391E-2</c:v>
                </c:pt>
                <c:pt idx="7">
                  <c:v>1.1776808362896978E-2</c:v>
                </c:pt>
                <c:pt idx="8">
                  <c:v>1.101025542196387E-2</c:v>
                </c:pt>
                <c:pt idx="9">
                  <c:v>1.0365221014037185E-2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2-4EFF-B3BC-2DA45C8BB55C}"/>
            </c:ext>
          </c:extLst>
        </c:ser>
        <c:ser>
          <c:idx val="2"/>
          <c:order val="1"/>
          <c:tx>
            <c:strRef>
              <c:f>'dev &amp; imp (merton) @2020'!$A$267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@2020'!$B$267:$K$267</c:f>
              <c:numCache>
                <c:formatCode>0.00%</c:formatCode>
                <c:ptCount val="10"/>
                <c:pt idx="0">
                  <c:v>4.6775811282754508E-2</c:v>
                </c:pt>
                <c:pt idx="1">
                  <c:v>3.5611117129297022E-2</c:v>
                </c:pt>
                <c:pt idx="2">
                  <c:v>2.1427923915567069E-3</c:v>
                </c:pt>
                <c:pt idx="3">
                  <c:v>6.8476382225064764E-3</c:v>
                </c:pt>
                <c:pt idx="4">
                  <c:v>1.7476929902862037E-2</c:v>
                </c:pt>
                <c:pt idx="5">
                  <c:v>1.7670236886335171E-3</c:v>
                </c:pt>
                <c:pt idx="6">
                  <c:v>2.6108726142254459E-3</c:v>
                </c:pt>
                <c:pt idx="7">
                  <c:v>1.2782775810946664E-2</c:v>
                </c:pt>
                <c:pt idx="8">
                  <c:v>1.6902926025854539E-3</c:v>
                </c:pt>
                <c:pt idx="9">
                  <c:v>1.1501022986947407E-3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2-4EFF-B3BC-2DA45C8BB55C}"/>
            </c:ext>
          </c:extLst>
        </c:ser>
        <c:ser>
          <c:idx val="3"/>
          <c:order val="2"/>
          <c:tx>
            <c:strRef>
              <c:f>'dev &amp; imp (merton) @2020'!$A$268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@2020'!$B$268:$K$268</c:f>
              <c:numCache>
                <c:formatCode>0.00%</c:formatCode>
                <c:ptCount val="10"/>
                <c:pt idx="0">
                  <c:v>0.11673032652691326</c:v>
                </c:pt>
                <c:pt idx="1">
                  <c:v>0.11768049201516333</c:v>
                </c:pt>
                <c:pt idx="2">
                  <c:v>1.6939620125805001E-2</c:v>
                </c:pt>
                <c:pt idx="3">
                  <c:v>5.2528371688152213E-2</c:v>
                </c:pt>
                <c:pt idx="4">
                  <c:v>0.12303297051597047</c:v>
                </c:pt>
                <c:pt idx="5">
                  <c:v>3.0978281654327977E-2</c:v>
                </c:pt>
                <c:pt idx="6">
                  <c:v>5.0176496722191016E-2</c:v>
                </c:pt>
                <c:pt idx="7">
                  <c:v>0.16238492063690443</c:v>
                </c:pt>
                <c:pt idx="8">
                  <c:v>5.6435067379030965E-2</c:v>
                </c:pt>
                <c:pt idx="9">
                  <c:v>5.4127685611960026E-2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2-4EFF-B3BC-2DA45C8BB55C}"/>
            </c:ext>
          </c:extLst>
        </c:ser>
        <c:ser>
          <c:idx val="4"/>
          <c:order val="3"/>
          <c:tx>
            <c:strRef>
              <c:f>'dev &amp; imp (merton) @2020'!$A$269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@2020'!$B$269:$K$269</c:f>
              <c:numCache>
                <c:formatCode>0.00%</c:formatCode>
                <c:ptCount val="10"/>
                <c:pt idx="0">
                  <c:v>1.5293104407026239E-2</c:v>
                </c:pt>
                <c:pt idx="1">
                  <c:v>7.7292831426972759E-3</c:v>
                </c:pt>
                <c:pt idx="2">
                  <c:v>1.6459827904024974E-4</c:v>
                </c:pt>
                <c:pt idx="3">
                  <c:v>4.6731594019954273E-4</c:v>
                </c:pt>
                <c:pt idx="4">
                  <c:v>1.114740750181122E-3</c:v>
                </c:pt>
                <c:pt idx="5">
                  <c:v>3.6328509833390696E-5</c:v>
                </c:pt>
                <c:pt idx="6">
                  <c:v>4.0249804017621389E-5</c:v>
                </c:pt>
                <c:pt idx="7">
                  <c:v>2.4996566856698638E-4</c:v>
                </c:pt>
                <c:pt idx="8">
                  <c:v>9.504029242789638E-6</c:v>
                </c:pt>
                <c:pt idx="9">
                  <c:v>3.5473418474908638E-6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2-4EFF-B3BC-2DA45C8B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@2020'!$B$279:$K$279</c:f>
              <c:numCache>
                <c:formatCode>0.00%</c:formatCode>
                <c:ptCount val="10"/>
                <c:pt idx="0">
                  <c:v>8.3099999999999993E-2</c:v>
                </c:pt>
                <c:pt idx="1">
                  <c:v>3.0902405858002878E-2</c:v>
                </c:pt>
                <c:pt idx="2">
                  <c:v>2.2784352692127047E-2</c:v>
                </c:pt>
                <c:pt idx="3">
                  <c:v>1.8647568333617418E-2</c:v>
                </c:pt>
                <c:pt idx="4">
                  <c:v>1.6036754246303974E-2</c:v>
                </c:pt>
                <c:pt idx="5">
                  <c:v>1.4201920846780354E-2</c:v>
                </c:pt>
                <c:pt idx="6">
                  <c:v>1.2824666334711786E-2</c:v>
                </c:pt>
                <c:pt idx="7">
                  <c:v>1.1743587053002146E-2</c:v>
                </c:pt>
                <c:pt idx="8">
                  <c:v>1.0866995990345223E-2</c:v>
                </c:pt>
                <c:pt idx="9">
                  <c:v>1.0138464740023166E-2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7-4161-B17D-05DB3C9FE9E8}"/>
            </c:ext>
          </c:extLst>
        </c:ser>
        <c:ser>
          <c:idx val="2"/>
          <c:order val="1"/>
          <c:tx>
            <c:strRef>
              <c:f>'dev &amp; imp (merton) @2020'!$A$280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@2020'!$B$280:$K$280</c:f>
              <c:numCache>
                <c:formatCode>0.00%</c:formatCode>
                <c:ptCount val="10"/>
                <c:pt idx="0">
                  <c:v>6.9310237363247151E-2</c:v>
                </c:pt>
                <c:pt idx="1">
                  <c:v>4.124300755320718E-2</c:v>
                </c:pt>
                <c:pt idx="2">
                  <c:v>2.4502627323974568E-3</c:v>
                </c:pt>
                <c:pt idx="3">
                  <c:v>7.4051904540349458E-3</c:v>
                </c:pt>
                <c:pt idx="4">
                  <c:v>1.8265452207107496E-2</c:v>
                </c:pt>
                <c:pt idx="5">
                  <c:v>1.8253255203487238E-3</c:v>
                </c:pt>
                <c:pt idx="6">
                  <c:v>2.6427220612550298E-3</c:v>
                </c:pt>
                <c:pt idx="7">
                  <c:v>1.2742904449311102E-2</c:v>
                </c:pt>
                <c:pt idx="8">
                  <c:v>1.6602990398256439E-3</c:v>
                </c:pt>
                <c:pt idx="9">
                  <c:v>1.1149736664253593E-3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7-4161-B17D-05DB3C9FE9E8}"/>
            </c:ext>
          </c:extLst>
        </c:ser>
        <c:ser>
          <c:idx val="3"/>
          <c:order val="2"/>
          <c:tx>
            <c:strRef>
              <c:f>'dev &amp; imp (merton) @2020'!$A$281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@2020'!$B$281:$K$281</c:f>
              <c:numCache>
                <c:formatCode>0.00%</c:formatCode>
                <c:ptCount val="10"/>
                <c:pt idx="0">
                  <c:v>0.15974993228114087</c:v>
                </c:pt>
                <c:pt idx="1">
                  <c:v>0.13156060584161403</c:v>
                </c:pt>
                <c:pt idx="2">
                  <c:v>1.8823902120256759E-2</c:v>
                </c:pt>
                <c:pt idx="3">
                  <c:v>5.5620223843516031E-2</c:v>
                </c:pt>
                <c:pt idx="4">
                  <c:v>0.12672000444277282</c:v>
                </c:pt>
                <c:pt idx="5">
                  <c:v>3.1693544129136213E-2</c:v>
                </c:pt>
                <c:pt idx="6">
                  <c:v>5.0583693276249689E-2</c:v>
                </c:pt>
                <c:pt idx="7">
                  <c:v>0.16208778898339637</c:v>
                </c:pt>
                <c:pt idx="8">
                  <c:v>5.5806898011234674E-2</c:v>
                </c:pt>
                <c:pt idx="9">
                  <c:v>5.3112837433085369E-2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7-4161-B17D-05DB3C9FE9E8}"/>
            </c:ext>
          </c:extLst>
        </c:ser>
        <c:ser>
          <c:idx val="4"/>
          <c:order val="3"/>
          <c:tx>
            <c:strRef>
              <c:f>'dev &amp; imp (merton) @2020'!$A$282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@2020'!$B$282:$K$282</c:f>
              <c:numCache>
                <c:formatCode>0.00%</c:formatCode>
                <c:ptCount val="10"/>
                <c:pt idx="0">
                  <c:v>2.4625663796369882E-2</c:v>
                </c:pt>
                <c:pt idx="1">
                  <c:v>9.2903985344201662E-3</c:v>
                </c:pt>
                <c:pt idx="2">
                  <c:v>1.93838917116329E-4</c:v>
                </c:pt>
                <c:pt idx="3">
                  <c:v>5.1660602854404351E-4</c:v>
                </c:pt>
                <c:pt idx="4">
                  <c:v>1.1832720795616595E-3</c:v>
                </c:pt>
                <c:pt idx="5">
                  <c:v>3.7905124413221435E-5</c:v>
                </c:pt>
                <c:pt idx="6">
                  <c:v>4.091379824715147E-5</c:v>
                </c:pt>
                <c:pt idx="7">
                  <c:v>2.488387068274731E-4</c:v>
                </c:pt>
                <c:pt idx="8">
                  <c:v>9.2696831324197918E-6</c:v>
                </c:pt>
                <c:pt idx="9">
                  <c:v>3.3954949644413612E-6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7-4161-B17D-05DB3C9F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@2020'!$B$292:$K$292</c:f>
              <c:numCache>
                <c:formatCode>0.00%</c:formatCode>
                <c:ptCount val="10"/>
                <c:pt idx="0">
                  <c:v>0.11190000000000003</c:v>
                </c:pt>
                <c:pt idx="1">
                  <c:v>3.5383695710440206E-2</c:v>
                </c:pt>
                <c:pt idx="2">
                  <c:v>2.5204091980297487E-2</c:v>
                </c:pt>
                <c:pt idx="3">
                  <c:v>2.0178903509945979E-2</c:v>
                </c:pt>
                <c:pt idx="4">
                  <c:v>1.7075081653812316E-2</c:v>
                </c:pt>
                <c:pt idx="5">
                  <c:v>1.4929604851813119E-2</c:v>
                </c:pt>
                <c:pt idx="6">
                  <c:v>1.3340765408567344E-2</c:v>
                </c:pt>
                <c:pt idx="7">
                  <c:v>1.2107741242669856E-2</c:v>
                </c:pt>
                <c:pt idx="8">
                  <c:v>1.1117768444260035E-2</c:v>
                </c:pt>
                <c:pt idx="9">
                  <c:v>1.0302136988540054E-2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532-AEF5-3C92D436447D}"/>
            </c:ext>
          </c:extLst>
        </c:ser>
        <c:ser>
          <c:idx val="2"/>
          <c:order val="1"/>
          <c:tx>
            <c:strRef>
              <c:f>'dev &amp; imp (merton) @2020'!$A$293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@2020'!$B$293:$K$293</c:f>
              <c:numCache>
                <c:formatCode>0.00%</c:formatCode>
                <c:ptCount val="10"/>
                <c:pt idx="0">
                  <c:v>9.7991307637860403E-2</c:v>
                </c:pt>
                <c:pt idx="1">
                  <c:v>4.7603666302330351E-2</c:v>
                </c:pt>
                <c:pt idx="2">
                  <c:v>2.841287939960282E-3</c:v>
                </c:pt>
                <c:pt idx="3">
                  <c:v>8.1818282108929666E-3</c:v>
                </c:pt>
                <c:pt idx="4">
                  <c:v>1.9566063470830525E-2</c:v>
                </c:pt>
                <c:pt idx="5">
                  <c:v>1.9581053605036958E-3</c:v>
                </c:pt>
                <c:pt idx="6">
                  <c:v>2.7860183077586561E-3</c:v>
                </c:pt>
                <c:pt idx="7">
                  <c:v>1.318049347650263E-2</c:v>
                </c:pt>
                <c:pt idx="8">
                  <c:v>1.7128984917564624E-3</c:v>
                </c:pt>
                <c:pt idx="9">
                  <c:v>1.1402972788849041E-3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8-4532-AEF5-3C92D436447D}"/>
            </c:ext>
          </c:extLst>
        </c:ser>
        <c:ser>
          <c:idx val="3"/>
          <c:order val="2"/>
          <c:tx>
            <c:strRef>
              <c:f>'dev &amp; imp (merton) @2020'!$A$294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@2020'!$B$294:$K$294</c:f>
              <c:numCache>
                <c:formatCode>0.00%</c:formatCode>
                <c:ptCount val="10"/>
                <c:pt idx="0">
                  <c:v>0.20965451629701984</c:v>
                </c:pt>
                <c:pt idx="1">
                  <c:v>0.1465947671672754</c:v>
                </c:pt>
                <c:pt idx="2">
                  <c:v>2.1141478531837371E-2</c:v>
                </c:pt>
                <c:pt idx="3">
                  <c:v>5.9811080145830822E-2</c:v>
                </c:pt>
                <c:pt idx="4">
                  <c:v>0.13266958147696481</c:v>
                </c:pt>
                <c:pt idx="5">
                  <c:v>3.3295098688045296E-2</c:v>
                </c:pt>
                <c:pt idx="6">
                  <c:v>5.2393576847927684E-2</c:v>
                </c:pt>
                <c:pt idx="7">
                  <c:v>0.16532460451822548</c:v>
                </c:pt>
                <c:pt idx="8">
                  <c:v>5.6905439547750757E-2</c:v>
                </c:pt>
                <c:pt idx="9">
                  <c:v>5.3845790161220028E-2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8-4532-AEF5-3C92D436447D}"/>
            </c:ext>
          </c:extLst>
        </c:ser>
        <c:ser>
          <c:idx val="4"/>
          <c:order val="3"/>
          <c:tx>
            <c:strRef>
              <c:f>'dev &amp; imp (merton) @2020'!$A$295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@2020'!$B$295:$K$295</c:f>
              <c:numCache>
                <c:formatCode>0.00%</c:formatCode>
                <c:ptCount val="10"/>
                <c:pt idx="0">
                  <c:v>3.7657283937178855E-2</c:v>
                </c:pt>
                <c:pt idx="1">
                  <c:v>1.1128820269503372E-2</c:v>
                </c:pt>
                <c:pt idx="2">
                  <c:v>2.3229019510581813E-4</c:v>
                </c:pt>
                <c:pt idx="3">
                  <c:v>5.8716543193204488E-4</c:v>
                </c:pt>
                <c:pt idx="4">
                  <c:v>1.2988201368813257E-3</c:v>
                </c:pt>
                <c:pt idx="5">
                  <c:v>4.155740728550029E-5</c:v>
                </c:pt>
                <c:pt idx="6">
                  <c:v>4.3937903654016663E-5</c:v>
                </c:pt>
                <c:pt idx="7">
                  <c:v>2.6129992369023627E-4</c:v>
                </c:pt>
                <c:pt idx="8">
                  <c:v>9.6818076687272537E-6</c:v>
                </c:pt>
                <c:pt idx="9">
                  <c:v>3.5047538387441357E-6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C8-4532-AEF5-3C92D436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@2020'!$B$305:$K$305</c:f>
              <c:numCache>
                <c:formatCode>0.00%</c:formatCode>
                <c:ptCount val="10"/>
                <c:pt idx="0">
                  <c:v>0.15060000000000001</c:v>
                </c:pt>
                <c:pt idx="1">
                  <c:v>4.1330364256433098E-2</c:v>
                </c:pt>
                <c:pt idx="2">
                  <c:v>2.8620415413255357E-2</c:v>
                </c:pt>
                <c:pt idx="3">
                  <c:v>2.2502060194317452E-2</c:v>
                </c:pt>
                <c:pt idx="4">
                  <c:v>1.8787338204792978E-2</c:v>
                </c:pt>
                <c:pt idx="5">
                  <c:v>1.6253253260768586E-2</c:v>
                </c:pt>
                <c:pt idx="6">
                  <c:v>1.4396721038033862E-2</c:v>
                </c:pt>
                <c:pt idx="7">
                  <c:v>1.296900328630704E-2</c:v>
                </c:pt>
                <c:pt idx="8">
                  <c:v>1.1831714704635283E-2</c:v>
                </c:pt>
                <c:pt idx="9">
                  <c:v>1.0901202689472301E-2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3-4468-8E99-74FBA29361C5}"/>
            </c:ext>
          </c:extLst>
        </c:ser>
        <c:ser>
          <c:idx val="2"/>
          <c:order val="1"/>
          <c:tx>
            <c:strRef>
              <c:f>'dev &amp; imp (merton) @2020'!$A$306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@2020'!$B$306:$K$306</c:f>
              <c:numCache>
                <c:formatCode>0.00%</c:formatCode>
                <c:ptCount val="10"/>
                <c:pt idx="0">
                  <c:v>0.13809800007072234</c:v>
                </c:pt>
                <c:pt idx="1">
                  <c:v>5.6076477355514548E-2</c:v>
                </c:pt>
                <c:pt idx="2">
                  <c:v>3.4250387303513276E-3</c:v>
                </c:pt>
                <c:pt idx="3">
                  <c:v>9.3896011857609093E-3</c:v>
                </c:pt>
                <c:pt idx="4">
                  <c:v>2.1723767944258929E-2</c:v>
                </c:pt>
                <c:pt idx="5">
                  <c:v>2.2065733939871622E-3</c:v>
                </c:pt>
                <c:pt idx="6">
                  <c:v>3.0851432259437271E-3</c:v>
                </c:pt>
                <c:pt idx="7">
                  <c:v>1.4219989517890972E-2</c:v>
                </c:pt>
                <c:pt idx="8">
                  <c:v>1.8650756429648648E-3</c:v>
                </c:pt>
                <c:pt idx="9">
                  <c:v>1.234395987475862E-3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3-4468-8E99-74FBA29361C5}"/>
            </c:ext>
          </c:extLst>
        </c:ser>
        <c:ser>
          <c:idx val="3"/>
          <c:order val="2"/>
          <c:tx>
            <c:strRef>
              <c:f>'dev &amp; imp (merton) @2020'!$A$307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@2020'!$B$307:$K$307</c:f>
              <c:numCache>
                <c:formatCode>0.00%</c:formatCode>
                <c:ptCount val="10"/>
                <c:pt idx="0">
                  <c:v>0.27310706378207211</c:v>
                </c:pt>
                <c:pt idx="1">
                  <c:v>0.16572578311008007</c:v>
                </c:pt>
                <c:pt idx="2">
                  <c:v>2.4464256980290585E-2</c:v>
                </c:pt>
                <c:pt idx="3">
                  <c:v>6.6092050831911622E-2</c:v>
                </c:pt>
                <c:pt idx="4">
                  <c:v>0.14220899895541034</c:v>
                </c:pt>
                <c:pt idx="5">
                  <c:v>3.619874632014445E-2</c:v>
                </c:pt>
                <c:pt idx="6">
                  <c:v>5.6062870360166384E-2</c:v>
                </c:pt>
                <c:pt idx="7">
                  <c:v>0.17281019280663215</c:v>
                </c:pt>
                <c:pt idx="8">
                  <c:v>6.0006596180762109E-2</c:v>
                </c:pt>
                <c:pt idx="9">
                  <c:v>5.6509450200859741E-2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3-4468-8E99-74FBA29361C5}"/>
            </c:ext>
          </c:extLst>
        </c:ser>
        <c:ser>
          <c:idx val="4"/>
          <c:order val="3"/>
          <c:tx>
            <c:strRef>
              <c:f>'dev &amp; imp (merton) @2020'!$A$308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@2020'!$B$308:$K$308</c:f>
              <c:numCache>
                <c:formatCode>0.00%</c:formatCode>
                <c:ptCount val="10"/>
                <c:pt idx="0">
                  <c:v>5.7701410930670147E-2</c:v>
                </c:pt>
                <c:pt idx="1">
                  <c:v>1.3692487956427999E-2</c:v>
                </c:pt>
                <c:pt idx="2">
                  <c:v>2.9206495708656449E-4</c:v>
                </c:pt>
                <c:pt idx="3">
                  <c:v>7.0103223902793848E-4</c:v>
                </c:pt>
                <c:pt idx="4">
                  <c:v>1.4971788656053349E-3</c:v>
                </c:pt>
                <c:pt idx="5">
                  <c:v>4.8612077003614302E-5</c:v>
                </c:pt>
                <c:pt idx="6">
                  <c:v>5.0438300155447596E-5</c:v>
                </c:pt>
                <c:pt idx="7">
                  <c:v>2.9170914447121995E-4</c:v>
                </c:pt>
                <c:pt idx="8">
                  <c:v>1.0903882550214035E-5</c:v>
                </c:pt>
                <c:pt idx="9">
                  <c:v>3.9199080371304225E-6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13-4468-8E99-74FBA293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0828521434820647E-2"/>
                  <c:y val="0.10433216681248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Sheet1!$C$28:$L$28</c:f>
              <c:numCache>
                <c:formatCode>0.0%</c:formatCode>
                <c:ptCount val="1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9A5-9D44-94C6586288FF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15078769692423E-2"/>
                  <c:y val="0.16400554097404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Sheet1!$C$29:$L$29</c:f>
              <c:numCache>
                <c:formatCode>0.0%</c:formatCode>
                <c:ptCount val="10"/>
                <c:pt idx="0">
                  <c:v>-3.8918202981106265</c:v>
                </c:pt>
                <c:pt idx="1">
                  <c:v>-3.2145994752474754</c:v>
                </c:pt>
                <c:pt idx="2">
                  <c:v>-2.8261971352225914</c:v>
                </c:pt>
                <c:pt idx="3">
                  <c:v>-2.5567530445072832</c:v>
                </c:pt>
                <c:pt idx="4">
                  <c:v>-2.3530640695053622</c:v>
                </c:pt>
                <c:pt idx="5">
                  <c:v>-2.1813987161218789</c:v>
                </c:pt>
                <c:pt idx="6">
                  <c:v>-2.0327167830525519</c:v>
                </c:pt>
                <c:pt idx="7">
                  <c:v>-1.9013348489995341</c:v>
                </c:pt>
                <c:pt idx="8">
                  <c:v>-1.7834459463405865</c:v>
                </c:pt>
                <c:pt idx="9">
                  <c:v>-1.6763748121871189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8-49A5-9D44-94C65862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68400"/>
        <c:axId val="435569056"/>
      </c:lineChart>
      <c:catAx>
        <c:axId val="4355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9056"/>
        <c:crosses val="autoZero"/>
        <c:auto val="1"/>
        <c:lblAlgn val="ctr"/>
        <c:lblOffset val="100"/>
        <c:noMultiLvlLbl val="0"/>
      </c:catAx>
      <c:valAx>
        <c:axId val="435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06976706036745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@2020'!$A$318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@2020'!$B$318:$K$318</c:f>
              <c:numCache>
                <c:formatCode>0.00%</c:formatCode>
                <c:ptCount val="10"/>
                <c:pt idx="0">
                  <c:v>0.18970000000000001</c:v>
                </c:pt>
                <c:pt idx="1">
                  <c:v>4.759920644415154E-2</c:v>
                </c:pt>
                <c:pt idx="2">
                  <c:v>3.2379307043697299E-2</c:v>
                </c:pt>
                <c:pt idx="3">
                  <c:v>2.5163500692610963E-2</c:v>
                </c:pt>
                <c:pt idx="4">
                  <c:v>2.0828452154902189E-2</c:v>
                </c:pt>
                <c:pt idx="5">
                  <c:v>1.7895304118549213E-2</c:v>
                </c:pt>
                <c:pt idx="6">
                  <c:v>1.5760786370205084E-2</c:v>
                </c:pt>
                <c:pt idx="7">
                  <c:v>1.4128618062861894E-2</c:v>
                </c:pt>
                <c:pt idx="8">
                  <c:v>1.2834891375879282E-2</c:v>
                </c:pt>
                <c:pt idx="9">
                  <c:v>1.1781009557905906E-2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E-4F0B-91D7-0F4BE2080CA7}"/>
            </c:ext>
          </c:extLst>
        </c:ser>
        <c:ser>
          <c:idx val="2"/>
          <c:order val="1"/>
          <c:tx>
            <c:strRef>
              <c:f>'dev &amp; imp (merton) @2020'!$A$319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@2020'!$B$319:$K$319</c:f>
              <c:numCache>
                <c:formatCode>0.00%</c:formatCode>
                <c:ptCount val="10"/>
                <c:pt idx="0">
                  <c:v>0.1798952071409794</c:v>
                </c:pt>
                <c:pt idx="1">
                  <c:v>6.5033560232234361E-2</c:v>
                </c:pt>
                <c:pt idx="2">
                  <c:v>4.1080074055015042E-3</c:v>
                </c:pt>
                <c:pt idx="3">
                  <c:v>1.0813846479792824E-2</c:v>
                </c:pt>
                <c:pt idx="4">
                  <c:v>2.431458645354417E-2</c:v>
                </c:pt>
                <c:pt idx="5">
                  <c:v>2.5267553453086323E-3</c:v>
                </c:pt>
                <c:pt idx="6">
                  <c:v>3.4828476756484676E-3</c:v>
                </c:pt>
                <c:pt idx="7">
                  <c:v>1.5628958788396406E-2</c:v>
                </c:pt>
                <c:pt idx="8">
                  <c:v>2.0847745124981014E-3</c:v>
                </c:pt>
                <c:pt idx="9">
                  <c:v>1.3764992499521065E-3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E-4F0B-91D7-0F4BE2080CA7}"/>
            </c:ext>
          </c:extLst>
        </c:ser>
        <c:ser>
          <c:idx val="3"/>
          <c:order val="2"/>
          <c:tx>
            <c:strRef>
              <c:f>'dev &amp; imp (merton) @2020'!$A$320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@2020'!$B$320:$K$320</c:f>
              <c:numCache>
                <c:formatCode>0.00%</c:formatCode>
                <c:ptCount val="10"/>
                <c:pt idx="0">
                  <c:v>0.33348767180919747</c:v>
                </c:pt>
                <c:pt idx="1">
                  <c:v>0.18500854715968834</c:v>
                </c:pt>
                <c:pt idx="2">
                  <c:v>2.8180795449171299E-2</c:v>
                </c:pt>
                <c:pt idx="3">
                  <c:v>7.3180886152317937E-2</c:v>
                </c:pt>
                <c:pt idx="4">
                  <c:v>0.15317897803416067</c:v>
                </c:pt>
                <c:pt idx="5">
                  <c:v>3.9783874956699071E-2</c:v>
                </c:pt>
                <c:pt idx="6">
                  <c:v>6.0739155470804392E-2</c:v>
                </c:pt>
                <c:pt idx="7">
                  <c:v>0.18253970333663477</c:v>
                </c:pt>
                <c:pt idx="8">
                  <c:v>6.4301299621486632E-2</c:v>
                </c:pt>
                <c:pt idx="9">
                  <c:v>6.036949079648242E-2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E-4F0B-91D7-0F4BE2080CA7}"/>
            </c:ext>
          </c:extLst>
        </c:ser>
        <c:ser>
          <c:idx val="4"/>
          <c:order val="3"/>
          <c:tx>
            <c:strRef>
              <c:f>'dev &amp; imp (merton) @2020'!$A$321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@2020'!$B$321:$K$321</c:f>
              <c:numCache>
                <c:formatCode>0.00%</c:formatCode>
                <c:ptCount val="10"/>
                <c:pt idx="0">
                  <c:v>8.0573223473189015E-2</c:v>
                </c:pt>
                <c:pt idx="1">
                  <c:v>1.6534968762067503E-2</c:v>
                </c:pt>
                <c:pt idx="2">
                  <c:v>3.6521691674201912E-4</c:v>
                </c:pt>
                <c:pt idx="3">
                  <c:v>8.413310359291897E-4</c:v>
                </c:pt>
                <c:pt idx="4">
                  <c:v>1.7458753774319412E-3</c:v>
                </c:pt>
                <c:pt idx="5">
                  <c:v>5.8100337816623033E-5</c:v>
                </c:pt>
                <c:pt idx="6">
                  <c:v>5.9455272371995915E-5</c:v>
                </c:pt>
                <c:pt idx="7">
                  <c:v>3.346951113886021E-4</c:v>
                </c:pt>
                <c:pt idx="8">
                  <c:v>1.2743296248811428E-5</c:v>
                </c:pt>
                <c:pt idx="9">
                  <c:v>4.5733041891134793E-6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E-4F0B-91D7-0F4BE208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 today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@2020'!$A$331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@2020'!$B$331:$K$331</c:f>
              <c:numCache>
                <c:formatCode>0.00%</c:formatCode>
                <c:ptCount val="10"/>
                <c:pt idx="0">
                  <c:v>3.0986504891240569E-4</c:v>
                </c:pt>
                <c:pt idx="1">
                  <c:v>1.4779768636123359E-3</c:v>
                </c:pt>
                <c:pt idx="2">
                  <c:v>6.3854255088250777E-5</c:v>
                </c:pt>
                <c:pt idx="3">
                  <c:v>4.5923011264319011E-4</c:v>
                </c:pt>
                <c:pt idx="4">
                  <c:v>2.0844353301913486E-3</c:v>
                </c:pt>
                <c:pt idx="5">
                  <c:v>1.5963450491697219E-4</c:v>
                </c:pt>
                <c:pt idx="6">
                  <c:v>3.2053522279389482E-4</c:v>
                </c:pt>
                <c:pt idx="7">
                  <c:v>2.5495499083999116E-3</c:v>
                </c:pt>
                <c:pt idx="8">
                  <c:v>2.7736941910479082E-4</c:v>
                </c:pt>
                <c:pt idx="9">
                  <c:v>2.0802226559477025E-4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9-4C60-9892-67BA117E8978}"/>
            </c:ext>
          </c:extLst>
        </c:ser>
        <c:ser>
          <c:idx val="1"/>
          <c:order val="1"/>
          <c:tx>
            <c:strRef>
              <c:f>'dev &amp; imp (merton) @2020'!$A$332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@2020'!$B$332:$K$332</c:f>
              <c:numCache>
                <c:formatCode>0.00%</c:formatCode>
                <c:ptCount val="10"/>
                <c:pt idx="0">
                  <c:v>9.1310582462764101E-4</c:v>
                </c:pt>
                <c:pt idx="1">
                  <c:v>3.407412686568737E-3</c:v>
                </c:pt>
                <c:pt idx="2">
                  <c:v>1.694771801776687E-4</c:v>
                </c:pt>
                <c:pt idx="3">
                  <c:v>1.0338827449434406E-3</c:v>
                </c:pt>
                <c:pt idx="4">
                  <c:v>4.1295415903035045E-3</c:v>
                </c:pt>
                <c:pt idx="5">
                  <c:v>3.5743396770271981E-4</c:v>
                </c:pt>
                <c:pt idx="6">
                  <c:v>6.7399275107546874E-4</c:v>
                </c:pt>
                <c:pt idx="7">
                  <c:v>4.6738252147662035E-3</c:v>
                </c:pt>
                <c:pt idx="8">
                  <c:v>5.6305618722917122E-4</c:v>
                </c:pt>
                <c:pt idx="9">
                  <c:v>4.2027720523932308E-4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9-4C60-9892-67BA117E8978}"/>
            </c:ext>
          </c:extLst>
        </c:ser>
        <c:ser>
          <c:idx val="2"/>
          <c:order val="2"/>
          <c:tx>
            <c:strRef>
              <c:f>'dev &amp; imp (merton) @2020'!$A$333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@2020'!$B$333:$K$333</c:f>
              <c:numCache>
                <c:formatCode>0.00%</c:formatCode>
                <c:ptCount val="10"/>
                <c:pt idx="0">
                  <c:v>2.3374472958692847E-3</c:v>
                </c:pt>
                <c:pt idx="1">
                  <c:v>7.4266536319012415E-3</c:v>
                </c:pt>
                <c:pt idx="2">
                  <c:v>4.448901403025096E-4</c:v>
                </c:pt>
                <c:pt idx="3">
                  <c:v>2.3496768404280667E-3</c:v>
                </c:pt>
                <c:pt idx="4">
                  <c:v>8.3417368240413965E-3</c:v>
                </c:pt>
                <c:pt idx="5">
                  <c:v>8.4162396845641066E-4</c:v>
                </c:pt>
                <c:pt idx="6">
                  <c:v>1.5021892584134199E-3</c:v>
                </c:pt>
                <c:pt idx="7">
                  <c:v>9.0174598403343006E-3</c:v>
                </c:pt>
                <c:pt idx="8">
                  <c:v>1.2364930169464919E-3</c:v>
                </c:pt>
                <c:pt idx="9">
                  <c:v>9.2795467660814368E-4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9-4C60-9892-67BA117E8978}"/>
            </c:ext>
          </c:extLst>
        </c:ser>
        <c:ser>
          <c:idx val="3"/>
          <c:order val="3"/>
          <c:tx>
            <c:strRef>
              <c:f>'dev &amp; imp (merton) @2020'!$A$334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@2020'!$B$334:$K$334</c:f>
              <c:numCache>
                <c:formatCode>0.00%</c:formatCode>
                <c:ptCount val="10"/>
                <c:pt idx="0">
                  <c:v>6.7351536156321848E-3</c:v>
                </c:pt>
                <c:pt idx="1">
                  <c:v>1.4086944010810615E-2</c:v>
                </c:pt>
                <c:pt idx="2">
                  <c:v>8.7148142819194405E-4</c:v>
                </c:pt>
                <c:pt idx="3">
                  <c:v>3.8267904489484314E-3</c:v>
                </c:pt>
                <c:pt idx="4">
                  <c:v>1.1969380902052346E-2</c:v>
                </c:pt>
                <c:pt idx="5">
                  <c:v>1.2420346273414183E-3</c:v>
                </c:pt>
                <c:pt idx="6">
                  <c:v>2.0656381688240748E-3</c:v>
                </c:pt>
                <c:pt idx="7">
                  <c:v>1.1312028926687765E-2</c:v>
                </c:pt>
                <c:pt idx="8">
                  <c:v>1.5692413061241016E-3</c:v>
                </c:pt>
                <c:pt idx="9">
                  <c:v>1.1420050739711311E-3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9-4C60-9892-67BA117E8978}"/>
            </c:ext>
          </c:extLst>
        </c:ser>
        <c:ser>
          <c:idx val="4"/>
          <c:order val="4"/>
          <c:tx>
            <c:strRef>
              <c:f>'dev &amp; imp (merton) @2020'!$A$335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@2020'!$B$335:$K$335</c:f>
              <c:numCache>
                <c:formatCode>0.00%</c:formatCode>
                <c:ptCount val="10"/>
                <c:pt idx="0">
                  <c:v>1.1379798294756958E-2</c:v>
                </c:pt>
                <c:pt idx="1">
                  <c:v>1.9994200616077984E-2</c:v>
                </c:pt>
                <c:pt idx="2">
                  <c:v>1.3067571277113111E-3</c:v>
                </c:pt>
                <c:pt idx="3">
                  <c:v>5.2444794378001518E-3</c:v>
                </c:pt>
                <c:pt idx="4">
                  <c:v>1.5369122774084486E-2</c:v>
                </c:pt>
                <c:pt idx="5">
                  <c:v>1.6639174323167486E-3</c:v>
                </c:pt>
                <c:pt idx="6">
                  <c:v>2.6747270624605341E-3</c:v>
                </c:pt>
                <c:pt idx="7">
                  <c:v>1.3803226514439224E-2</c:v>
                </c:pt>
                <c:pt idx="8">
                  <c:v>1.9751227831558567E-3</c:v>
                </c:pt>
                <c:pt idx="9">
                  <c:v>1.4250968743174173E-3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9-4C60-9892-67BA117E8978}"/>
            </c:ext>
          </c:extLst>
        </c:ser>
        <c:ser>
          <c:idx val="5"/>
          <c:order val="5"/>
          <c:tx>
            <c:strRef>
              <c:f>'dev &amp; imp (merton) @2020'!$A$336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@2020'!$B$336:$K$336</c:f>
              <c:numCache>
                <c:formatCode>0.00%</c:formatCode>
                <c:ptCount val="10"/>
                <c:pt idx="0">
                  <c:v>1.8188641846932477E-2</c:v>
                </c:pt>
                <c:pt idx="1">
                  <c:v>2.5629524397556301E-2</c:v>
                </c:pt>
                <c:pt idx="2">
                  <c:v>1.6821115116786346E-3</c:v>
                </c:pt>
                <c:pt idx="3">
                  <c:v>6.2271883583083776E-3</c:v>
                </c:pt>
                <c:pt idx="4">
                  <c:v>1.7307702198869287E-2</c:v>
                </c:pt>
                <c:pt idx="5">
                  <c:v>1.8774853608814217E-3</c:v>
                </c:pt>
                <c:pt idx="6">
                  <c:v>2.9284449946669171E-3</c:v>
                </c:pt>
                <c:pt idx="7">
                  <c:v>1.4621483392162026E-2</c:v>
                </c:pt>
                <c:pt idx="8">
                  <c:v>2.0825004199408886E-3</c:v>
                </c:pt>
                <c:pt idx="9">
                  <c:v>1.4798087015633233E-3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9-4C60-9892-67BA117E8978}"/>
            </c:ext>
          </c:extLst>
        </c:ser>
        <c:ser>
          <c:idx val="6"/>
          <c:order val="6"/>
          <c:tx>
            <c:strRef>
              <c:f>'dev &amp; imp (merton) @2020'!$A$337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@2020'!$B$337:$K$337</c:f>
              <c:numCache>
                <c:formatCode>0.00%</c:formatCode>
                <c:ptCount val="10"/>
                <c:pt idx="0">
                  <c:v>3.0573883432332402E-2</c:v>
                </c:pt>
                <c:pt idx="1">
                  <c:v>3.0672607712824557E-2</c:v>
                </c:pt>
                <c:pt idx="2">
                  <c:v>1.9034637260422599E-3</c:v>
                </c:pt>
                <c:pt idx="3">
                  <c:v>6.4814352960741381E-3</c:v>
                </c:pt>
                <c:pt idx="4">
                  <c:v>1.7172360786919964E-2</c:v>
                </c:pt>
                <c:pt idx="5">
                  <c:v>1.7809131798849161E-3</c:v>
                </c:pt>
                <c:pt idx="6">
                  <c:v>2.6934618860764035E-3</c:v>
                </c:pt>
                <c:pt idx="7">
                  <c:v>1.3334287714495076E-2</c:v>
                </c:pt>
                <c:pt idx="8">
                  <c:v>1.8125895784689933E-3</c:v>
                </c:pt>
                <c:pt idx="9">
                  <c:v>1.2552747438583404E-3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C9-4C60-9892-67BA117E8978}"/>
            </c:ext>
          </c:extLst>
        </c:ser>
        <c:ser>
          <c:idx val="7"/>
          <c:order val="7"/>
          <c:tx>
            <c:strRef>
              <c:f>'dev &amp; imp (merton) @2020'!$A$338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@2020'!$B$338:$K$338</c:f>
              <c:numCache>
                <c:formatCode>0.00%</c:formatCode>
                <c:ptCount val="10"/>
                <c:pt idx="0">
                  <c:v>4.6775811282754508E-2</c:v>
                </c:pt>
                <c:pt idx="1">
                  <c:v>3.5611117129297022E-2</c:v>
                </c:pt>
                <c:pt idx="2">
                  <c:v>2.1427923915567069E-3</c:v>
                </c:pt>
                <c:pt idx="3">
                  <c:v>6.8476382225064764E-3</c:v>
                </c:pt>
                <c:pt idx="4">
                  <c:v>1.7476929902862037E-2</c:v>
                </c:pt>
                <c:pt idx="5">
                  <c:v>1.7670236886335171E-3</c:v>
                </c:pt>
                <c:pt idx="6">
                  <c:v>2.6108726142254459E-3</c:v>
                </c:pt>
                <c:pt idx="7">
                  <c:v>1.2782775810946664E-2</c:v>
                </c:pt>
                <c:pt idx="8">
                  <c:v>1.6902926025854539E-3</c:v>
                </c:pt>
                <c:pt idx="9">
                  <c:v>1.1501022986947407E-3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C9-4C60-9892-67BA117E8978}"/>
            </c:ext>
          </c:extLst>
        </c:ser>
        <c:ser>
          <c:idx val="8"/>
          <c:order val="8"/>
          <c:tx>
            <c:strRef>
              <c:f>'dev &amp; imp (merton) @2020'!$A$339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@2020'!$B$339:$K$339</c:f>
              <c:numCache>
                <c:formatCode>0.00%</c:formatCode>
                <c:ptCount val="10"/>
                <c:pt idx="0">
                  <c:v>6.9310237363247151E-2</c:v>
                </c:pt>
                <c:pt idx="1">
                  <c:v>4.124300755320718E-2</c:v>
                </c:pt>
                <c:pt idx="2">
                  <c:v>2.4502627323974568E-3</c:v>
                </c:pt>
                <c:pt idx="3">
                  <c:v>7.4051904540349458E-3</c:v>
                </c:pt>
                <c:pt idx="4">
                  <c:v>1.8265452207107496E-2</c:v>
                </c:pt>
                <c:pt idx="5">
                  <c:v>1.8253255203487238E-3</c:v>
                </c:pt>
                <c:pt idx="6">
                  <c:v>2.6427220612550298E-3</c:v>
                </c:pt>
                <c:pt idx="7">
                  <c:v>1.2742904449311102E-2</c:v>
                </c:pt>
                <c:pt idx="8">
                  <c:v>1.6602990398256439E-3</c:v>
                </c:pt>
                <c:pt idx="9">
                  <c:v>1.1149736664253593E-3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C9-4C60-9892-67BA117E8978}"/>
            </c:ext>
          </c:extLst>
        </c:ser>
        <c:ser>
          <c:idx val="9"/>
          <c:order val="9"/>
          <c:tx>
            <c:strRef>
              <c:f>'dev &amp; imp (merton) @2020'!$A$340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@2020'!$B$340:$K$340</c:f>
              <c:numCache>
                <c:formatCode>0.00%</c:formatCode>
                <c:ptCount val="10"/>
                <c:pt idx="0">
                  <c:v>9.7991307637860403E-2</c:v>
                </c:pt>
                <c:pt idx="1">
                  <c:v>4.7603666302330351E-2</c:v>
                </c:pt>
                <c:pt idx="2">
                  <c:v>2.841287939960282E-3</c:v>
                </c:pt>
                <c:pt idx="3">
                  <c:v>8.1818282108929666E-3</c:v>
                </c:pt>
                <c:pt idx="4">
                  <c:v>1.9566063470830525E-2</c:v>
                </c:pt>
                <c:pt idx="5">
                  <c:v>1.9581053605036958E-3</c:v>
                </c:pt>
                <c:pt idx="6">
                  <c:v>2.7860183077586561E-3</c:v>
                </c:pt>
                <c:pt idx="7">
                  <c:v>1.318049347650263E-2</c:v>
                </c:pt>
                <c:pt idx="8">
                  <c:v>1.7128984917564624E-3</c:v>
                </c:pt>
                <c:pt idx="9">
                  <c:v>1.1402972788849041E-3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C9-4C60-9892-67BA117E8978}"/>
            </c:ext>
          </c:extLst>
        </c:ser>
        <c:ser>
          <c:idx val="10"/>
          <c:order val="10"/>
          <c:tx>
            <c:strRef>
              <c:f>'dev &amp; imp (merton) @2020'!$A$341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@2020'!$B$341:$K$341</c:f>
              <c:numCache>
                <c:formatCode>0.00%</c:formatCode>
                <c:ptCount val="10"/>
                <c:pt idx="0">
                  <c:v>0.13809800007072234</c:v>
                </c:pt>
                <c:pt idx="1">
                  <c:v>5.6076477355514548E-2</c:v>
                </c:pt>
                <c:pt idx="2">
                  <c:v>3.4250387303513276E-3</c:v>
                </c:pt>
                <c:pt idx="3">
                  <c:v>9.3896011857609093E-3</c:v>
                </c:pt>
                <c:pt idx="4">
                  <c:v>2.1723767944258929E-2</c:v>
                </c:pt>
                <c:pt idx="5">
                  <c:v>2.2065733939871622E-3</c:v>
                </c:pt>
                <c:pt idx="6">
                  <c:v>3.0851432259437271E-3</c:v>
                </c:pt>
                <c:pt idx="7">
                  <c:v>1.4219989517890972E-2</c:v>
                </c:pt>
                <c:pt idx="8">
                  <c:v>1.8650756429648648E-3</c:v>
                </c:pt>
                <c:pt idx="9">
                  <c:v>1.234395987475862E-3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C9-4C60-9892-67BA117E8978}"/>
            </c:ext>
          </c:extLst>
        </c:ser>
        <c:ser>
          <c:idx val="11"/>
          <c:order val="11"/>
          <c:tx>
            <c:strRef>
              <c:f>'dev &amp; imp (merton) @2020'!$A$342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@2020'!$B$342:$K$342</c:f>
              <c:numCache>
                <c:formatCode>0.00%</c:formatCode>
                <c:ptCount val="10"/>
                <c:pt idx="0">
                  <c:v>0.1798952071409794</c:v>
                </c:pt>
                <c:pt idx="1">
                  <c:v>6.5033560232234361E-2</c:v>
                </c:pt>
                <c:pt idx="2">
                  <c:v>4.1080074055015042E-3</c:v>
                </c:pt>
                <c:pt idx="3">
                  <c:v>1.0813846479792824E-2</c:v>
                </c:pt>
                <c:pt idx="4">
                  <c:v>2.431458645354417E-2</c:v>
                </c:pt>
                <c:pt idx="5">
                  <c:v>2.5267553453086323E-3</c:v>
                </c:pt>
                <c:pt idx="6">
                  <c:v>3.4828476756484676E-3</c:v>
                </c:pt>
                <c:pt idx="7">
                  <c:v>1.5628958788396406E-2</c:v>
                </c:pt>
                <c:pt idx="8">
                  <c:v>2.0847745124981014E-3</c:v>
                </c:pt>
                <c:pt idx="9">
                  <c:v>1.3764992499521065E-3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C9-4C60-9892-67BA117E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@2020'!$A$350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@2020'!$B$350:$K$350</c:f>
              <c:numCache>
                <c:formatCode>0.00%</c:formatCode>
                <c:ptCount val="10"/>
                <c:pt idx="0">
                  <c:v>1.6550578373758153E-3</c:v>
                </c:pt>
                <c:pt idx="1">
                  <c:v>9.2642008237876685E-3</c:v>
                </c:pt>
                <c:pt idx="2">
                  <c:v>9.8073821797802418E-4</c:v>
                </c:pt>
                <c:pt idx="3">
                  <c:v>6.7548742915781983E-3</c:v>
                </c:pt>
                <c:pt idx="4">
                  <c:v>2.7672482190786E-2</c:v>
                </c:pt>
                <c:pt idx="5">
                  <c:v>5.4056653972096779E-3</c:v>
                </c:pt>
                <c:pt idx="6">
                  <c:v>1.1795249770891648E-2</c:v>
                </c:pt>
                <c:pt idx="7">
                  <c:v>6.0252102611390759E-2</c:v>
                </c:pt>
                <c:pt idx="8">
                  <c:v>1.7540416918782362E-2</c:v>
                </c:pt>
                <c:pt idx="9">
                  <c:v>1.842962362286911E-2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D8B-49C2-82F0-330741F02436}"/>
            </c:ext>
          </c:extLst>
        </c:ser>
        <c:ser>
          <c:idx val="1"/>
          <c:order val="1"/>
          <c:tx>
            <c:strRef>
              <c:f>'dev &amp; imp (merton) @2020'!$A$351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@2020'!$B$351:$K$351</c:f>
              <c:numCache>
                <c:formatCode>0.00%</c:formatCode>
                <c:ptCount val="10"/>
                <c:pt idx="0">
                  <c:v>4.2483409704795784E-3</c:v>
                </c:pt>
                <c:pt idx="1">
                  <c:v>1.8382496981835122E-2</c:v>
                </c:pt>
                <c:pt idx="2">
                  <c:v>2.1947811330950287E-3</c:v>
                </c:pt>
                <c:pt idx="3">
                  <c:v>1.2676475180457064E-2</c:v>
                </c:pt>
                <c:pt idx="4">
                  <c:v>4.528905394403427E-2</c:v>
                </c:pt>
                <c:pt idx="5">
                  <c:v>9.8133375586533615E-3</c:v>
                </c:pt>
                <c:pt idx="6">
                  <c:v>1.9906616624344411E-2</c:v>
                </c:pt>
                <c:pt idx="7">
                  <c:v>8.834358454994673E-2</c:v>
                </c:pt>
                <c:pt idx="8">
                  <c:v>2.7966522203025371E-2</c:v>
                </c:pt>
                <c:pt idx="9">
                  <c:v>2.8933031104508969E-2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D8B-49C2-82F0-330741F02436}"/>
            </c:ext>
          </c:extLst>
        </c:ser>
        <c:ser>
          <c:idx val="2"/>
          <c:order val="2"/>
          <c:tx>
            <c:strRef>
              <c:f>'dev &amp; imp (merton) @2020'!$A$352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@2020'!$B$352:$K$352</c:f>
              <c:numCache>
                <c:formatCode>0.00%</c:formatCode>
                <c:ptCount val="10"/>
                <c:pt idx="0">
                  <c:v>9.5605935811047607E-3</c:v>
                </c:pt>
                <c:pt idx="1">
                  <c:v>3.449080352537142E-2</c:v>
                </c:pt>
                <c:pt idx="2">
                  <c:v>4.8210230684658283E-3</c:v>
                </c:pt>
                <c:pt idx="3">
                  <c:v>2.3705485211209146E-2</c:v>
                </c:pt>
                <c:pt idx="4">
                  <c:v>7.4274529483993545E-2</c:v>
                </c:pt>
                <c:pt idx="5">
                  <c:v>1.8278428346613716E-2</c:v>
                </c:pt>
                <c:pt idx="6">
                  <c:v>3.4577328962286824E-2</c:v>
                </c:pt>
                <c:pt idx="7">
                  <c:v>0.13202806567982739</c:v>
                </c:pt>
                <c:pt idx="8">
                  <c:v>4.6359934405023777E-2</c:v>
                </c:pt>
                <c:pt idx="9">
                  <c:v>4.7459733924602114E-2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D8B-49C2-82F0-330741F02436}"/>
            </c:ext>
          </c:extLst>
        </c:ser>
        <c:ser>
          <c:idx val="3"/>
          <c:order val="3"/>
          <c:tx>
            <c:strRef>
              <c:f>'dev &amp; imp (merton) @2020'!$A$353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@2020'!$B$353:$K$353</c:f>
              <c:numCache>
                <c:formatCode>0.00%</c:formatCode>
                <c:ptCount val="10"/>
                <c:pt idx="0">
                  <c:v>2.3537474522302676E-2</c:v>
                </c:pt>
                <c:pt idx="1">
                  <c:v>5.7344784018031524E-2</c:v>
                </c:pt>
                <c:pt idx="2">
                  <c:v>8.2869541933568349E-3</c:v>
                </c:pt>
                <c:pt idx="3">
                  <c:v>3.4178867330565903E-2</c:v>
                </c:pt>
                <c:pt idx="4">
                  <c:v>9.5237362619146351E-2</c:v>
                </c:pt>
                <c:pt idx="5">
                  <c:v>2.4141337337501182E-2</c:v>
                </c:pt>
                <c:pt idx="6">
                  <c:v>4.2891143656251553E-2</c:v>
                </c:pt>
                <c:pt idx="7">
                  <c:v>0.15111122860039305</c:v>
                </c:pt>
                <c:pt idx="8">
                  <c:v>5.3870220117228092E-2</c:v>
                </c:pt>
                <c:pt idx="9">
                  <c:v>5.3894964761358931E-2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D8B-49C2-82F0-330741F02436}"/>
            </c:ext>
          </c:extLst>
        </c:ser>
        <c:ser>
          <c:idx val="4"/>
          <c:order val="4"/>
          <c:tx>
            <c:strRef>
              <c:f>'dev &amp; imp (merton) @2020'!$A$354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@2020'!$B$354:$K$354</c:f>
              <c:numCache>
                <c:formatCode>0.00%</c:formatCode>
                <c:ptCount val="10"/>
                <c:pt idx="0">
                  <c:v>3.6567724827628552E-2</c:v>
                </c:pt>
                <c:pt idx="1">
                  <c:v>7.5433926952865049E-2</c:v>
                </c:pt>
                <c:pt idx="2">
                  <c:v>1.1451545183639193E-2</c:v>
                </c:pt>
                <c:pt idx="3">
                  <c:v>4.3178273450244047E-2</c:v>
                </c:pt>
                <c:pt idx="4">
                  <c:v>0.1128499481008033</c:v>
                </c:pt>
                <c:pt idx="5">
                  <c:v>2.9694106491444668E-2</c:v>
                </c:pt>
                <c:pt idx="6">
                  <c:v>5.0991041814113368E-2</c:v>
                </c:pt>
                <c:pt idx="7">
                  <c:v>0.16984220236454328</c:v>
                </c:pt>
                <c:pt idx="8">
                  <c:v>6.2183140353478425E-2</c:v>
                </c:pt>
                <c:pt idx="9">
                  <c:v>6.1648978056779553E-2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D8B-49C2-82F0-330741F02436}"/>
            </c:ext>
          </c:extLst>
        </c:ser>
        <c:ser>
          <c:idx val="5"/>
          <c:order val="5"/>
          <c:tx>
            <c:strRef>
              <c:f>'dev &amp; imp (merton) @2020'!$A$355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@2020'!$B$355:$K$355</c:f>
              <c:numCache>
                <c:formatCode>0.00%</c:formatCode>
                <c:ptCount val="10"/>
                <c:pt idx="0">
                  <c:v>5.4002692500024499E-2</c:v>
                </c:pt>
                <c:pt idx="1">
                  <c:v>9.1445083303633296E-2</c:v>
                </c:pt>
                <c:pt idx="2">
                  <c:v>1.3992230184134631E-2</c:v>
                </c:pt>
                <c:pt idx="3">
                  <c:v>4.8996638637495107E-2</c:v>
                </c:pt>
                <c:pt idx="4">
                  <c:v>0.12223340093543261</c:v>
                </c:pt>
                <c:pt idx="5">
                  <c:v>3.2327116177780529E-2</c:v>
                </c:pt>
                <c:pt idx="6">
                  <c:v>5.4158260042152455E-2</c:v>
                </c:pt>
                <c:pt idx="7">
                  <c:v>0.17562934314894185</c:v>
                </c:pt>
                <c:pt idx="8">
                  <c:v>6.4257858861114167E-2</c:v>
                </c:pt>
                <c:pt idx="9">
                  <c:v>6.3066606108455048E-2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D8B-49C2-82F0-330741F02436}"/>
            </c:ext>
          </c:extLst>
        </c:ser>
        <c:ser>
          <c:idx val="6"/>
          <c:order val="6"/>
          <c:tx>
            <c:strRef>
              <c:f>'dev &amp; imp (merton) @2020'!$A$356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@2020'!$B$356:$K$356</c:f>
              <c:numCache>
                <c:formatCode>0.00%</c:formatCode>
                <c:ptCount val="10"/>
                <c:pt idx="0">
                  <c:v>8.2726402253242362E-2</c:v>
                </c:pt>
                <c:pt idx="1">
                  <c:v>0.10499314890382627</c:v>
                </c:pt>
                <c:pt idx="2">
                  <c:v>1.542895991530968E-2</c:v>
                </c:pt>
                <c:pt idx="3">
                  <c:v>5.0456108776942885E-2</c:v>
                </c:pt>
                <c:pt idx="4">
                  <c:v>0.12159177697613381</c:v>
                </c:pt>
                <c:pt idx="5">
                  <c:v>3.1149375338402494E-2</c:v>
                </c:pt>
                <c:pt idx="6">
                  <c:v>5.122864900036584E-2</c:v>
                </c:pt>
                <c:pt idx="7">
                  <c:v>0.16644979594908843</c:v>
                </c:pt>
                <c:pt idx="8">
                  <c:v>5.8949454805406622E-2</c:v>
                </c:pt>
                <c:pt idx="9">
                  <c:v>5.7088338780624574E-2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D8B-49C2-82F0-330741F02436}"/>
            </c:ext>
          </c:extLst>
        </c:ser>
        <c:ser>
          <c:idx val="7"/>
          <c:order val="7"/>
          <c:tx>
            <c:strRef>
              <c:f>'dev &amp; imp (merton) @2020'!$A$357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@2020'!$B$357:$K$357</c:f>
              <c:numCache>
                <c:formatCode>0.00%</c:formatCode>
                <c:ptCount val="10"/>
                <c:pt idx="0">
                  <c:v>0.11673032652691326</c:v>
                </c:pt>
                <c:pt idx="1">
                  <c:v>0.11768049201516333</c:v>
                </c:pt>
                <c:pt idx="2">
                  <c:v>1.6939620125805001E-2</c:v>
                </c:pt>
                <c:pt idx="3">
                  <c:v>5.2528371688152213E-2</c:v>
                </c:pt>
                <c:pt idx="4">
                  <c:v>0.12303297051597047</c:v>
                </c:pt>
                <c:pt idx="5">
                  <c:v>3.0978281654327977E-2</c:v>
                </c:pt>
                <c:pt idx="6">
                  <c:v>5.0176496722191016E-2</c:v>
                </c:pt>
                <c:pt idx="7">
                  <c:v>0.16238492063690443</c:v>
                </c:pt>
                <c:pt idx="8">
                  <c:v>5.6435067379030965E-2</c:v>
                </c:pt>
                <c:pt idx="9">
                  <c:v>5.4127685611960026E-2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D8B-49C2-82F0-330741F02436}"/>
            </c:ext>
          </c:extLst>
        </c:ser>
        <c:ser>
          <c:idx val="8"/>
          <c:order val="8"/>
          <c:tx>
            <c:strRef>
              <c:f>'dev &amp; imp (merton) @2020'!$A$358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@2020'!$B$358:$K$358</c:f>
              <c:numCache>
                <c:formatCode>0.00%</c:formatCode>
                <c:ptCount val="10"/>
                <c:pt idx="0">
                  <c:v>0.15974993228114087</c:v>
                </c:pt>
                <c:pt idx="1">
                  <c:v>0.13156060584161403</c:v>
                </c:pt>
                <c:pt idx="2">
                  <c:v>1.8823902120256759E-2</c:v>
                </c:pt>
                <c:pt idx="3">
                  <c:v>5.5620223843516031E-2</c:v>
                </c:pt>
                <c:pt idx="4">
                  <c:v>0.12672000444277282</c:v>
                </c:pt>
                <c:pt idx="5">
                  <c:v>3.1693544129136213E-2</c:v>
                </c:pt>
                <c:pt idx="6">
                  <c:v>5.0583693276249689E-2</c:v>
                </c:pt>
                <c:pt idx="7">
                  <c:v>0.16208778898339637</c:v>
                </c:pt>
                <c:pt idx="8">
                  <c:v>5.5806898011234674E-2</c:v>
                </c:pt>
                <c:pt idx="9">
                  <c:v>5.3112837433085369E-2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D8B-49C2-82F0-330741F02436}"/>
            </c:ext>
          </c:extLst>
        </c:ser>
        <c:ser>
          <c:idx val="9"/>
          <c:order val="9"/>
          <c:tx>
            <c:strRef>
              <c:f>'dev &amp; imp (merton) @2020'!$A$359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@2020'!$B$359:$K$359</c:f>
              <c:numCache>
                <c:formatCode>0.00%</c:formatCode>
                <c:ptCount val="10"/>
                <c:pt idx="0">
                  <c:v>0.20965451629701984</c:v>
                </c:pt>
                <c:pt idx="1">
                  <c:v>0.1465947671672754</c:v>
                </c:pt>
                <c:pt idx="2">
                  <c:v>2.1141478531837371E-2</c:v>
                </c:pt>
                <c:pt idx="3">
                  <c:v>5.9811080145830822E-2</c:v>
                </c:pt>
                <c:pt idx="4">
                  <c:v>0.13266958147696481</c:v>
                </c:pt>
                <c:pt idx="5">
                  <c:v>3.3295098688045296E-2</c:v>
                </c:pt>
                <c:pt idx="6">
                  <c:v>5.2393576847927684E-2</c:v>
                </c:pt>
                <c:pt idx="7">
                  <c:v>0.16532460451822548</c:v>
                </c:pt>
                <c:pt idx="8">
                  <c:v>5.6905439547750757E-2</c:v>
                </c:pt>
                <c:pt idx="9">
                  <c:v>5.3845790161220028E-2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D8B-49C2-82F0-330741F02436}"/>
            </c:ext>
          </c:extLst>
        </c:ser>
        <c:ser>
          <c:idx val="10"/>
          <c:order val="10"/>
          <c:tx>
            <c:strRef>
              <c:f>'dev &amp; imp (merton) @2020'!$A$360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@2020'!$B$360:$K$360</c:f>
              <c:numCache>
                <c:formatCode>0.00%</c:formatCode>
                <c:ptCount val="10"/>
                <c:pt idx="0">
                  <c:v>0.27310706378207211</c:v>
                </c:pt>
                <c:pt idx="1">
                  <c:v>0.16572578311008007</c:v>
                </c:pt>
                <c:pt idx="2">
                  <c:v>2.4464256980290585E-2</c:v>
                </c:pt>
                <c:pt idx="3">
                  <c:v>6.6092050831911622E-2</c:v>
                </c:pt>
                <c:pt idx="4">
                  <c:v>0.14220899895541034</c:v>
                </c:pt>
                <c:pt idx="5">
                  <c:v>3.619874632014445E-2</c:v>
                </c:pt>
                <c:pt idx="6">
                  <c:v>5.6062870360166384E-2</c:v>
                </c:pt>
                <c:pt idx="7">
                  <c:v>0.17281019280663215</c:v>
                </c:pt>
                <c:pt idx="8">
                  <c:v>6.0006596180762109E-2</c:v>
                </c:pt>
                <c:pt idx="9">
                  <c:v>5.6509450200859741E-2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D8B-49C2-82F0-330741F02436}"/>
            </c:ext>
          </c:extLst>
        </c:ser>
        <c:ser>
          <c:idx val="11"/>
          <c:order val="11"/>
          <c:tx>
            <c:strRef>
              <c:f>'dev &amp; imp (merton) @2020'!$A$361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@2020'!$B$361:$K$361</c:f>
              <c:numCache>
                <c:formatCode>0.00%</c:formatCode>
                <c:ptCount val="10"/>
                <c:pt idx="0">
                  <c:v>0.33348767180919747</c:v>
                </c:pt>
                <c:pt idx="1">
                  <c:v>0.18500854715968834</c:v>
                </c:pt>
                <c:pt idx="2">
                  <c:v>2.8180795449171299E-2</c:v>
                </c:pt>
                <c:pt idx="3">
                  <c:v>7.3180886152317937E-2</c:v>
                </c:pt>
                <c:pt idx="4">
                  <c:v>0.15317897803416067</c:v>
                </c:pt>
                <c:pt idx="5">
                  <c:v>3.9783874956699071E-2</c:v>
                </c:pt>
                <c:pt idx="6">
                  <c:v>6.0739155470804392E-2</c:v>
                </c:pt>
                <c:pt idx="7">
                  <c:v>0.18253970333663477</c:v>
                </c:pt>
                <c:pt idx="8">
                  <c:v>6.4301299621486632E-2</c:v>
                </c:pt>
                <c:pt idx="9">
                  <c:v>6.036949079648242E-2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D8B-49C2-82F0-330741F0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@2020'!$A$369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@2020'!$B$369:$K$369</c:f>
              <c:numCache>
                <c:formatCode>0.00%</c:formatCode>
                <c:ptCount val="10"/>
                <c:pt idx="0">
                  <c:v>4.647568513363369E-5</c:v>
                </c:pt>
                <c:pt idx="1">
                  <c:v>1.6554361457629644E-4</c:v>
                </c:pt>
                <c:pt idx="2">
                  <c:v>2.4895280535786498E-6</c:v>
                </c:pt>
                <c:pt idx="3">
                  <c:v>1.6001636962052186E-5</c:v>
                </c:pt>
                <c:pt idx="4">
                  <c:v>6.8360150934897477E-5</c:v>
                </c:pt>
                <c:pt idx="5">
                  <c:v>1.6633395233054343E-6</c:v>
                </c:pt>
                <c:pt idx="6">
                  <c:v>2.51542931700183E-6</c:v>
                </c:pt>
                <c:pt idx="7">
                  <c:v>2.5745883659598834E-5</c:v>
                </c:pt>
                <c:pt idx="8">
                  <c:v>8.0034734661021407E-7</c:v>
                </c:pt>
                <c:pt idx="9">
                  <c:v>3.3122038887768728E-7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1C-4E22-A92D-96BCA46DB102}"/>
            </c:ext>
          </c:extLst>
        </c:ser>
        <c:ser>
          <c:idx val="1"/>
          <c:order val="1"/>
          <c:tx>
            <c:strRef>
              <c:f>'dev &amp; imp (merton) @2020'!$A$370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@2020'!$B$370:$K$370</c:f>
              <c:numCache>
                <c:formatCode>0.00%</c:formatCode>
                <c:ptCount val="10"/>
                <c:pt idx="0">
                  <c:v>1.5753026433477192E-4</c:v>
                </c:pt>
                <c:pt idx="1">
                  <c:v>4.4502557422673272E-4</c:v>
                </c:pt>
                <c:pt idx="2">
                  <c:v>7.8588173382856585E-6</c:v>
                </c:pt>
                <c:pt idx="3">
                  <c:v>4.3425609904520238E-5</c:v>
                </c:pt>
                <c:pt idx="4">
                  <c:v>1.6519615685621055E-4</c:v>
                </c:pt>
                <c:pt idx="5">
                  <c:v>4.6204013100566256E-6</c:v>
                </c:pt>
                <c:pt idx="6">
                  <c:v>6.6398578986269214E-6</c:v>
                </c:pt>
                <c:pt idx="7">
                  <c:v>5.9758266539291838E-5</c:v>
                </c:pt>
                <c:pt idx="8">
                  <c:v>2.0885674688514912E-6</c:v>
                </c:pt>
                <c:pt idx="9">
                  <c:v>8.7015563931762641E-7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1C-4E22-A92D-96BCA46DB102}"/>
            </c:ext>
          </c:extLst>
        </c:ser>
        <c:ser>
          <c:idx val="2"/>
          <c:order val="2"/>
          <c:tx>
            <c:strRef>
              <c:f>'dev &amp; imp (merton) @2020'!$A$371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@2020'!$B$371:$K$371</c:f>
              <c:numCache>
                <c:formatCode>0.00%</c:formatCode>
                <c:ptCount val="10"/>
                <c:pt idx="0">
                  <c:v>4.5972071896010705E-4</c:v>
                </c:pt>
                <c:pt idx="1">
                  <c:v>1.1315768788748063E-3</c:v>
                </c:pt>
                <c:pt idx="2">
                  <c:v>2.4739649956749122E-5</c:v>
                </c:pt>
                <c:pt idx="3">
                  <c:v>1.206640025213017E-4</c:v>
                </c:pt>
                <c:pt idx="4">
                  <c:v>4.1506992030586662E-4</c:v>
                </c:pt>
                <c:pt idx="5">
                  <c:v>1.3856698332799853E-5</c:v>
                </c:pt>
                <c:pt idx="6">
                  <c:v>1.9177564931615014E-5</c:v>
                </c:pt>
                <c:pt idx="7">
                  <c:v>1.513692513846473E-4</c:v>
                </c:pt>
                <c:pt idx="8">
                  <c:v>6.1547429297910617E-6</c:v>
                </c:pt>
                <c:pt idx="9">
                  <c:v>2.6224823257258353E-6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1C-4E22-A92D-96BCA46DB102}"/>
            </c:ext>
          </c:extLst>
        </c:ser>
        <c:ser>
          <c:idx val="3"/>
          <c:order val="3"/>
          <c:tx>
            <c:strRef>
              <c:f>'dev &amp; imp (merton) @2020'!$A$372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@2020'!$B$372:$K$372</c:f>
              <c:numCache>
                <c:formatCode>0.00%</c:formatCode>
                <c:ptCount val="10"/>
                <c:pt idx="0">
                  <c:v>1.555516081868017E-3</c:v>
                </c:pt>
                <c:pt idx="1">
                  <c:v>2.4597935034823652E-3</c:v>
                </c:pt>
                <c:pt idx="2">
                  <c:v>5.5387717397616332E-5</c:v>
                </c:pt>
                <c:pt idx="3">
                  <c:v>2.2294167938264819E-4</c:v>
                </c:pt>
                <c:pt idx="4">
                  <c:v>6.7052948148254253E-4</c:v>
                </c:pt>
                <c:pt idx="5">
                  <c:v>2.2940181518995626E-5</c:v>
                </c:pt>
                <c:pt idx="6">
                  <c:v>2.936682319500148E-5</c:v>
                </c:pt>
                <c:pt idx="7">
                  <c:v>2.095388191593497E-4</c:v>
                </c:pt>
                <c:pt idx="8">
                  <c:v>8.5690791594284768E-6</c:v>
                </c:pt>
                <c:pt idx="9">
                  <c:v>3.512160264101549E-6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1C-4E22-A92D-96BCA46DB102}"/>
            </c:ext>
          </c:extLst>
        </c:ser>
        <c:ser>
          <c:idx val="4"/>
          <c:order val="4"/>
          <c:tx>
            <c:strRef>
              <c:f>'dev &amp; imp (merton) @2020'!$A$373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@2020'!$B$373:$K$373</c:f>
              <c:numCache>
                <c:formatCode>0.00%</c:formatCode>
                <c:ptCount val="10"/>
                <c:pt idx="0">
                  <c:v>2.8644472167776184E-3</c:v>
                </c:pt>
                <c:pt idx="1">
                  <c:v>3.7783025073271108E-3</c:v>
                </c:pt>
                <c:pt idx="2">
                  <c:v>9.0300592387443772E-5</c:v>
                </c:pt>
                <c:pt idx="3">
                  <c:v>3.3249682459679704E-4</c:v>
                </c:pt>
                <c:pt idx="4">
                  <c:v>9.3740371491169284E-4</c:v>
                </c:pt>
                <c:pt idx="5">
                  <c:v>3.3581993350380348E-5</c:v>
                </c:pt>
                <c:pt idx="6">
                  <c:v>4.1584044093617701E-5</c:v>
                </c:pt>
                <c:pt idx="7">
                  <c:v>2.7938208836884859E-4</c:v>
                </c:pt>
                <c:pt idx="8">
                  <c:v>1.1814398724651834E-5</c:v>
                </c:pt>
                <c:pt idx="9">
                  <c:v>4.8038092840535408E-6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1C-4E22-A92D-96BCA46DB102}"/>
            </c:ext>
          </c:extLst>
        </c:ser>
        <c:ser>
          <c:idx val="5"/>
          <c:order val="5"/>
          <c:tx>
            <c:strRef>
              <c:f>'dev &amp; imp (merton) @2020'!$A$374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@2020'!$B$374:$K$374</c:f>
              <c:numCache>
                <c:formatCode>0.00%</c:formatCode>
                <c:ptCount val="10"/>
                <c:pt idx="0">
                  <c:v>4.9665915585146159E-3</c:v>
                </c:pt>
                <c:pt idx="1">
                  <c:v>5.1335609275260079E-3</c:v>
                </c:pt>
                <c:pt idx="2">
                  <c:v>1.2262568549479774E-4</c:v>
                </c:pt>
                <c:pt idx="3">
                  <c:v>4.1387897566972769E-4</c:v>
                </c:pt>
                <c:pt idx="4">
                  <c:v>1.1001856559165425E-3</c:v>
                </c:pt>
                <c:pt idx="5">
                  <c:v>3.9329754412933154E-5</c:v>
                </c:pt>
                <c:pt idx="6">
                  <c:v>4.7001930234888501E-5</c:v>
                </c:pt>
                <c:pt idx="7">
                  <c:v>3.0375346390577027E-4</c:v>
                </c:pt>
                <c:pt idx="8">
                  <c:v>1.2723815967172053E-5</c:v>
                </c:pt>
                <c:pt idx="9">
                  <c:v>5.067495928346986E-6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1C-4E22-A92D-96BCA46DB102}"/>
            </c:ext>
          </c:extLst>
        </c:ser>
        <c:ser>
          <c:idx val="6"/>
          <c:order val="6"/>
          <c:tx>
            <c:strRef>
              <c:f>'dev &amp; imp (merton) @2020'!$A$375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@2020'!$B$375:$K$375</c:f>
              <c:numCache>
                <c:formatCode>0.00%</c:formatCode>
                <c:ptCount val="10"/>
                <c:pt idx="0">
                  <c:v>9.1896406518840994E-3</c:v>
                </c:pt>
                <c:pt idx="1">
                  <c:v>6.4160571471121655E-3</c:v>
                </c:pt>
                <c:pt idx="2">
                  <c:v>1.425009180686318E-4</c:v>
                </c:pt>
                <c:pt idx="3">
                  <c:v>4.3559139321489238E-4</c:v>
                </c:pt>
                <c:pt idx="4">
                  <c:v>1.0885842928809372E-3</c:v>
                </c:pt>
                <c:pt idx="5">
                  <c:v>3.6702587182973504E-5</c:v>
                </c:pt>
                <c:pt idx="6">
                  <c:v>4.1977778856487146E-5</c:v>
                </c:pt>
                <c:pt idx="7">
                  <c:v>2.6572775164495992E-4</c:v>
                </c:pt>
                <c:pt idx="8">
                  <c:v>1.0477463550226881E-5</c:v>
                </c:pt>
                <c:pt idx="9">
                  <c:v>4.013944040494676E-6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91C-4E22-A92D-96BCA46DB102}"/>
            </c:ext>
          </c:extLst>
        </c:ser>
        <c:ser>
          <c:idx val="7"/>
          <c:order val="7"/>
          <c:tx>
            <c:strRef>
              <c:f>'dev &amp; imp (merton) @2020'!$A$376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@2020'!$B$376:$K$376</c:f>
              <c:numCache>
                <c:formatCode>0.00%</c:formatCode>
                <c:ptCount val="10"/>
                <c:pt idx="0">
                  <c:v>1.5293104407026239E-2</c:v>
                </c:pt>
                <c:pt idx="1">
                  <c:v>7.7292831426972759E-3</c:v>
                </c:pt>
                <c:pt idx="2">
                  <c:v>1.6459827904024974E-4</c:v>
                </c:pt>
                <c:pt idx="3">
                  <c:v>4.6731594019954273E-4</c:v>
                </c:pt>
                <c:pt idx="4">
                  <c:v>1.114740750181122E-3</c:v>
                </c:pt>
                <c:pt idx="5">
                  <c:v>3.6328509833390696E-5</c:v>
                </c:pt>
                <c:pt idx="6">
                  <c:v>4.0249804017621389E-5</c:v>
                </c:pt>
                <c:pt idx="7">
                  <c:v>2.4996566856698638E-4</c:v>
                </c:pt>
                <c:pt idx="8">
                  <c:v>9.504029242789638E-6</c:v>
                </c:pt>
                <c:pt idx="9">
                  <c:v>3.5473418474908638E-6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91C-4E22-A92D-96BCA46DB102}"/>
            </c:ext>
          </c:extLst>
        </c:ser>
        <c:ser>
          <c:idx val="8"/>
          <c:order val="8"/>
          <c:tx>
            <c:strRef>
              <c:f>'dev &amp; imp (merton) @2020'!$A$377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@2020'!$B$377:$K$377</c:f>
              <c:numCache>
                <c:formatCode>0.00%</c:formatCode>
                <c:ptCount val="10"/>
                <c:pt idx="0">
                  <c:v>2.4625663796369882E-2</c:v>
                </c:pt>
                <c:pt idx="1">
                  <c:v>9.2903985344201662E-3</c:v>
                </c:pt>
                <c:pt idx="2">
                  <c:v>1.93838917116329E-4</c:v>
                </c:pt>
                <c:pt idx="3">
                  <c:v>5.1660602854404351E-4</c:v>
                </c:pt>
                <c:pt idx="4">
                  <c:v>1.1832720795616595E-3</c:v>
                </c:pt>
                <c:pt idx="5">
                  <c:v>3.7905124413221435E-5</c:v>
                </c:pt>
                <c:pt idx="6">
                  <c:v>4.091379824715147E-5</c:v>
                </c:pt>
                <c:pt idx="7">
                  <c:v>2.488387068274731E-4</c:v>
                </c:pt>
                <c:pt idx="8">
                  <c:v>9.2696831324197918E-6</c:v>
                </c:pt>
                <c:pt idx="9">
                  <c:v>3.3954949644413612E-6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91C-4E22-A92D-96BCA46DB102}"/>
            </c:ext>
          </c:extLst>
        </c:ser>
        <c:ser>
          <c:idx val="9"/>
          <c:order val="9"/>
          <c:tx>
            <c:strRef>
              <c:f>'dev &amp; imp (merton) @2020'!$A$378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@2020'!$B$378:$K$378</c:f>
              <c:numCache>
                <c:formatCode>0.00%</c:formatCode>
                <c:ptCount val="10"/>
                <c:pt idx="0">
                  <c:v>3.7657283937178855E-2</c:v>
                </c:pt>
                <c:pt idx="1">
                  <c:v>1.1128820269503372E-2</c:v>
                </c:pt>
                <c:pt idx="2">
                  <c:v>2.3229019510581813E-4</c:v>
                </c:pt>
                <c:pt idx="3">
                  <c:v>5.8716543193204488E-4</c:v>
                </c:pt>
                <c:pt idx="4">
                  <c:v>1.2988201368813257E-3</c:v>
                </c:pt>
                <c:pt idx="5">
                  <c:v>4.155740728550029E-5</c:v>
                </c:pt>
                <c:pt idx="6">
                  <c:v>4.3937903654016663E-5</c:v>
                </c:pt>
                <c:pt idx="7">
                  <c:v>2.6129992369023627E-4</c:v>
                </c:pt>
                <c:pt idx="8">
                  <c:v>9.6818076687272537E-6</c:v>
                </c:pt>
                <c:pt idx="9">
                  <c:v>3.5047538387441357E-6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91C-4E22-A92D-96BCA46DB102}"/>
            </c:ext>
          </c:extLst>
        </c:ser>
        <c:ser>
          <c:idx val="10"/>
          <c:order val="10"/>
          <c:tx>
            <c:strRef>
              <c:f>'dev &amp; imp (merton) @2020'!$A$379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@2020'!$B$379:$K$379</c:f>
              <c:numCache>
                <c:formatCode>0.00%</c:formatCode>
                <c:ptCount val="10"/>
                <c:pt idx="0">
                  <c:v>5.7701410930670147E-2</c:v>
                </c:pt>
                <c:pt idx="1">
                  <c:v>1.3692487956427999E-2</c:v>
                </c:pt>
                <c:pt idx="2">
                  <c:v>2.9206495708656449E-4</c:v>
                </c:pt>
                <c:pt idx="3">
                  <c:v>7.0103223902793848E-4</c:v>
                </c:pt>
                <c:pt idx="4">
                  <c:v>1.4971788656053349E-3</c:v>
                </c:pt>
                <c:pt idx="5">
                  <c:v>4.8612077003614302E-5</c:v>
                </c:pt>
                <c:pt idx="6">
                  <c:v>5.0438300155447596E-5</c:v>
                </c:pt>
                <c:pt idx="7">
                  <c:v>2.9170914447121995E-4</c:v>
                </c:pt>
                <c:pt idx="8">
                  <c:v>1.0903882550214035E-5</c:v>
                </c:pt>
                <c:pt idx="9">
                  <c:v>3.9199080371304225E-6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91C-4E22-A92D-96BCA46DB102}"/>
            </c:ext>
          </c:extLst>
        </c:ser>
        <c:ser>
          <c:idx val="11"/>
          <c:order val="11"/>
          <c:tx>
            <c:strRef>
              <c:f>'dev &amp; imp (merton) @2020'!$A$380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@2020'!$B$368:$K$368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@2020'!$B$380:$K$380</c:f>
              <c:numCache>
                <c:formatCode>0.00%</c:formatCode>
                <c:ptCount val="10"/>
                <c:pt idx="0">
                  <c:v>8.0573223473189015E-2</c:v>
                </c:pt>
                <c:pt idx="1">
                  <c:v>1.6534968762067503E-2</c:v>
                </c:pt>
                <c:pt idx="2">
                  <c:v>3.6521691674201912E-4</c:v>
                </c:pt>
                <c:pt idx="3">
                  <c:v>8.413310359291897E-4</c:v>
                </c:pt>
                <c:pt idx="4">
                  <c:v>1.7458753774319412E-3</c:v>
                </c:pt>
                <c:pt idx="5">
                  <c:v>5.8100337816623033E-5</c:v>
                </c:pt>
                <c:pt idx="6">
                  <c:v>5.9455272371995915E-5</c:v>
                </c:pt>
                <c:pt idx="7">
                  <c:v>3.346951113886021E-4</c:v>
                </c:pt>
                <c:pt idx="8">
                  <c:v>1.2743296248811428E-5</c:v>
                </c:pt>
                <c:pt idx="9">
                  <c:v>4.5733041891134793E-6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91C-4E22-A92D-96BCA46D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@2021'!$B$175:$K$175</c:f>
              <c:numCache>
                <c:formatCode>0.00%</c:formatCode>
                <c:ptCount val="10"/>
                <c:pt idx="0">
                  <c:v>8.9999999999999965E-4</c:v>
                </c:pt>
                <c:pt idx="1">
                  <c:v>1.4742168183652755E-3</c:v>
                </c:pt>
                <c:pt idx="2">
                  <c:v>1.8112014205176399E-3</c:v>
                </c:pt>
                <c:pt idx="3">
                  <c:v>2.0700311240902359E-3</c:v>
                </c:pt>
                <c:pt idx="4">
                  <c:v>2.2848999714111481E-3</c:v>
                </c:pt>
                <c:pt idx="5">
                  <c:v>2.4705404292616382E-3</c:v>
                </c:pt>
                <c:pt idx="6">
                  <c:v>2.6348972821468317E-3</c:v>
                </c:pt>
                <c:pt idx="7">
                  <c:v>2.782829086687047E-3</c:v>
                </c:pt>
                <c:pt idx="8">
                  <c:v>2.9175615576870397E-3</c:v>
                </c:pt>
                <c:pt idx="9">
                  <c:v>3.0413652042474127E-3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9-46D4-9588-283D95050140}"/>
            </c:ext>
          </c:extLst>
        </c:ser>
        <c:ser>
          <c:idx val="2"/>
          <c:order val="1"/>
          <c:tx>
            <c:strRef>
              <c:f>'dev &amp; imp (merton) @2021'!$A$176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@2021'!$B$176:$K$176</c:f>
              <c:numCache>
                <c:formatCode>0.00%</c:formatCode>
                <c:ptCount val="10"/>
                <c:pt idx="0">
                  <c:v>8.3405056263867539E-5</c:v>
                </c:pt>
                <c:pt idx="1">
                  <c:v>3.1683322257289467E-4</c:v>
                </c:pt>
                <c:pt idx="2">
                  <c:v>5.3124405071751789E-6</c:v>
                </c:pt>
                <c:pt idx="3">
                  <c:v>7.2991951759408596E-5</c:v>
                </c:pt>
                <c:pt idx="4">
                  <c:v>5.9818977132765014E-4</c:v>
                </c:pt>
                <c:pt idx="5">
                  <c:v>7.793394352163593E-5</c:v>
                </c:pt>
                <c:pt idx="6">
                  <c:v>1.6893566196606549E-5</c:v>
                </c:pt>
                <c:pt idx="7">
                  <c:v>4.7661951276407394E-4</c:v>
                </c:pt>
                <c:pt idx="8">
                  <c:v>5.3790128979142081E-4</c:v>
                </c:pt>
                <c:pt idx="9">
                  <c:v>9.4471058510241293E-6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9-46D4-9588-283D95050140}"/>
            </c:ext>
          </c:extLst>
        </c:ser>
        <c:ser>
          <c:idx val="3"/>
          <c:order val="2"/>
          <c:tx>
            <c:strRef>
              <c:f>'dev &amp; imp (merton) @2021'!$A$177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@2021'!$B$177:$K$177</c:f>
              <c:numCache>
                <c:formatCode>0.00%</c:formatCode>
                <c:ptCount val="10"/>
                <c:pt idx="0">
                  <c:v>2.5878095676307188E-3</c:v>
                </c:pt>
                <c:pt idx="1">
                  <c:v>4.4022543067496867E-2</c:v>
                </c:pt>
                <c:pt idx="2">
                  <c:v>1.4335568931066625E-2</c:v>
                </c:pt>
                <c:pt idx="3">
                  <c:v>0.12215306610178089</c:v>
                </c:pt>
                <c:pt idx="4">
                  <c:v>0.40558664720409637</c:v>
                </c:pt>
                <c:pt idx="5">
                  <c:v>0.32755383665332377</c:v>
                </c:pt>
                <c:pt idx="6">
                  <c:v>0.30804091682659951</c:v>
                </c:pt>
                <c:pt idx="7">
                  <c:v>0.73656432651444759</c:v>
                </c:pt>
                <c:pt idx="8">
                  <c:v>0.8274976439532129</c:v>
                </c:pt>
                <c:pt idx="9">
                  <c:v>0.58024374774268184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9-46D4-9588-283D95050140}"/>
            </c:ext>
          </c:extLst>
        </c:ser>
        <c:ser>
          <c:idx val="4"/>
          <c:order val="3"/>
          <c:tx>
            <c:strRef>
              <c:f>'dev &amp; imp (merton) @2021'!$A$178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@2021'!$B$178:$K$178</c:f>
              <c:numCache>
                <c:formatCode>0.00%</c:formatCode>
                <c:ptCount val="10"/>
                <c:pt idx="0">
                  <c:v>1.1043721881228393E-6</c:v>
                </c:pt>
                <c:pt idx="1">
                  <c:v>1.4660714299951216E-7</c:v>
                </c:pt>
                <c:pt idx="2">
                  <c:v>1.794542287101916E-11</c:v>
                </c:pt>
                <c:pt idx="3">
                  <c:v>6.3251792785407205E-11</c:v>
                </c:pt>
                <c:pt idx="4">
                  <c:v>2.1798815574439562E-10</c:v>
                </c:pt>
                <c:pt idx="5">
                  <c:v>5.5398996857434451E-13</c:v>
                </c:pt>
                <c:pt idx="6">
                  <c:v>3.3183761921294413E-15</c:v>
                </c:pt>
                <c:pt idx="7">
                  <c:v>2.2311882699617343E-13</c:v>
                </c:pt>
                <c:pt idx="8">
                  <c:v>3.600571712225602E-14</c:v>
                </c:pt>
                <c:pt idx="9">
                  <c:v>9.9670202141415336E-19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9-46D4-9588-283D9505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@2021'!$B$188:$K$188</c:f>
              <c:numCache>
                <c:formatCode>0.00%</c:formatCode>
                <c:ptCount val="10"/>
                <c:pt idx="0">
                  <c:v>2.200000000000001E-3</c:v>
                </c:pt>
                <c:pt idx="1">
                  <c:v>3.1220522881787245E-3</c:v>
                </c:pt>
                <c:pt idx="2">
                  <c:v>3.5927732073006056E-3</c:v>
                </c:pt>
                <c:pt idx="3">
                  <c:v>3.9310065958805913E-3</c:v>
                </c:pt>
                <c:pt idx="4">
                  <c:v>4.1979915382746261E-3</c:v>
                </c:pt>
                <c:pt idx="5">
                  <c:v>4.419054033912611E-3</c:v>
                </c:pt>
                <c:pt idx="6">
                  <c:v>4.6074816078699584E-3</c:v>
                </c:pt>
                <c:pt idx="7">
                  <c:v>4.7712351363662494E-3</c:v>
                </c:pt>
                <c:pt idx="8">
                  <c:v>4.9155154459532098E-3</c:v>
                </c:pt>
                <c:pt idx="9">
                  <c:v>5.0439356233123699E-3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A-4169-8010-414BA30BA856}"/>
            </c:ext>
          </c:extLst>
        </c:ser>
        <c:ser>
          <c:idx val="2"/>
          <c:order val="1"/>
          <c:tx>
            <c:strRef>
              <c:f>'dev &amp; imp (merton) @2021'!$A$189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@2021'!$B$189:$K$189</c:f>
              <c:numCache>
                <c:formatCode>0.00%</c:formatCode>
                <c:ptCount val="10"/>
                <c:pt idx="0">
                  <c:v>2.7118379204978208E-4</c:v>
                </c:pt>
                <c:pt idx="1">
                  <c:v>8.1563257287847128E-4</c:v>
                </c:pt>
                <c:pt idx="2">
                  <c:v>1.6139342576060658E-5</c:v>
                </c:pt>
                <c:pt idx="3">
                  <c:v>1.8280098083967578E-4</c:v>
                </c:pt>
                <c:pt idx="4">
                  <c:v>1.2809208978277616E-3</c:v>
                </c:pt>
                <c:pt idx="5">
                  <c:v>1.8109752304361492E-4</c:v>
                </c:pt>
                <c:pt idx="6">
                  <c:v>4.1037124255792979E-5</c:v>
                </c:pt>
                <c:pt idx="7">
                  <c:v>9.5998225193932114E-4</c:v>
                </c:pt>
                <c:pt idx="8">
                  <c:v>1.055881997213359E-3</c:v>
                </c:pt>
                <c:pt idx="9">
                  <c:v>2.1852706489440162E-5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A-4169-8010-414BA30BA856}"/>
            </c:ext>
          </c:extLst>
        </c:ser>
        <c:ser>
          <c:idx val="3"/>
          <c:order val="2"/>
          <c:tx>
            <c:strRef>
              <c:f>'dev &amp; imp (merton) @2021'!$A$190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@2021'!$B$190:$K$190</c:f>
              <c:numCache>
                <c:formatCode>0.00%</c:formatCode>
                <c:ptCount val="10"/>
                <c:pt idx="0">
                  <c:v>6.3836382283243096E-3</c:v>
                </c:pt>
                <c:pt idx="1">
                  <c:v>7.5035641739042036E-2</c:v>
                </c:pt>
                <c:pt idx="2">
                  <c:v>2.6147710005907741E-2</c:v>
                </c:pt>
                <c:pt idx="3">
                  <c:v>0.17612556354349482</c:v>
                </c:pt>
                <c:pt idx="4">
                  <c:v>0.49397199585597817</c:v>
                </c:pt>
                <c:pt idx="5">
                  <c:v>0.40852201843513419</c:v>
                </c:pt>
                <c:pt idx="6">
                  <c:v>0.3846239417739537</c:v>
                </c:pt>
                <c:pt idx="7">
                  <c:v>0.79797897691816577</c:v>
                </c:pt>
                <c:pt idx="8">
                  <c:v>0.87289641522247496</c:v>
                </c:pt>
                <c:pt idx="9">
                  <c:v>0.65288661988018415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A-4169-8010-414BA30BA856}"/>
            </c:ext>
          </c:extLst>
        </c:ser>
        <c:ser>
          <c:idx val="4"/>
          <c:order val="3"/>
          <c:tx>
            <c:strRef>
              <c:f>'dev &amp; imp (merton) @2021'!$A$191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@2021'!$B$191:$K$191</c:f>
              <c:numCache>
                <c:formatCode>0.00%</c:formatCode>
                <c:ptCount val="10"/>
                <c:pt idx="0">
                  <c:v>4.7638664447619511E-6</c:v>
                </c:pt>
                <c:pt idx="1">
                  <c:v>5.832764686318156E-7</c:v>
                </c:pt>
                <c:pt idx="2">
                  <c:v>9.2783042730445653E-11</c:v>
                </c:pt>
                <c:pt idx="3">
                  <c:v>2.8727803157432646E-10</c:v>
                </c:pt>
                <c:pt idx="4">
                  <c:v>8.8966402400728509E-10</c:v>
                </c:pt>
                <c:pt idx="5">
                  <c:v>2.5809527360112524E-12</c:v>
                </c:pt>
                <c:pt idx="6">
                  <c:v>1.6861483907771692E-14</c:v>
                </c:pt>
                <c:pt idx="7">
                  <c:v>9.6738070183621945E-13</c:v>
                </c:pt>
                <c:pt idx="8">
                  <c:v>1.5696467692538192E-13</c:v>
                </c:pt>
                <c:pt idx="9">
                  <c:v>5.3082888523017427E-18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A-4169-8010-414BA30B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@2021'!$B$201:$K$201</c:f>
              <c:numCache>
                <c:formatCode>0.00%</c:formatCode>
                <c:ptCount val="10"/>
                <c:pt idx="0">
                  <c:v>4.7999999999999978E-3</c:v>
                </c:pt>
                <c:pt idx="1">
                  <c:v>6.3273525181638743E-3</c:v>
                </c:pt>
                <c:pt idx="2">
                  <c:v>7.0385104181035999E-3</c:v>
                </c:pt>
                <c:pt idx="3">
                  <c:v>7.5220340352881148E-3</c:v>
                </c:pt>
                <c:pt idx="4">
                  <c:v>7.8852407619024907E-3</c:v>
                </c:pt>
                <c:pt idx="5">
                  <c:v>8.1718396295167861E-3</c:v>
                </c:pt>
                <c:pt idx="6">
                  <c:v>8.404566868846922E-3</c:v>
                </c:pt>
                <c:pt idx="7">
                  <c:v>8.5969743039547818E-3</c:v>
                </c:pt>
                <c:pt idx="8">
                  <c:v>8.7578881390483442E-3</c:v>
                </c:pt>
                <c:pt idx="9">
                  <c:v>8.8934292567305409E-3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DB6-8F04-22989FD0C3AC}"/>
            </c:ext>
          </c:extLst>
        </c:ser>
        <c:ser>
          <c:idx val="2"/>
          <c:order val="1"/>
          <c:tx>
            <c:strRef>
              <c:f>'dev &amp; imp (merton) @2021'!$A$202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@2021'!$B$202:$K$202</c:f>
              <c:numCache>
                <c:formatCode>0.00%</c:formatCode>
                <c:ptCount val="10"/>
                <c:pt idx="0">
                  <c:v>7.6114339058952788E-4</c:v>
                </c:pt>
                <c:pt idx="1">
                  <c:v>1.9856424148944011E-3</c:v>
                </c:pt>
                <c:pt idx="2">
                  <c:v>4.8805671644912875E-5</c:v>
                </c:pt>
                <c:pt idx="3">
                  <c:v>4.6585901103894076E-4</c:v>
                </c:pt>
                <c:pt idx="4">
                  <c:v>2.8178310266467601E-3</c:v>
                </c:pt>
                <c:pt idx="5">
                  <c:v>4.4452555434913808E-4</c:v>
                </c:pt>
                <c:pt idx="6">
                  <c:v>1.078049446142198E-4</c:v>
                </c:pt>
                <c:pt idx="7">
                  <c:v>2.0642617832169678E-3</c:v>
                </c:pt>
                <c:pt idx="8">
                  <c:v>2.229571168201661E-3</c:v>
                </c:pt>
                <c:pt idx="9">
                  <c:v>5.6634920537452871E-5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B-4DB6-8F04-22989FD0C3AC}"/>
            </c:ext>
          </c:extLst>
        </c:ser>
        <c:ser>
          <c:idx val="3"/>
          <c:order val="2"/>
          <c:tx>
            <c:strRef>
              <c:f>'dev &amp; imp (merton) @2021'!$A$203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@2021'!$B$203:$K$203</c:f>
              <c:numCache>
                <c:formatCode>0.00%</c:formatCode>
                <c:ptCount val="10"/>
                <c:pt idx="0">
                  <c:v>1.3843695302030898E-2</c:v>
                </c:pt>
                <c:pt idx="1">
                  <c:v>0.12111003283449862</c:v>
                </c:pt>
                <c:pt idx="2">
                  <c:v>4.6441346344221181E-2</c:v>
                </c:pt>
                <c:pt idx="3">
                  <c:v>0.24924737325435581</c:v>
                </c:pt>
                <c:pt idx="4">
                  <c:v>0.59195234480701542</c:v>
                </c:pt>
                <c:pt idx="5">
                  <c:v>0.50454058994257833</c:v>
                </c:pt>
                <c:pt idx="6">
                  <c:v>0.47803519412642614</c:v>
                </c:pt>
                <c:pt idx="7">
                  <c:v>0.85737377002530113</c:v>
                </c:pt>
                <c:pt idx="8">
                  <c:v>0.91473850268838819</c:v>
                </c:pt>
                <c:pt idx="9">
                  <c:v>0.7323175414370644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B-4DB6-8F04-22989FD0C3AC}"/>
            </c:ext>
          </c:extLst>
        </c:ser>
        <c:ser>
          <c:idx val="4"/>
          <c:order val="3"/>
          <c:tx>
            <c:strRef>
              <c:f>'dev &amp; imp (merton) @2021'!$A$204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@2021'!$B$204:$K$204</c:f>
              <c:numCache>
                <c:formatCode>0.00%</c:formatCode>
                <c:ptCount val="10"/>
                <c:pt idx="0">
                  <c:v>1.7432440346137089E-5</c:v>
                </c:pt>
                <c:pt idx="1">
                  <c:v>2.2012901424549334E-6</c:v>
                </c:pt>
                <c:pt idx="2">
                  <c:v>4.9033683120675428E-10</c:v>
                </c:pt>
                <c:pt idx="3">
                  <c:v>1.3917206751410689E-9</c:v>
                </c:pt>
                <c:pt idx="4">
                  <c:v>3.9850756626232608E-9</c:v>
                </c:pt>
                <c:pt idx="5">
                  <c:v>1.3848664536020487E-11</c:v>
                </c:pt>
                <c:pt idx="6">
                  <c:v>1.029641816114904E-13</c:v>
                </c:pt>
                <c:pt idx="7">
                  <c:v>5.054694829440659E-12</c:v>
                </c:pt>
                <c:pt idx="8">
                  <c:v>8.4489644337886231E-13</c:v>
                </c:pt>
                <c:pt idx="9">
                  <c:v>3.7037795270079901E-17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B-4DB6-8F04-22989FD0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@2021'!$B$214:$K$214</c:f>
              <c:numCache>
                <c:formatCode>0.00%</c:formatCode>
                <c:ptCount val="10"/>
                <c:pt idx="0">
                  <c:v>1.1599999999999997E-2</c:v>
                </c:pt>
                <c:pt idx="1">
                  <c:v>1.1371828017564147E-2</c:v>
                </c:pt>
                <c:pt idx="2">
                  <c:v>1.120871729967559E-2</c:v>
                </c:pt>
                <c:pt idx="3">
                  <c:v>1.1061896302473206E-2</c:v>
                </c:pt>
                <c:pt idx="4">
                  <c:v>1.0924291776265325E-2</c:v>
                </c:pt>
                <c:pt idx="5">
                  <c:v>1.0793189305315214E-2</c:v>
                </c:pt>
                <c:pt idx="6">
                  <c:v>1.0667212747235586E-2</c:v>
                </c:pt>
                <c:pt idx="7">
                  <c:v>1.0545545075607413E-2</c:v>
                </c:pt>
                <c:pt idx="8">
                  <c:v>1.0427647380850258E-2</c:v>
                </c:pt>
                <c:pt idx="9">
                  <c:v>1.0313136133614191E-2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E-4CB2-9BA7-C279DBB056BF}"/>
            </c:ext>
          </c:extLst>
        </c:ser>
        <c:ser>
          <c:idx val="2"/>
          <c:order val="1"/>
          <c:tx>
            <c:strRef>
              <c:f>'dev &amp; imp (merton) @2021'!$A$215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@2021'!$B$215:$K$215</c:f>
              <c:numCache>
                <c:formatCode>0.00%</c:formatCode>
                <c:ptCount val="10"/>
                <c:pt idx="0">
                  <c:v>2.455102240706422E-3</c:v>
                </c:pt>
                <c:pt idx="1">
                  <c:v>4.1532080043040973E-3</c:v>
                </c:pt>
                <c:pt idx="2">
                  <c:v>1.0608330334450146E-4</c:v>
                </c:pt>
                <c:pt idx="3">
                  <c:v>8.1522493439892632E-4</c:v>
                </c:pt>
                <c:pt idx="4">
                  <c:v>4.2347119944958706E-3</c:v>
                </c:pt>
                <c:pt idx="5">
                  <c:v>6.6909171463783656E-4</c:v>
                </c:pt>
                <c:pt idx="6">
                  <c:v>1.5870628109632893E-4</c:v>
                </c:pt>
                <c:pt idx="7">
                  <c:v>2.6929847142961863E-3</c:v>
                </c:pt>
                <c:pt idx="8">
                  <c:v>2.7948871218110996E-3</c:v>
                </c:pt>
                <c:pt idx="9">
                  <c:v>7.2799009290647359E-5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E-4CB2-9BA7-C279DBB056BF}"/>
            </c:ext>
          </c:extLst>
        </c:ser>
        <c:ser>
          <c:idx val="3"/>
          <c:order val="2"/>
          <c:tx>
            <c:strRef>
              <c:f>'dev &amp; imp (merton) @2021'!$A$216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@2021'!$B$216:$K$216</c:f>
              <c:numCache>
                <c:formatCode>0.00%</c:formatCode>
                <c:ptCount val="10"/>
                <c:pt idx="0">
                  <c:v>3.2580431826555963E-2</c:v>
                </c:pt>
                <c:pt idx="1">
                  <c:v>0.17660623422234001</c:v>
                </c:pt>
                <c:pt idx="2">
                  <c:v>6.8375321659492214E-2</c:v>
                </c:pt>
                <c:pt idx="3">
                  <c:v>0.30261611788769593</c:v>
                </c:pt>
                <c:pt idx="4">
                  <c:v>0.64358927909052754</c:v>
                </c:pt>
                <c:pt idx="5">
                  <c:v>0.55060448320676614</c:v>
                </c:pt>
                <c:pt idx="6">
                  <c:v>0.51764505746723877</c:v>
                </c:pt>
                <c:pt idx="7">
                  <c:v>0.8757029171995343</c:v>
                </c:pt>
                <c:pt idx="8">
                  <c:v>0.92553400900879224</c:v>
                </c:pt>
                <c:pt idx="9">
                  <c:v>0.75226356812786044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E-4CB2-9BA7-C279DBB056BF}"/>
            </c:ext>
          </c:extLst>
        </c:ser>
        <c:ser>
          <c:idx val="4"/>
          <c:order val="3"/>
          <c:tx>
            <c:strRef>
              <c:f>'dev &amp; imp (merton) @2021'!$A$217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@2021'!$B$217:$K$217</c:f>
              <c:numCache>
                <c:formatCode>0.00%</c:formatCode>
                <c:ptCount val="10"/>
                <c:pt idx="0">
                  <c:v>7.7918076174147266E-5</c:v>
                </c:pt>
                <c:pt idx="1">
                  <c:v>6.7965755497281565E-6</c:v>
                </c:pt>
                <c:pt idx="2">
                  <c:v>1.6083228210383983E-9</c:v>
                </c:pt>
                <c:pt idx="3">
                  <c:v>3.6490607148371424E-9</c:v>
                </c:pt>
                <c:pt idx="4">
                  <c:v>8.8248729203054614E-9</c:v>
                </c:pt>
                <c:pt idx="5">
                  <c:v>3.0246560296412428E-11</c:v>
                </c:pt>
                <c:pt idx="6">
                  <c:v>2.1532718648383219E-13</c:v>
                </c:pt>
                <c:pt idx="7">
                  <c:v>9.1012023058680214E-12</c:v>
                </c:pt>
                <c:pt idx="8">
                  <c:v>1.4226672977167265E-12</c:v>
                </c:pt>
                <c:pt idx="9">
                  <c:v>6.2342184742175771E-17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E-4CB2-9BA7-C279DBB0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@2021'!$B$227:$K$227</c:f>
              <c:numCache>
                <c:formatCode>0.00%</c:formatCode>
                <c:ptCount val="10"/>
                <c:pt idx="0">
                  <c:v>1.7999999999999999E-2</c:v>
                </c:pt>
                <c:pt idx="1">
                  <c:v>1.571403938759312E-2</c:v>
                </c:pt>
                <c:pt idx="2">
                  <c:v>1.4814574981646136E-2</c:v>
                </c:pt>
                <c:pt idx="3">
                  <c:v>1.4193245959695847E-2</c:v>
                </c:pt>
                <c:pt idx="4">
                  <c:v>1.3704781868389937E-2</c:v>
                </c:pt>
                <c:pt idx="5">
                  <c:v>1.3295835118005615E-2</c:v>
                </c:pt>
                <c:pt idx="6">
                  <c:v>1.2940547344248023E-2</c:v>
                </c:pt>
                <c:pt idx="7">
                  <c:v>1.2624317677129772E-2</c:v>
                </c:pt>
                <c:pt idx="8">
                  <c:v>1.2338044129549267E-2</c:v>
                </c:pt>
                <c:pt idx="9">
                  <c:v>1.2075641061364424E-2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3A4-B6AE-A38CC59E1EF4}"/>
            </c:ext>
          </c:extLst>
        </c:ser>
        <c:ser>
          <c:idx val="2"/>
          <c:order val="1"/>
          <c:tx>
            <c:strRef>
              <c:f>'dev &amp; imp (merton) @2021'!$A$228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@2021'!$B$228:$K$228</c:f>
              <c:numCache>
                <c:formatCode>0.00%</c:formatCode>
                <c:ptCount val="10"/>
                <c:pt idx="0">
                  <c:v>4.4064815274114906E-3</c:v>
                </c:pt>
                <c:pt idx="1">
                  <c:v>6.2383604162631673E-3</c:v>
                </c:pt>
                <c:pt idx="2">
                  <c:v>1.6977516993132947E-4</c:v>
                </c:pt>
                <c:pt idx="3">
                  <c:v>1.1723271527962309E-3</c:v>
                </c:pt>
                <c:pt idx="4">
                  <c:v>5.6208583714720192E-3</c:v>
                </c:pt>
                <c:pt idx="5">
                  <c:v>9.1010796877377979E-4</c:v>
                </c:pt>
                <c:pt idx="6">
                  <c:v>2.1748876593606325E-4</c:v>
                </c:pt>
                <c:pt idx="7">
                  <c:v>3.403880648249571E-3</c:v>
                </c:pt>
                <c:pt idx="8">
                  <c:v>3.4754053344830788E-3</c:v>
                </c:pt>
                <c:pt idx="9">
                  <c:v>9.523554783031691E-5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3A4-B6AE-A38CC59E1EF4}"/>
            </c:ext>
          </c:extLst>
        </c:ser>
        <c:ser>
          <c:idx val="3"/>
          <c:order val="2"/>
          <c:tx>
            <c:strRef>
              <c:f>'dev &amp; imp (merton) @2021'!$A$229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@2021'!$B$229:$K$229</c:f>
              <c:numCache>
                <c:formatCode>0.00%</c:formatCode>
                <c:ptCount val="10"/>
                <c:pt idx="0">
                  <c:v>4.9419119442284477E-2</c:v>
                </c:pt>
                <c:pt idx="1">
                  <c:v>0.21552729231065351</c:v>
                </c:pt>
                <c:pt idx="2">
                  <c:v>8.5809181811053278E-2</c:v>
                </c:pt>
                <c:pt idx="3">
                  <c:v>0.34120086025211382</c:v>
                </c:pt>
                <c:pt idx="4">
                  <c:v>0.67929748099369447</c:v>
                </c:pt>
                <c:pt idx="5">
                  <c:v>0.58579931796350593</c:v>
                </c:pt>
                <c:pt idx="6">
                  <c:v>0.55053101494432488</c:v>
                </c:pt>
                <c:pt idx="7">
                  <c:v>0.89077513664198948</c:v>
                </c:pt>
                <c:pt idx="8">
                  <c:v>0.93511947486852942</c:v>
                </c:pt>
                <c:pt idx="9">
                  <c:v>0.77299887903280029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3A4-B6AE-A38CC59E1EF4}"/>
            </c:ext>
          </c:extLst>
        </c:ser>
        <c:ser>
          <c:idx val="4"/>
          <c:order val="3"/>
          <c:tx>
            <c:strRef>
              <c:f>'dev &amp; imp (merton) @2021'!$A$230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@2021'!$B$230:$K$230</c:f>
              <c:numCache>
                <c:formatCode>0.00%</c:formatCode>
                <c:ptCount val="10"/>
                <c:pt idx="0">
                  <c:v>1.6665100068978401E-4</c:v>
                </c:pt>
                <c:pt idx="1">
                  <c:v>1.280564757327694E-5</c:v>
                </c:pt>
                <c:pt idx="2">
                  <c:v>3.3323405612350701E-9</c:v>
                </c:pt>
                <c:pt idx="3">
                  <c:v>6.8854497782128729E-9</c:v>
                </c:pt>
                <c:pt idx="4">
                  <c:v>1.5479665245905893E-8</c:v>
                </c:pt>
                <c:pt idx="5">
                  <c:v>5.4846593636241065E-11</c:v>
                </c:pt>
                <c:pt idx="6">
                  <c:v>3.9522384623837492E-13</c:v>
                </c:pt>
                <c:pt idx="7">
                  <c:v>1.538166421004714E-11</c:v>
                </c:pt>
                <c:pt idx="8">
                  <c:v>2.3653923828291724E-12</c:v>
                </c:pt>
                <c:pt idx="9">
                  <c:v>1.0929344149051417E-16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1-43A4-B6AE-A38CC59E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@2021'!$B$240:$K$240</c:f>
              <c:numCache>
                <c:formatCode>0.00%</c:formatCode>
                <c:ptCount val="10"/>
                <c:pt idx="0">
                  <c:v>2.6700000000000002E-2</c:v>
                </c:pt>
                <c:pt idx="1">
                  <c:v>1.9790979223284332E-2</c:v>
                </c:pt>
                <c:pt idx="2">
                  <c:v>1.7617115141789888E-2</c:v>
                </c:pt>
                <c:pt idx="3">
                  <c:v>1.6258790776657511E-2</c:v>
                </c:pt>
                <c:pt idx="4">
                  <c:v>1.5268816491772906E-2</c:v>
                </c:pt>
                <c:pt idx="5">
                  <c:v>1.4489588075615506E-2</c:v>
                </c:pt>
                <c:pt idx="6">
                  <c:v>1.3847010634022947E-2</c:v>
                </c:pt>
                <c:pt idx="7">
                  <c:v>1.3300312843155995E-2</c:v>
                </c:pt>
                <c:pt idx="8">
                  <c:v>1.2824661345730334E-2</c:v>
                </c:pt>
                <c:pt idx="9">
                  <c:v>1.2403807355233944E-2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7-482B-BDDF-B99994B10EAD}"/>
            </c:ext>
          </c:extLst>
        </c:ser>
        <c:ser>
          <c:idx val="2"/>
          <c:order val="1"/>
          <c:tx>
            <c:strRef>
              <c:f>'dev &amp; imp (merton) @2021'!$A$241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@2021'!$B$241:$K$241</c:f>
              <c:numCache>
                <c:formatCode>0.00%</c:formatCode>
                <c:ptCount val="10"/>
                <c:pt idx="0">
                  <c:v>7.4569216247215046E-3</c:v>
                </c:pt>
                <c:pt idx="1">
                  <c:v>8.3373679923635542E-3</c:v>
                </c:pt>
                <c:pt idx="2">
                  <c:v>2.2783306648138288E-4</c:v>
                </c:pt>
                <c:pt idx="3">
                  <c:v>1.429880847932058E-3</c:v>
                </c:pt>
                <c:pt idx="4">
                  <c:v>6.4326187238917124E-3</c:v>
                </c:pt>
                <c:pt idx="5">
                  <c:v>1.0335023171527916E-3</c:v>
                </c:pt>
                <c:pt idx="6">
                  <c:v>2.4297318347067833E-4</c:v>
                </c:pt>
                <c:pt idx="7">
                  <c:v>3.643167564916274E-3</c:v>
                </c:pt>
                <c:pt idx="8">
                  <c:v>3.6540261773621552E-3</c:v>
                </c:pt>
                <c:pt idx="9">
                  <c:v>9.96970991057633E-5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7-482B-BDDF-B99994B10EAD}"/>
            </c:ext>
          </c:extLst>
        </c:ser>
        <c:ser>
          <c:idx val="3"/>
          <c:order val="2"/>
          <c:tx>
            <c:strRef>
              <c:f>'dev &amp; imp (merton) @2021'!$A$242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@2021'!$B$242:$K$242</c:f>
              <c:numCache>
                <c:formatCode>0.00%</c:formatCode>
                <c:ptCount val="10"/>
                <c:pt idx="0">
                  <c:v>7.1358074466067858E-2</c:v>
                </c:pt>
                <c:pt idx="1">
                  <c:v>0.24735893529745012</c:v>
                </c:pt>
                <c:pt idx="2">
                  <c:v>9.8615812806755895E-2</c:v>
                </c:pt>
                <c:pt idx="3">
                  <c:v>0.36357816243242136</c:v>
                </c:pt>
                <c:pt idx="4">
                  <c:v>0.69614712244671462</c:v>
                </c:pt>
                <c:pt idx="5">
                  <c:v>0.60041417877100778</c:v>
                </c:pt>
                <c:pt idx="6">
                  <c:v>0.56218703843331075</c:v>
                </c:pt>
                <c:pt idx="7">
                  <c:v>0.89495159116923739</c:v>
                </c:pt>
                <c:pt idx="8">
                  <c:v>0.93720987913161302</c:v>
                </c:pt>
                <c:pt idx="9">
                  <c:v>0.77646450509230369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7-482B-BDDF-B99994B10EAD}"/>
            </c:ext>
          </c:extLst>
        </c:ser>
        <c:ser>
          <c:idx val="4"/>
          <c:order val="3"/>
          <c:tx>
            <c:strRef>
              <c:f>'dev &amp; imp (merton) @2021'!$A$243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@2021'!$B$243:$K$243</c:f>
              <c:numCache>
                <c:formatCode>0.00%</c:formatCode>
                <c:ptCount val="10"/>
                <c:pt idx="0">
                  <c:v>3.330343280623426E-4</c:v>
                </c:pt>
                <c:pt idx="1">
                  <c:v>2.0234973298742559E-5</c:v>
                </c:pt>
                <c:pt idx="2">
                  <c:v>5.2756669551586094E-9</c:v>
                </c:pt>
                <c:pt idx="3">
                  <c:v>9.7750434886459937E-9</c:v>
                </c:pt>
                <c:pt idx="4">
                  <c:v>2.0290183933007669E-8</c:v>
                </c:pt>
                <c:pt idx="5">
                  <c:v>7.0280499912638515E-11</c:v>
                </c:pt>
                <c:pt idx="6">
                  <c:v>4.899957413638087E-13</c:v>
                </c:pt>
                <c:pt idx="7">
                  <c:v>1.793183177379088E-11</c:v>
                </c:pt>
                <c:pt idx="8">
                  <c:v>2.661081087591246E-12</c:v>
                </c:pt>
                <c:pt idx="9">
                  <c:v>1.2032083632085674E-16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7-482B-BDDF-B99994B1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633002831444038E-2"/>
          <c:y val="8.8300220750551883E-2"/>
          <c:w val="0.94720527469009197"/>
          <c:h val="0.70828527228798388"/>
        </c:manualLayout>
      </c:layout>
      <c:lineChart>
        <c:grouping val="standard"/>
        <c:varyColors val="0"/>
        <c:ser>
          <c:idx val="0"/>
          <c:order val="0"/>
          <c:tx>
            <c:strRef>
              <c:f>housing!$A$2</c:f>
              <c:strCache>
                <c:ptCount val="1"/>
                <c:pt idx="0">
                  <c:v>Avg CPD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housing!$B$2:$CK$2</c:f>
              <c:numCache>
                <c:formatCode>0.00%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6.5656395701733971E-3</c:v>
                </c:pt>
                <c:pt idx="3">
                  <c:v>7.3285651063130916E-3</c:v>
                </c:pt>
                <c:pt idx="4">
                  <c:v>8.6924360925213408E-3</c:v>
                </c:pt>
                <c:pt idx="5">
                  <c:v>1.0254053879767975E-2</c:v>
                </c:pt>
                <c:pt idx="6">
                  <c:v>1.1832930957854614E-2</c:v>
                </c:pt>
                <c:pt idx="7">
                  <c:v>1.3053542495806456E-2</c:v>
                </c:pt>
                <c:pt idx="8">
                  <c:v>1.4204302205212887E-2</c:v>
                </c:pt>
                <c:pt idx="9">
                  <c:v>1.5652177002287347E-2</c:v>
                </c:pt>
                <c:pt idx="10">
                  <c:v>1.6861838641599264E-2</c:v>
                </c:pt>
                <c:pt idx="11">
                  <c:v>1.8087083860702766E-2</c:v>
                </c:pt>
                <c:pt idx="12">
                  <c:v>1.9341363561814179E-2</c:v>
                </c:pt>
                <c:pt idx="13">
                  <c:v>2.1060652079008754E-2</c:v>
                </c:pt>
                <c:pt idx="14">
                  <c:v>2.2390139983888582E-2</c:v>
                </c:pt>
                <c:pt idx="15">
                  <c:v>2.410398627632902E-2</c:v>
                </c:pt>
                <c:pt idx="16">
                  <c:v>2.5225059421123363E-2</c:v>
                </c:pt>
                <c:pt idx="17">
                  <c:v>2.6400567566513329E-2</c:v>
                </c:pt>
                <c:pt idx="18">
                  <c:v>2.7815605890877504E-2</c:v>
                </c:pt>
                <c:pt idx="19">
                  <c:v>2.8676066946744315E-2</c:v>
                </c:pt>
                <c:pt idx="20">
                  <c:v>2.9530067160341573E-2</c:v>
                </c:pt>
                <c:pt idx="21">
                  <c:v>3.0478575798787648E-2</c:v>
                </c:pt>
                <c:pt idx="22">
                  <c:v>3.1990594501703384E-2</c:v>
                </c:pt>
                <c:pt idx="23">
                  <c:v>3.2929143619157268E-2</c:v>
                </c:pt>
                <c:pt idx="24">
                  <c:v>3.3274365102561321E-2</c:v>
                </c:pt>
                <c:pt idx="25">
                  <c:v>3.3406342640922834E-2</c:v>
                </c:pt>
                <c:pt idx="26">
                  <c:v>3.3526923373770098E-2</c:v>
                </c:pt>
                <c:pt idx="27">
                  <c:v>3.3464826018145044E-2</c:v>
                </c:pt>
                <c:pt idx="28">
                  <c:v>3.3189411561934397E-2</c:v>
                </c:pt>
                <c:pt idx="29">
                  <c:v>3.33846837194351E-2</c:v>
                </c:pt>
                <c:pt idx="30">
                  <c:v>3.3273225111155831E-2</c:v>
                </c:pt>
                <c:pt idx="31">
                  <c:v>3.3395863718937976E-2</c:v>
                </c:pt>
                <c:pt idx="32">
                  <c:v>3.3266147464203352E-2</c:v>
                </c:pt>
                <c:pt idx="33">
                  <c:v>3.3224366408298595E-2</c:v>
                </c:pt>
                <c:pt idx="34">
                  <c:v>3.3344340062616322E-2</c:v>
                </c:pt>
                <c:pt idx="35">
                  <c:v>3.311937178823058E-2</c:v>
                </c:pt>
                <c:pt idx="36">
                  <c:v>3.3032564446557541E-2</c:v>
                </c:pt>
                <c:pt idx="37">
                  <c:v>3.3431573291351754E-2</c:v>
                </c:pt>
                <c:pt idx="38">
                  <c:v>3.3448388791335271E-2</c:v>
                </c:pt>
                <c:pt idx="39">
                  <c:v>3.3765841423887721E-2</c:v>
                </c:pt>
                <c:pt idx="40">
                  <c:v>3.4147206686295714E-2</c:v>
                </c:pt>
                <c:pt idx="41">
                  <c:v>3.4640066541221613E-2</c:v>
                </c:pt>
                <c:pt idx="42">
                  <c:v>3.4988670895011183E-2</c:v>
                </c:pt>
                <c:pt idx="43">
                  <c:v>3.4935145348551376E-2</c:v>
                </c:pt>
                <c:pt idx="44">
                  <c:v>3.5292285962528799E-2</c:v>
                </c:pt>
                <c:pt idx="45">
                  <c:v>3.6114706717690896E-2</c:v>
                </c:pt>
                <c:pt idx="46">
                  <c:v>3.6805908061913604E-2</c:v>
                </c:pt>
                <c:pt idx="47">
                  <c:v>3.8125313947913519E-2</c:v>
                </c:pt>
                <c:pt idx="48">
                  <c:v>3.9607066757672761E-2</c:v>
                </c:pt>
                <c:pt idx="49">
                  <c:v>4.0628924813995201E-2</c:v>
                </c:pt>
                <c:pt idx="50">
                  <c:v>4.1612737321734684E-2</c:v>
                </c:pt>
                <c:pt idx="51">
                  <c:v>4.2376528109787842E-2</c:v>
                </c:pt>
                <c:pt idx="52">
                  <c:v>4.1541375750083889E-2</c:v>
                </c:pt>
                <c:pt idx="53">
                  <c:v>4.2092153601703534E-2</c:v>
                </c:pt>
                <c:pt idx="54">
                  <c:v>4.2859339193240788E-2</c:v>
                </c:pt>
                <c:pt idx="55">
                  <c:v>4.399829437213048E-2</c:v>
                </c:pt>
                <c:pt idx="56">
                  <c:v>4.4825583703591458E-2</c:v>
                </c:pt>
                <c:pt idx="57">
                  <c:v>4.5618469325757791E-2</c:v>
                </c:pt>
                <c:pt idx="58">
                  <c:v>4.6703888451521867E-2</c:v>
                </c:pt>
                <c:pt idx="59">
                  <c:v>4.7892791074005264E-2</c:v>
                </c:pt>
                <c:pt idx="60">
                  <c:v>4.9122449773189573E-2</c:v>
                </c:pt>
                <c:pt idx="61">
                  <c:v>5.0495271995857044E-2</c:v>
                </c:pt>
                <c:pt idx="62">
                  <c:v>5.1692784888625394E-2</c:v>
                </c:pt>
                <c:pt idx="63">
                  <c:v>5.3308507744076146E-2</c:v>
                </c:pt>
                <c:pt idx="64">
                  <c:v>5.4986608935147584E-2</c:v>
                </c:pt>
                <c:pt idx="65">
                  <c:v>5.6902045891660036E-2</c:v>
                </c:pt>
                <c:pt idx="66">
                  <c:v>5.8956497075363344E-2</c:v>
                </c:pt>
                <c:pt idx="67">
                  <c:v>6.0866197516768437E-2</c:v>
                </c:pt>
                <c:pt idx="68">
                  <c:v>6.2800039936985547E-2</c:v>
                </c:pt>
                <c:pt idx="69">
                  <c:v>6.4708340762786268E-2</c:v>
                </c:pt>
                <c:pt idx="70">
                  <c:v>6.6814971314847288E-2</c:v>
                </c:pt>
                <c:pt idx="71">
                  <c:v>6.8839034805111235E-2</c:v>
                </c:pt>
                <c:pt idx="72">
                  <c:v>7.1405997681015271E-2</c:v>
                </c:pt>
                <c:pt idx="73">
                  <c:v>7.399796585722819E-2</c:v>
                </c:pt>
                <c:pt idx="74">
                  <c:v>7.6711803718998328E-2</c:v>
                </c:pt>
                <c:pt idx="75">
                  <c:v>7.5364640619524512E-2</c:v>
                </c:pt>
                <c:pt idx="76">
                  <c:v>7.5298448971372306E-2</c:v>
                </c:pt>
                <c:pt idx="77">
                  <c:v>7.9057342761137905E-2</c:v>
                </c:pt>
                <c:pt idx="78">
                  <c:v>7.8291490321384535E-2</c:v>
                </c:pt>
                <c:pt idx="79">
                  <c:v>7.8662915324011567E-2</c:v>
                </c:pt>
                <c:pt idx="80">
                  <c:v>7.599577973951302E-2</c:v>
                </c:pt>
                <c:pt idx="81">
                  <c:v>7.4975835141730535E-2</c:v>
                </c:pt>
                <c:pt idx="82">
                  <c:v>7.7352324612438364E-2</c:v>
                </c:pt>
                <c:pt idx="83">
                  <c:v>8.2193418905555399E-2</c:v>
                </c:pt>
                <c:pt idx="84">
                  <c:v>8.5267587770149186E-2</c:v>
                </c:pt>
                <c:pt idx="85">
                  <c:v>8.9506320170759171E-2</c:v>
                </c:pt>
                <c:pt idx="86">
                  <c:v>8.587238348194523E-2</c:v>
                </c:pt>
                <c:pt idx="87">
                  <c:v>7.9681274900398405E-2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1-418E-97D8-0FE96034B832}"/>
            </c:ext>
          </c:extLst>
        </c:ser>
        <c:ser>
          <c:idx val="1"/>
          <c:order val="1"/>
          <c:tx>
            <c:strRef>
              <c:f>housing!$A$4</c:f>
              <c:strCache>
                <c:ptCount val="1"/>
                <c:pt idx="0">
                  <c:v>CPD (Avg MPD)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housing!$B$4:$CK$4</c:f>
              <c:numCache>
                <c:formatCode>0.00%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6.5656395701733971E-3</c:v>
                </c:pt>
                <c:pt idx="3">
                  <c:v>7.7943087131798292E-3</c:v>
                </c:pt>
                <c:pt idx="4">
                  <c:v>9.2988175930558536E-3</c:v>
                </c:pt>
                <c:pt idx="5">
                  <c:v>1.0907870290980021E-2</c:v>
                </c:pt>
                <c:pt idx="6">
                  <c:v>1.2480656012215815E-2</c:v>
                </c:pt>
                <c:pt idx="7">
                  <c:v>1.3711304382748306E-2</c:v>
                </c:pt>
                <c:pt idx="8">
                  <c:v>1.5018497083684431E-2</c:v>
                </c:pt>
                <c:pt idx="9">
                  <c:v>1.6618589678119754E-2</c:v>
                </c:pt>
                <c:pt idx="10">
                  <c:v>1.810043358504505E-2</c:v>
                </c:pt>
                <c:pt idx="11">
                  <c:v>1.9495366102022779E-2</c:v>
                </c:pt>
                <c:pt idx="12">
                  <c:v>2.0871737075026469E-2</c:v>
                </c:pt>
                <c:pt idx="13">
                  <c:v>2.2560473549382575E-2</c:v>
                </c:pt>
                <c:pt idx="14">
                  <c:v>2.3798904513829357E-2</c:v>
                </c:pt>
                <c:pt idx="15">
                  <c:v>2.531439375084053E-2</c:v>
                </c:pt>
                <c:pt idx="16">
                  <c:v>2.632479632818505E-2</c:v>
                </c:pt>
                <c:pt idx="17">
                  <c:v>2.7282307755232046E-2</c:v>
                </c:pt>
                <c:pt idx="18">
                  <c:v>2.8492430732686189E-2</c:v>
                </c:pt>
                <c:pt idx="19">
                  <c:v>2.9078797991629182E-2</c:v>
                </c:pt>
                <c:pt idx="20">
                  <c:v>2.9670504697202022E-2</c:v>
                </c:pt>
                <c:pt idx="21">
                  <c:v>3.033778198694588E-2</c:v>
                </c:pt>
                <c:pt idx="22">
                  <c:v>3.1542248172182256E-2</c:v>
                </c:pt>
                <c:pt idx="23">
                  <c:v>3.2460633276763906E-2</c:v>
                </c:pt>
                <c:pt idx="24">
                  <c:v>3.3046515257056493E-2</c:v>
                </c:pt>
                <c:pt idx="25">
                  <c:v>3.3581296942884677E-2</c:v>
                </c:pt>
                <c:pt idx="26">
                  <c:v>3.4162799102078027E-2</c:v>
                </c:pt>
                <c:pt idx="27">
                  <c:v>3.4990647593959756E-2</c:v>
                </c:pt>
                <c:pt idx="28">
                  <c:v>3.5725684432778571E-2</c:v>
                </c:pt>
                <c:pt idx="29">
                  <c:v>3.6331115871978847E-2</c:v>
                </c:pt>
                <c:pt idx="30">
                  <c:v>3.7012078029937057E-2</c:v>
                </c:pt>
                <c:pt idx="31">
                  <c:v>3.7992602196292975E-2</c:v>
                </c:pt>
                <c:pt idx="32">
                  <c:v>3.8524076503921374E-2</c:v>
                </c:pt>
                <c:pt idx="33">
                  <c:v>3.9339859546288332E-2</c:v>
                </c:pt>
                <c:pt idx="34">
                  <c:v>4.0451063241999291E-2</c:v>
                </c:pt>
                <c:pt idx="35">
                  <c:v>4.1144483408786736E-2</c:v>
                </c:pt>
                <c:pt idx="36">
                  <c:v>4.1861397609379701E-2</c:v>
                </c:pt>
                <c:pt idx="37">
                  <c:v>4.2541409457280716E-2</c:v>
                </c:pt>
                <c:pt idx="38">
                  <c:v>4.3346176124490418E-2</c:v>
                </c:pt>
                <c:pt idx="39">
                  <c:v>4.461484988707741E-2</c:v>
                </c:pt>
                <c:pt idx="40">
                  <c:v>4.5977809139428907E-2</c:v>
                </c:pt>
                <c:pt idx="41">
                  <c:v>4.6739000070579649E-2</c:v>
                </c:pt>
                <c:pt idx="42">
                  <c:v>4.7464122338924324E-2</c:v>
                </c:pt>
                <c:pt idx="43">
                  <c:v>4.8380272519777119E-2</c:v>
                </c:pt>
                <c:pt idx="44">
                  <c:v>4.9194683808902358E-2</c:v>
                </c:pt>
                <c:pt idx="45">
                  <c:v>5.0359144425401001E-2</c:v>
                </c:pt>
                <c:pt idx="46">
                  <c:v>5.1300760475210386E-2</c:v>
                </c:pt>
                <c:pt idx="47">
                  <c:v>5.2208946881608549E-2</c:v>
                </c:pt>
                <c:pt idx="48">
                  <c:v>5.3256199189961537E-2</c:v>
                </c:pt>
                <c:pt idx="49">
                  <c:v>5.3736481241203782E-2</c:v>
                </c:pt>
                <c:pt idx="50">
                  <c:v>5.4233646561564583E-2</c:v>
                </c:pt>
                <c:pt idx="51">
                  <c:v>5.4346188865303346E-2</c:v>
                </c:pt>
                <c:pt idx="52">
                  <c:v>5.4414824391051476E-2</c:v>
                </c:pt>
                <c:pt idx="53">
                  <c:v>5.4414824391051476E-2</c:v>
                </c:pt>
                <c:pt idx="54">
                  <c:v>5.4461546813141838E-2</c:v>
                </c:pt>
                <c:pt idx="55">
                  <c:v>5.4820911929595963E-2</c:v>
                </c:pt>
                <c:pt idx="56">
                  <c:v>5.4820911929595963E-2</c:v>
                </c:pt>
                <c:pt idx="57">
                  <c:v>5.4820911929595963E-2</c:v>
                </c:pt>
                <c:pt idx="58">
                  <c:v>5.4820911929595963E-2</c:v>
                </c:pt>
                <c:pt idx="59">
                  <c:v>5.4875689941701902E-2</c:v>
                </c:pt>
                <c:pt idx="60">
                  <c:v>5.4875689941701902E-2</c:v>
                </c:pt>
                <c:pt idx="61">
                  <c:v>5.5005190071202033E-2</c:v>
                </c:pt>
                <c:pt idx="62">
                  <c:v>5.5005190071202033E-2</c:v>
                </c:pt>
                <c:pt idx="63">
                  <c:v>5.5117078183090147E-2</c:v>
                </c:pt>
                <c:pt idx="64">
                  <c:v>5.5183268281051495E-2</c:v>
                </c:pt>
                <c:pt idx="65">
                  <c:v>5.5183268281051495E-2</c:v>
                </c:pt>
                <c:pt idx="66">
                  <c:v>5.5183268281051495E-2</c:v>
                </c:pt>
                <c:pt idx="67">
                  <c:v>5.5183268281051495E-2</c:v>
                </c:pt>
                <c:pt idx="68">
                  <c:v>5.5183268281051495E-2</c:v>
                </c:pt>
                <c:pt idx="69">
                  <c:v>5.5183268281051495E-2</c:v>
                </c:pt>
                <c:pt idx="70">
                  <c:v>5.5183268281051495E-2</c:v>
                </c:pt>
                <c:pt idx="71">
                  <c:v>5.5183268281051495E-2</c:v>
                </c:pt>
                <c:pt idx="72">
                  <c:v>5.5183268281051495E-2</c:v>
                </c:pt>
                <c:pt idx="73">
                  <c:v>5.5183268281051495E-2</c:v>
                </c:pt>
                <c:pt idx="74">
                  <c:v>5.5183268281051495E-2</c:v>
                </c:pt>
                <c:pt idx="75">
                  <c:v>5.5183268281051495E-2</c:v>
                </c:pt>
                <c:pt idx="76">
                  <c:v>5.5183268281051495E-2</c:v>
                </c:pt>
                <c:pt idx="77">
                  <c:v>5.5183268281051495E-2</c:v>
                </c:pt>
                <c:pt idx="78">
                  <c:v>5.5183268281051495E-2</c:v>
                </c:pt>
                <c:pt idx="79">
                  <c:v>5.5183268281051495E-2</c:v>
                </c:pt>
                <c:pt idx="80">
                  <c:v>5.5183268281051495E-2</c:v>
                </c:pt>
                <c:pt idx="81">
                  <c:v>5.5183268281051495E-2</c:v>
                </c:pt>
                <c:pt idx="82">
                  <c:v>5.5183268281051495E-2</c:v>
                </c:pt>
                <c:pt idx="83">
                  <c:v>5.5183268281051495E-2</c:v>
                </c:pt>
                <c:pt idx="84">
                  <c:v>5.5183268281051495E-2</c:v>
                </c:pt>
                <c:pt idx="85">
                  <c:v>5.5183268281051495E-2</c:v>
                </c:pt>
                <c:pt idx="86">
                  <c:v>5.5183268281051495E-2</c:v>
                </c:pt>
                <c:pt idx="87">
                  <c:v>5.5183268281051495E-2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1-418E-97D8-0FE96034B832}"/>
            </c:ext>
          </c:extLst>
        </c:ser>
        <c:ser>
          <c:idx val="2"/>
          <c:order val="2"/>
          <c:tx>
            <c:strRef>
              <c:f>housing!$A$6</c:f>
              <c:strCache>
                <c:ptCount val="1"/>
                <c:pt idx="0">
                  <c:v>CPD (Avg FPD)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housing!$B$6:$CK$6</c:f>
              <c:numCache>
                <c:formatCode>0.00%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6.5656395701733971E-3</c:v>
                </c:pt>
                <c:pt idx="3">
                  <c:v>7.7988694016740889E-3</c:v>
                </c:pt>
                <c:pt idx="4">
                  <c:v>9.3188352221549118E-3</c:v>
                </c:pt>
                <c:pt idx="5">
                  <c:v>1.0941192238766004E-2</c:v>
                </c:pt>
                <c:pt idx="6">
                  <c:v>1.2518345150905849E-2</c:v>
                </c:pt>
                <c:pt idx="7">
                  <c:v>1.376402271848899E-2</c:v>
                </c:pt>
                <c:pt idx="8">
                  <c:v>1.5074179039939257E-2</c:v>
                </c:pt>
                <c:pt idx="9">
                  <c:v>1.6691285627565944E-2</c:v>
                </c:pt>
                <c:pt idx="10">
                  <c:v>1.8175005742480991E-2</c:v>
                </c:pt>
                <c:pt idx="11">
                  <c:v>1.9575831200836294E-2</c:v>
                </c:pt>
                <c:pt idx="12">
                  <c:v>2.0957905267027663E-2</c:v>
                </c:pt>
                <c:pt idx="13">
                  <c:v>2.265067422385662E-2</c:v>
                </c:pt>
                <c:pt idx="14">
                  <c:v>2.3886079838142137E-2</c:v>
                </c:pt>
                <c:pt idx="15">
                  <c:v>2.5418455247803232E-2</c:v>
                </c:pt>
                <c:pt idx="16">
                  <c:v>2.6432529689468166E-2</c:v>
                </c:pt>
                <c:pt idx="17">
                  <c:v>2.7398902909282225E-2</c:v>
                </c:pt>
                <c:pt idx="18">
                  <c:v>2.862948230094417E-2</c:v>
                </c:pt>
                <c:pt idx="19">
                  <c:v>2.921315154998548E-2</c:v>
                </c:pt>
                <c:pt idx="20">
                  <c:v>2.9800077301537577E-2</c:v>
                </c:pt>
                <c:pt idx="21">
                  <c:v>3.0467280674147151E-2</c:v>
                </c:pt>
                <c:pt idx="22">
                  <c:v>3.1671094328709452E-2</c:v>
                </c:pt>
                <c:pt idx="23">
                  <c:v>3.2586109114244366E-2</c:v>
                </c:pt>
                <c:pt idx="24">
                  <c:v>3.3167100438590669E-2</c:v>
                </c:pt>
                <c:pt idx="25">
                  <c:v>3.369498693637981E-2</c:v>
                </c:pt>
                <c:pt idx="26">
                  <c:v>3.4264348135723079E-2</c:v>
                </c:pt>
                <c:pt idx="27">
                  <c:v>3.5082860979721117E-2</c:v>
                </c:pt>
                <c:pt idx="28">
                  <c:v>3.5807601519001232E-2</c:v>
                </c:pt>
                <c:pt idx="29">
                  <c:v>3.6400697121674847E-2</c:v>
                </c:pt>
                <c:pt idx="30">
                  <c:v>3.7074530330070209E-2</c:v>
                </c:pt>
                <c:pt idx="31">
                  <c:v>3.8039606140475961E-2</c:v>
                </c:pt>
                <c:pt idx="32">
                  <c:v>3.856228414873443E-2</c:v>
                </c:pt>
                <c:pt idx="33">
                  <c:v>3.9370420343005474E-2</c:v>
                </c:pt>
                <c:pt idx="34">
                  <c:v>4.0482325256350017E-2</c:v>
                </c:pt>
                <c:pt idx="35">
                  <c:v>4.117613291127048E-2</c:v>
                </c:pt>
                <c:pt idx="36">
                  <c:v>4.1888765489392348E-2</c:v>
                </c:pt>
                <c:pt idx="37">
                  <c:v>4.2567568765191792E-2</c:v>
                </c:pt>
                <c:pt idx="38">
                  <c:v>4.3371559821610894E-2</c:v>
                </c:pt>
                <c:pt idx="39">
                  <c:v>4.4644993450356427E-2</c:v>
                </c:pt>
                <c:pt idx="40">
                  <c:v>4.6013630625600536E-2</c:v>
                </c:pt>
                <c:pt idx="41">
                  <c:v>4.677429207822454E-2</c:v>
                </c:pt>
                <c:pt idx="42">
                  <c:v>4.7497450046305546E-2</c:v>
                </c:pt>
                <c:pt idx="43">
                  <c:v>4.8415994017300075E-2</c:v>
                </c:pt>
                <c:pt idx="44">
                  <c:v>4.9228398787101724E-2</c:v>
                </c:pt>
                <c:pt idx="45">
                  <c:v>5.0388590942967319E-2</c:v>
                </c:pt>
                <c:pt idx="46">
                  <c:v>5.1329494846858142E-2</c:v>
                </c:pt>
                <c:pt idx="47">
                  <c:v>5.2239886475310318E-2</c:v>
                </c:pt>
                <c:pt idx="48">
                  <c:v>5.3301217040380232E-2</c:v>
                </c:pt>
                <c:pt idx="49">
                  <c:v>5.3792093069417443E-2</c:v>
                </c:pt>
                <c:pt idx="50">
                  <c:v>5.4300741251974607E-2</c:v>
                </c:pt>
                <c:pt idx="51">
                  <c:v>5.4413269472473526E-2</c:v>
                </c:pt>
                <c:pt idx="52">
                  <c:v>5.4480422170242501E-2</c:v>
                </c:pt>
                <c:pt idx="53">
                  <c:v>5.4480422170242501E-2</c:v>
                </c:pt>
                <c:pt idx="54">
                  <c:v>5.4527357865344503E-2</c:v>
                </c:pt>
                <c:pt idx="55">
                  <c:v>5.4886865583562851E-2</c:v>
                </c:pt>
                <c:pt idx="56">
                  <c:v>5.4886865583562851E-2</c:v>
                </c:pt>
                <c:pt idx="57">
                  <c:v>5.4886865583562851E-2</c:v>
                </c:pt>
                <c:pt idx="58">
                  <c:v>5.4886865583562851E-2</c:v>
                </c:pt>
                <c:pt idx="59">
                  <c:v>5.4942338107960002E-2</c:v>
                </c:pt>
                <c:pt idx="60">
                  <c:v>5.4942338107960002E-2</c:v>
                </c:pt>
                <c:pt idx="61">
                  <c:v>5.5070739192426735E-2</c:v>
                </c:pt>
                <c:pt idx="62">
                  <c:v>5.5070739192426735E-2</c:v>
                </c:pt>
                <c:pt idx="63">
                  <c:v>5.5182071064097733E-2</c:v>
                </c:pt>
                <c:pt idx="64">
                  <c:v>5.5249193679111651E-2</c:v>
                </c:pt>
                <c:pt idx="65">
                  <c:v>5.5249193679111651E-2</c:v>
                </c:pt>
                <c:pt idx="66">
                  <c:v>5.5249193679111651E-2</c:v>
                </c:pt>
                <c:pt idx="67">
                  <c:v>5.5249193679111651E-2</c:v>
                </c:pt>
                <c:pt idx="68">
                  <c:v>5.5249193679111651E-2</c:v>
                </c:pt>
                <c:pt idx="69">
                  <c:v>5.5249193679111651E-2</c:v>
                </c:pt>
                <c:pt idx="70">
                  <c:v>5.5249193679111651E-2</c:v>
                </c:pt>
                <c:pt idx="71">
                  <c:v>5.5249193679111651E-2</c:v>
                </c:pt>
                <c:pt idx="72">
                  <c:v>5.5249193679111651E-2</c:v>
                </c:pt>
                <c:pt idx="73">
                  <c:v>5.5249193679111651E-2</c:v>
                </c:pt>
                <c:pt idx="74">
                  <c:v>5.5249193679111651E-2</c:v>
                </c:pt>
                <c:pt idx="75">
                  <c:v>5.5249193679111651E-2</c:v>
                </c:pt>
                <c:pt idx="76">
                  <c:v>5.5249193679111651E-2</c:v>
                </c:pt>
                <c:pt idx="77">
                  <c:v>5.5249193679111651E-2</c:v>
                </c:pt>
                <c:pt idx="78">
                  <c:v>5.5249193679111651E-2</c:v>
                </c:pt>
                <c:pt idx="79">
                  <c:v>5.5249193679111651E-2</c:v>
                </c:pt>
                <c:pt idx="80">
                  <c:v>5.5249193679111651E-2</c:v>
                </c:pt>
                <c:pt idx="81">
                  <c:v>5.5249193679111651E-2</c:v>
                </c:pt>
                <c:pt idx="82">
                  <c:v>5.5249193679111651E-2</c:v>
                </c:pt>
                <c:pt idx="83">
                  <c:v>5.5249193679111651E-2</c:v>
                </c:pt>
                <c:pt idx="84">
                  <c:v>5.5249193679111651E-2</c:v>
                </c:pt>
                <c:pt idx="85">
                  <c:v>5.5249193679111651E-2</c:v>
                </c:pt>
                <c:pt idx="86">
                  <c:v>5.5249193679111651E-2</c:v>
                </c:pt>
                <c:pt idx="87">
                  <c:v>5.5249193679111651E-2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1-418E-97D8-0FE96034B832}"/>
            </c:ext>
          </c:extLst>
        </c:ser>
        <c:ser>
          <c:idx val="3"/>
          <c:order val="3"/>
          <c:tx>
            <c:strRef>
              <c:f>housing!$A$5</c:f>
              <c:strCache>
                <c:ptCount val="1"/>
                <c:pt idx="0">
                  <c:v>Avg FPD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housing!$B$5:$CK$5</c:f>
              <c:numCache>
                <c:formatCode>0.00%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6.5656395701733971E-3</c:v>
                </c:pt>
                <c:pt idx="3">
                  <c:v>1.2413802870348812E-3</c:v>
                </c:pt>
                <c:pt idx="4">
                  <c:v>1.5319130099803854E-3</c:v>
                </c:pt>
                <c:pt idx="5">
                  <c:v>1.6376177061717906E-3</c:v>
                </c:pt>
                <c:pt idx="6">
                  <c:v>1.594599734377555E-3</c:v>
                </c:pt>
                <c:pt idx="7">
                  <c:v>1.2614690728340702E-3</c:v>
                </c:pt>
                <c:pt idx="8">
                  <c:v>1.3284410137436068E-3</c:v>
                </c:pt>
                <c:pt idx="9">
                  <c:v>1.6418562222791605E-3</c:v>
                </c:pt>
                <c:pt idx="10">
                  <c:v>1.5089056907850007E-3</c:v>
                </c:pt>
                <c:pt idx="11">
                  <c:v>1.4267567708587839E-3</c:v>
                </c:pt>
                <c:pt idx="12">
                  <c:v>1.4096695187391726E-3</c:v>
                </c:pt>
                <c:pt idx="13">
                  <c:v>1.7290052858152639E-3</c:v>
                </c:pt>
                <c:pt idx="14">
                  <c:v>1.2640369023679853E-3</c:v>
                </c:pt>
                <c:pt idx="15">
                  <c:v>1.5698735342356332E-3</c:v>
                </c:pt>
                <c:pt idx="16">
                  <c:v>1.0405229271223065E-3</c:v>
                </c:pt>
                <c:pt idx="17">
                  <c:v>9.9261042432510771E-4</c:v>
                </c:pt>
                <c:pt idx="18">
                  <c:v>1.2652457367598098E-3</c:v>
                </c:pt>
                <c:pt idx="19">
                  <c:v>6.0087190048127418E-4</c:v>
                </c:pt>
                <c:pt idx="20">
                  <c:v>6.0458766256382614E-4</c:v>
                </c:pt>
                <c:pt idx="21">
                  <c:v>6.8769679011502171E-4</c:v>
                </c:pt>
                <c:pt idx="22">
                  <c:v>1.2416431447505451E-3</c:v>
                </c:pt>
                <c:pt idx="23">
                  <c:v>9.4494213709398899E-4</c:v>
                </c:pt>
                <c:pt idx="24">
                  <c:v>6.005612797376225E-4</c:v>
                </c:pt>
                <c:pt idx="25">
                  <c:v>5.4599558830549901E-4</c:v>
                </c:pt>
                <c:pt idx="26">
                  <c:v>5.8921478378564437E-4</c:v>
                </c:pt>
                <c:pt idx="27">
                  <c:v>8.4755371971405129E-4</c:v>
                </c:pt>
                <c:pt idx="28">
                  <c:v>7.5109095897703314E-4</c:v>
                </c:pt>
                <c:pt idx="29">
                  <c:v>6.1512163299356744E-4</c:v>
                </c:pt>
                <c:pt idx="30">
                  <c:v>6.9928777073892205E-4</c:v>
                </c:pt>
                <c:pt idx="31">
                  <c:v>1.0022331330965431E-3</c:v>
                </c:pt>
                <c:pt idx="32">
                  <c:v>5.4334670283192005E-4</c:v>
                </c:pt>
                <c:pt idx="33">
                  <c:v>8.4054971107047985E-4</c:v>
                </c:pt>
                <c:pt idx="34">
                  <c:v>1.1574751984438801E-3</c:v>
                </c:pt>
                <c:pt idx="35">
                  <c:v>7.2307959840950571E-4</c:v>
                </c:pt>
                <c:pt idx="36">
                  <c:v>7.4323616941829654E-4</c:v>
                </c:pt>
                <c:pt idx="37">
                  <c:v>7.0848065584594585E-4</c:v>
                </c:pt>
                <c:pt idx="38">
                  <c:v>8.3973660196802187E-4</c:v>
                </c:pt>
                <c:pt idx="39">
                  <c:v>1.3311684822040917E-3</c:v>
                </c:pt>
                <c:pt idx="40">
                  <c:v>1.4325953869097077E-3</c:v>
                </c:pt>
                <c:pt idx="41">
                  <c:v>7.973504413095855E-4</c:v>
                </c:pt>
                <c:pt idx="42">
                  <c:v>7.5864295525310353E-4</c:v>
                </c:pt>
                <c:pt idx="43">
                  <c:v>9.6434804404374767E-4</c:v>
                </c:pt>
                <c:pt idx="44">
                  <c:v>8.5373941206869888E-4</c:v>
                </c:pt>
                <c:pt idx="45">
                  <c:v>1.2202637882594927E-3</c:v>
                </c:pt>
                <c:pt idx="46">
                  <c:v>9.9083045434884332E-4</c:v>
                </c:pt>
                <c:pt idx="47">
                  <c:v>9.5964997700145795E-4</c:v>
                </c:pt>
                <c:pt idx="48">
                  <c:v>1.1198303768269564E-3</c:v>
                </c:pt>
                <c:pt idx="49">
                  <c:v>5.1851342567760185E-4</c:v>
                </c:pt>
                <c:pt idx="50">
                  <c:v>5.3756492503553225E-4</c:v>
                </c:pt>
                <c:pt idx="51">
                  <c:v>1.1898943502175569E-4</c:v>
                </c:pt>
                <c:pt idx="52">
                  <c:v>7.1016962908854647E-5</c:v>
                </c:pt>
                <c:pt idx="53">
                  <c:v>0</c:v>
                </c:pt>
                <c:pt idx="54">
                  <c:v>4.9640109208240398E-5</c:v>
                </c:pt>
                <c:pt idx="55">
                  <c:v>3.802412700241284E-4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5.8694057226705963E-5</c:v>
                </c:pt>
                <c:pt idx="60">
                  <c:v>0</c:v>
                </c:pt>
                <c:pt idx="61">
                  <c:v>1.3586587320996737E-4</c:v>
                </c:pt>
                <c:pt idx="62">
                  <c:v>0</c:v>
                </c:pt>
                <c:pt idx="63">
                  <c:v>1.1782032400589094E-4</c:v>
                </c:pt>
                <c:pt idx="64">
                  <c:v>7.1042909917590428E-5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6-4E96-9099-4F05CF93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08680"/>
        <c:axId val="433116552"/>
      </c:lineChart>
      <c:catAx>
        <c:axId val="43310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6552"/>
        <c:crosses val="autoZero"/>
        <c:auto val="1"/>
        <c:lblAlgn val="ctr"/>
        <c:lblOffset val="100"/>
        <c:noMultiLvlLbl val="0"/>
      </c:catAx>
      <c:valAx>
        <c:axId val="4331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@2021'!$B$253:$K$253</c:f>
              <c:numCache>
                <c:formatCode>0.00%</c:formatCode>
                <c:ptCount val="10"/>
                <c:pt idx="0">
                  <c:v>4.1399999999999999E-2</c:v>
                </c:pt>
                <c:pt idx="1">
                  <c:v>2.3403276086670515E-2</c:v>
                </c:pt>
                <c:pt idx="2">
                  <c:v>1.9173435169604392E-2</c:v>
                </c:pt>
                <c:pt idx="3">
                  <c:v>1.6781776372987178E-2</c:v>
                </c:pt>
                <c:pt idx="4">
                  <c:v>1.5160055759727033E-2</c:v>
                </c:pt>
                <c:pt idx="5">
                  <c:v>1.3955058338653244E-2</c:v>
                </c:pt>
                <c:pt idx="6">
                  <c:v>1.3008215416357636E-2</c:v>
                </c:pt>
                <c:pt idx="7">
                  <c:v>1.2235495186677475E-2</c:v>
                </c:pt>
                <c:pt idx="8">
                  <c:v>1.1587347365323386E-2</c:v>
                </c:pt>
                <c:pt idx="9">
                  <c:v>1.1032272291658362E-2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F-46F1-BB77-EAB419FAC04F}"/>
            </c:ext>
          </c:extLst>
        </c:ser>
        <c:ser>
          <c:idx val="2"/>
          <c:order val="1"/>
          <c:tx>
            <c:strRef>
              <c:f>'dev &amp; imp (merton) @2021'!$A$254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@2021'!$B$254:$K$254</c:f>
              <c:numCache>
                <c:formatCode>0.00%</c:formatCode>
                <c:ptCount val="10"/>
                <c:pt idx="0">
                  <c:v>1.3407342010280723E-2</c:v>
                </c:pt>
                <c:pt idx="1">
                  <c:v>1.0292885317570187E-2</c:v>
                </c:pt>
                <c:pt idx="2">
                  <c:v>2.6320458891972794E-4</c:v>
                </c:pt>
                <c:pt idx="3">
                  <c:v>1.4976999212239499E-3</c:v>
                </c:pt>
                <c:pt idx="4">
                  <c:v>6.3754814495979167E-3</c:v>
                </c:pt>
                <c:pt idx="5">
                  <c:v>9.7760049642369633E-4</c:v>
                </c:pt>
                <c:pt idx="6">
                  <c:v>2.19351563467334E-4</c:v>
                </c:pt>
                <c:pt idx="7">
                  <c:v>3.2679925618781546E-3</c:v>
                </c:pt>
                <c:pt idx="8">
                  <c:v>3.2039572876943656E-3</c:v>
                </c:pt>
                <c:pt idx="9">
                  <c:v>8.1640642354362177E-5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F-46F1-BB77-EAB419FAC04F}"/>
            </c:ext>
          </c:extLst>
        </c:ser>
        <c:ser>
          <c:idx val="3"/>
          <c:order val="2"/>
          <c:tx>
            <c:strRef>
              <c:f>'dev &amp; imp (merton) @2021'!$A$255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@2021'!$B$255:$K$255</c:f>
              <c:numCache>
                <c:formatCode>0.00%</c:formatCode>
                <c:ptCount val="10"/>
                <c:pt idx="0">
                  <c:v>0.10647558681360077</c:v>
                </c:pt>
                <c:pt idx="1">
                  <c:v>0.27274943903367643</c:v>
                </c:pt>
                <c:pt idx="2">
                  <c:v>0.10549006329637044</c:v>
                </c:pt>
                <c:pt idx="3">
                  <c:v>0.36892686455180657</c:v>
                </c:pt>
                <c:pt idx="4">
                  <c:v>0.69503700346574893</c:v>
                </c:pt>
                <c:pt idx="5">
                  <c:v>0.59401960628337402</c:v>
                </c:pt>
                <c:pt idx="6">
                  <c:v>0.5514267937255628</c:v>
                </c:pt>
                <c:pt idx="7">
                  <c:v>0.88822831897604471</c:v>
                </c:pt>
                <c:pt idx="8">
                  <c:v>0.93163684034307259</c:v>
                </c:pt>
                <c:pt idx="9">
                  <c:v>0.7611918113646714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F-46F1-BB77-EAB419FAC04F}"/>
            </c:ext>
          </c:extLst>
        </c:ser>
        <c:ser>
          <c:idx val="4"/>
          <c:order val="3"/>
          <c:tx>
            <c:strRef>
              <c:f>'dev &amp; imp (merton) @2021'!$A$256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@2021'!$B$256:$K$256</c:f>
              <c:numCache>
                <c:formatCode>0.00%</c:formatCode>
                <c:ptCount val="10"/>
                <c:pt idx="0">
                  <c:v>7.2899327928016837E-4</c:v>
                </c:pt>
                <c:pt idx="1">
                  <c:v>2.8309682399314173E-5</c:v>
                </c:pt>
                <c:pt idx="2">
                  <c:v>6.6170122705636368E-9</c:v>
                </c:pt>
                <c:pt idx="3">
                  <c:v>1.061161826556485E-8</c:v>
                </c:pt>
                <c:pt idx="4">
                  <c:v>1.9929055661187024E-8</c:v>
                </c:pt>
                <c:pt idx="5">
                  <c:v>6.3048478801036954E-11</c:v>
                </c:pt>
                <c:pt idx="6">
                  <c:v>4.0180640925190521E-13</c:v>
                </c:pt>
                <c:pt idx="7">
                  <c:v>1.4033575948842067E-11</c:v>
                </c:pt>
                <c:pt idx="8">
                  <c:v>1.955232376502812E-12</c:v>
                </c:pt>
                <c:pt idx="9">
                  <c:v>7.9171831714633468E-17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F-46F1-BB77-EAB419FA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@2021'!$B$266:$K$266</c:f>
              <c:numCache>
                <c:formatCode>0.00%</c:formatCode>
                <c:ptCount val="10"/>
                <c:pt idx="0">
                  <c:v>5.9400000000000015E-2</c:v>
                </c:pt>
                <c:pt idx="1">
                  <c:v>2.6916838655243316E-2</c:v>
                </c:pt>
                <c:pt idx="2">
                  <c:v>2.0790903461391549E-2</c:v>
                </c:pt>
                <c:pt idx="3">
                  <c:v>1.7527639614678962E-2</c:v>
                </c:pt>
                <c:pt idx="4">
                  <c:v>1.5404722267062448E-2</c:v>
                </c:pt>
                <c:pt idx="5">
                  <c:v>1.387748202592363E-2</c:v>
                </c:pt>
                <c:pt idx="6">
                  <c:v>1.2708990101743391E-2</c:v>
                </c:pt>
                <c:pt idx="7">
                  <c:v>1.1776808362896978E-2</c:v>
                </c:pt>
                <c:pt idx="8">
                  <c:v>1.101025542196387E-2</c:v>
                </c:pt>
                <c:pt idx="9">
                  <c:v>1.0365221014037185E-2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813-949C-9E524CE82E58}"/>
            </c:ext>
          </c:extLst>
        </c:ser>
        <c:ser>
          <c:idx val="2"/>
          <c:order val="1"/>
          <c:tx>
            <c:strRef>
              <c:f>'dev &amp; imp (merton) @2021'!$A$267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@2021'!$B$267:$K$267</c:f>
              <c:numCache>
                <c:formatCode>0.00%</c:formatCode>
                <c:ptCount val="10"/>
                <c:pt idx="0">
                  <c:v>2.1757502036655572E-2</c:v>
                </c:pt>
                <c:pt idx="1">
                  <c:v>1.2270396977009726E-2</c:v>
                </c:pt>
                <c:pt idx="2">
                  <c:v>3.0229020917081368E-4</c:v>
                </c:pt>
                <c:pt idx="3">
                  <c:v>1.5961869969869404E-3</c:v>
                </c:pt>
                <c:pt idx="4">
                  <c:v>6.504157046182295E-3</c:v>
                </c:pt>
                <c:pt idx="5">
                  <c:v>9.6957440947008204E-4</c:v>
                </c:pt>
                <c:pt idx="6">
                  <c:v>2.1116309366652774E-4</c:v>
                </c:pt>
                <c:pt idx="7">
                  <c:v>3.1093736599292579E-3</c:v>
                </c:pt>
                <c:pt idx="8">
                  <c:v>2.99879376271934E-3</c:v>
                </c:pt>
                <c:pt idx="9">
                  <c:v>7.3424750611190398E-5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0-4813-949C-9E524CE82E58}"/>
            </c:ext>
          </c:extLst>
        </c:ser>
        <c:ser>
          <c:idx val="3"/>
          <c:order val="2"/>
          <c:tx>
            <c:strRef>
              <c:f>'dev &amp; imp (merton) @2021'!$A$268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@2021'!$B$268:$K$268</c:f>
              <c:numCache>
                <c:formatCode>0.00%</c:formatCode>
                <c:ptCount val="10"/>
                <c:pt idx="0">
                  <c:v>0.14685464016107089</c:v>
                </c:pt>
                <c:pt idx="1">
                  <c:v>0.29543438703182606</c:v>
                </c:pt>
                <c:pt idx="2">
                  <c:v>0.11247301566313447</c:v>
                </c:pt>
                <c:pt idx="3">
                  <c:v>0.37635523927844156</c:v>
                </c:pt>
                <c:pt idx="4">
                  <c:v>0.69752229164693302</c:v>
                </c:pt>
                <c:pt idx="5">
                  <c:v>0.59307191077326715</c:v>
                </c:pt>
                <c:pt idx="6">
                  <c:v>0.54743277858022221</c:v>
                </c:pt>
                <c:pt idx="7">
                  <c:v>0.88507524588650832</c:v>
                </c:pt>
                <c:pt idx="8">
                  <c:v>0.92871989442754344</c:v>
                </c:pt>
                <c:pt idx="9">
                  <c:v>0.75293422923010578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0-4813-949C-9E524CE82E58}"/>
            </c:ext>
          </c:extLst>
        </c:ser>
        <c:ser>
          <c:idx val="4"/>
          <c:order val="3"/>
          <c:tx>
            <c:strRef>
              <c:f>'dev &amp; imp (merton) @2021'!$A$269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@2021'!$B$269:$K$269</c:f>
              <c:numCache>
                <c:formatCode>0.00%</c:formatCode>
                <c:ptCount val="10"/>
                <c:pt idx="0">
                  <c:v>1.4065936050186856E-3</c:v>
                </c:pt>
                <c:pt idx="1">
                  <c:v>3.7548171611572514E-5</c:v>
                </c:pt>
                <c:pt idx="2">
                  <c:v>8.2292796736574427E-9</c:v>
                </c:pt>
                <c:pt idx="3">
                  <c:v>1.1882075784796056E-8</c:v>
                </c:pt>
                <c:pt idx="4">
                  <c:v>2.0747182792804772E-8</c:v>
                </c:pt>
                <c:pt idx="5">
                  <c:v>6.2042819809918341E-11</c:v>
                </c:pt>
                <c:pt idx="6">
                  <c:v>3.7327608166030234E-13</c:v>
                </c:pt>
                <c:pt idx="7">
                  <c:v>1.2549766574518203E-11</c:v>
                </c:pt>
                <c:pt idx="8">
                  <c:v>1.6755935109703651E-12</c:v>
                </c:pt>
                <c:pt idx="9">
                  <c:v>6.3462849758560964E-17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0-4813-949C-9E524CE8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@2021'!$B$279:$K$279</c:f>
              <c:numCache>
                <c:formatCode>0.00%</c:formatCode>
                <c:ptCount val="10"/>
                <c:pt idx="0">
                  <c:v>8.3099999999999993E-2</c:v>
                </c:pt>
                <c:pt idx="1">
                  <c:v>3.0902405858002878E-2</c:v>
                </c:pt>
                <c:pt idx="2">
                  <c:v>2.2784352692127047E-2</c:v>
                </c:pt>
                <c:pt idx="3">
                  <c:v>1.8647568333617418E-2</c:v>
                </c:pt>
                <c:pt idx="4">
                  <c:v>1.6036754246303974E-2</c:v>
                </c:pt>
                <c:pt idx="5">
                  <c:v>1.4201920846780354E-2</c:v>
                </c:pt>
                <c:pt idx="6">
                  <c:v>1.2824666334711786E-2</c:v>
                </c:pt>
                <c:pt idx="7">
                  <c:v>1.1743587053002146E-2</c:v>
                </c:pt>
                <c:pt idx="8">
                  <c:v>1.0866995990345223E-2</c:v>
                </c:pt>
                <c:pt idx="9">
                  <c:v>1.0138464740023166E-2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2-4D03-A42D-A47692A43A22}"/>
            </c:ext>
          </c:extLst>
        </c:ser>
        <c:ser>
          <c:idx val="2"/>
          <c:order val="1"/>
          <c:tx>
            <c:strRef>
              <c:f>'dev &amp; imp (merton) @2021'!$A$280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@2021'!$B$280:$K$280</c:f>
              <c:numCache>
                <c:formatCode>0.00%</c:formatCode>
                <c:ptCount val="10"/>
                <c:pt idx="0">
                  <c:v>3.4172349564718471E-2</c:v>
                </c:pt>
                <c:pt idx="1">
                  <c:v>1.4594006965229608E-2</c:v>
                </c:pt>
                <c:pt idx="2">
                  <c:v>3.5367553778644002E-4</c:v>
                </c:pt>
                <c:pt idx="3">
                  <c:v>1.7478851616878849E-3</c:v>
                </c:pt>
                <c:pt idx="4">
                  <c:v>6.8388674471837052E-3</c:v>
                </c:pt>
                <c:pt idx="5">
                  <c:v>1.0032881141214445E-3</c:v>
                </c:pt>
                <c:pt idx="6">
                  <c:v>2.1431369146592797E-4</c:v>
                </c:pt>
                <c:pt idx="7">
                  <c:v>3.09795742058025E-3</c:v>
                </c:pt>
                <c:pt idx="8">
                  <c:v>2.9483501452725863E-3</c:v>
                </c:pt>
                <c:pt idx="9">
                  <c:v>7.0717300396196654E-5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2-4D03-A42D-A47692A43A22}"/>
            </c:ext>
          </c:extLst>
        </c:ser>
        <c:ser>
          <c:idx val="3"/>
          <c:order val="2"/>
          <c:tx>
            <c:strRef>
              <c:f>'dev &amp; imp (merton) @2021'!$A$281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@2021'!$B$281:$K$281</c:f>
              <c:numCache>
                <c:formatCode>0.00%</c:formatCode>
                <c:ptCount val="10"/>
                <c:pt idx="0">
                  <c:v>0.19654867473360657</c:v>
                </c:pt>
                <c:pt idx="1">
                  <c:v>0.31919183580464511</c:v>
                </c:pt>
                <c:pt idx="2">
                  <c:v>0.12087103351894417</c:v>
                </c:pt>
                <c:pt idx="3">
                  <c:v>0.38709748538004057</c:v>
                </c:pt>
                <c:pt idx="4">
                  <c:v>0.70374829495574109</c:v>
                </c:pt>
                <c:pt idx="5">
                  <c:v>0.59700180622915722</c:v>
                </c:pt>
                <c:pt idx="6">
                  <c:v>0.54898694846690255</c:v>
                </c:pt>
                <c:pt idx="7">
                  <c:v>0.88484028435298623</c:v>
                </c:pt>
                <c:pt idx="8">
                  <c:v>0.9279601200795512</c:v>
                </c:pt>
                <c:pt idx="9">
                  <c:v>0.74998547296518825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2-4D03-A42D-A47692A43A22}"/>
            </c:ext>
          </c:extLst>
        </c:ser>
        <c:ser>
          <c:idx val="4"/>
          <c:order val="3"/>
          <c:tx>
            <c:strRef>
              <c:f>'dev &amp; imp (merton) @2021'!$A$282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@2021'!$B$282:$K$282</c:f>
              <c:numCache>
                <c:formatCode>0.00%</c:formatCode>
                <c:ptCount val="10"/>
                <c:pt idx="0">
                  <c:v>2.6236972371739258E-3</c:v>
                </c:pt>
                <c:pt idx="1">
                  <c:v>4.9727881827778638E-5</c:v>
                </c:pt>
                <c:pt idx="2">
                  <c:v>1.0546786806170772E-8</c:v>
                </c:pt>
                <c:pt idx="3">
                  <c:v>1.3966871474419837E-8</c:v>
                </c:pt>
                <c:pt idx="4">
                  <c:v>2.2957336413180183E-8</c:v>
                </c:pt>
                <c:pt idx="5">
                  <c:v>6.632221880063694E-11</c:v>
                </c:pt>
                <c:pt idx="6">
                  <c:v>3.8412925826857548E-13</c:v>
                </c:pt>
                <c:pt idx="7">
                  <c:v>1.2446656435544339E-11</c:v>
                </c:pt>
                <c:pt idx="8">
                  <c:v>1.6107347358026561E-12</c:v>
                </c:pt>
                <c:pt idx="9">
                  <c:v>5.8690513797242258E-17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2-4D03-A42D-A47692A4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@2021'!$B$292:$K$292</c:f>
              <c:numCache>
                <c:formatCode>0.00%</c:formatCode>
                <c:ptCount val="10"/>
                <c:pt idx="0">
                  <c:v>0.11190000000000003</c:v>
                </c:pt>
                <c:pt idx="1">
                  <c:v>3.5383695710440206E-2</c:v>
                </c:pt>
                <c:pt idx="2">
                  <c:v>2.5204091980297487E-2</c:v>
                </c:pt>
                <c:pt idx="3">
                  <c:v>2.0178903509945979E-2</c:v>
                </c:pt>
                <c:pt idx="4">
                  <c:v>1.7075081653812316E-2</c:v>
                </c:pt>
                <c:pt idx="5">
                  <c:v>1.4929604851813119E-2</c:v>
                </c:pt>
                <c:pt idx="6">
                  <c:v>1.3340765408567344E-2</c:v>
                </c:pt>
                <c:pt idx="7">
                  <c:v>1.2107741242669856E-2</c:v>
                </c:pt>
                <c:pt idx="8">
                  <c:v>1.1117768444260035E-2</c:v>
                </c:pt>
                <c:pt idx="9">
                  <c:v>1.0302136988540054E-2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F-409B-8734-48D7E697071C}"/>
            </c:ext>
          </c:extLst>
        </c:ser>
        <c:ser>
          <c:idx val="2"/>
          <c:order val="1"/>
          <c:tx>
            <c:strRef>
              <c:f>'dev &amp; imp (merton) @2021'!$A$293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@2021'!$B$293:$K$293</c:f>
              <c:numCache>
                <c:formatCode>0.00%</c:formatCode>
                <c:ptCount val="10"/>
                <c:pt idx="0">
                  <c:v>5.1039017502946454E-2</c:v>
                </c:pt>
                <c:pt idx="1">
                  <c:v>1.7298507592111399E-2</c:v>
                </c:pt>
                <c:pt idx="2">
                  <c:v>4.2075170468158958E-4</c:v>
                </c:pt>
                <c:pt idx="3">
                  <c:v>1.9625215448402316E-3</c:v>
                </c:pt>
                <c:pt idx="4">
                  <c:v>7.3957548228072408E-3</c:v>
                </c:pt>
                <c:pt idx="5">
                  <c:v>1.0802965503289058E-3</c:v>
                </c:pt>
                <c:pt idx="6">
                  <c:v>2.2859938349932508E-4</c:v>
                </c:pt>
                <c:pt idx="7">
                  <c:v>3.2236287405843218E-3</c:v>
                </c:pt>
                <c:pt idx="8">
                  <c:v>3.0367790345939313E-3</c:v>
                </c:pt>
                <c:pt idx="9">
                  <c:v>7.2667160433485006E-5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F-409B-8734-48D7E697071C}"/>
            </c:ext>
          </c:extLst>
        </c:ser>
        <c:ser>
          <c:idx val="3"/>
          <c:order val="2"/>
          <c:tx>
            <c:strRef>
              <c:f>'dev &amp; imp (merton) @2021'!$A$294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@2021'!$B$294:$K$294</c:f>
              <c:numCache>
                <c:formatCode>0.00%</c:formatCode>
                <c:ptCount val="10"/>
                <c:pt idx="0">
                  <c:v>0.25265818983519672</c:v>
                </c:pt>
                <c:pt idx="1">
                  <c:v>0.3438177661336449</c:v>
                </c:pt>
                <c:pt idx="2">
                  <c:v>0.13078262592490164</c:v>
                </c:pt>
                <c:pt idx="3">
                  <c:v>0.40105736542231896</c:v>
                </c:pt>
                <c:pt idx="4">
                  <c:v>0.71341372644287637</c:v>
                </c:pt>
                <c:pt idx="5">
                  <c:v>0.60550823163243028</c:v>
                </c:pt>
                <c:pt idx="6">
                  <c:v>0.55576756116319781</c:v>
                </c:pt>
                <c:pt idx="7">
                  <c:v>0.887366798868507</c:v>
                </c:pt>
                <c:pt idx="8">
                  <c:v>0.92928046452007984</c:v>
                </c:pt>
                <c:pt idx="9">
                  <c:v>0.75212143755090999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F-409B-8734-48D7E697071C}"/>
            </c:ext>
          </c:extLst>
        </c:ser>
        <c:ser>
          <c:idx val="4"/>
          <c:order val="3"/>
          <c:tx>
            <c:strRef>
              <c:f>'dev &amp; imp (merton) @2021'!$A$295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@2021'!$B$295:$K$295</c:f>
              <c:numCache>
                <c:formatCode>0.00%</c:formatCode>
                <c:ptCount val="10"/>
                <c:pt idx="0">
                  <c:v>4.6128502599267962E-3</c:v>
                </c:pt>
                <c:pt idx="1">
                  <c:v>6.564614955215209E-5</c:v>
                </c:pt>
                <c:pt idx="2">
                  <c:v>1.3893317635828069E-8</c:v>
                </c:pt>
                <c:pt idx="3">
                  <c:v>1.7179451366599995E-8</c:v>
                </c:pt>
                <c:pt idx="4">
                  <c:v>2.689973743674211E-8</c:v>
                </c:pt>
                <c:pt idx="5">
                  <c:v>7.6641141254599303E-11</c:v>
                </c:pt>
                <c:pt idx="6">
                  <c:v>4.3529001396965672E-13</c:v>
                </c:pt>
                <c:pt idx="7">
                  <c:v>1.3608902500493077E-11</c:v>
                </c:pt>
                <c:pt idx="8">
                  <c:v>1.7254397718707554E-12</c:v>
                </c:pt>
                <c:pt idx="9">
                  <c:v>6.2107410006603676E-17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F-409B-8734-48D7E697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@2021'!$B$305:$K$305</c:f>
              <c:numCache>
                <c:formatCode>0.00%</c:formatCode>
                <c:ptCount val="10"/>
                <c:pt idx="0">
                  <c:v>0.15060000000000001</c:v>
                </c:pt>
                <c:pt idx="1">
                  <c:v>4.1330364256433098E-2</c:v>
                </c:pt>
                <c:pt idx="2">
                  <c:v>2.8620415413255357E-2</c:v>
                </c:pt>
                <c:pt idx="3">
                  <c:v>2.2502060194317452E-2</c:v>
                </c:pt>
                <c:pt idx="4">
                  <c:v>1.8787338204792978E-2</c:v>
                </c:pt>
                <c:pt idx="5">
                  <c:v>1.6253253260768586E-2</c:v>
                </c:pt>
                <c:pt idx="6">
                  <c:v>1.4396721038033862E-2</c:v>
                </c:pt>
                <c:pt idx="7">
                  <c:v>1.296900328630704E-2</c:v>
                </c:pt>
                <c:pt idx="8">
                  <c:v>1.1831714704635283E-2</c:v>
                </c:pt>
                <c:pt idx="9">
                  <c:v>1.0901202689472301E-2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E-44B0-9DE6-857E5C3CBD2A}"/>
            </c:ext>
          </c:extLst>
        </c:ser>
        <c:ser>
          <c:idx val="2"/>
          <c:order val="1"/>
          <c:tx>
            <c:strRef>
              <c:f>'dev &amp; imp (merton) @2021'!$A$306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@2021'!$B$306:$K$306</c:f>
              <c:numCache>
                <c:formatCode>0.00%</c:formatCode>
                <c:ptCount val="10"/>
                <c:pt idx="0">
                  <c:v>7.6260400932489605E-2</c:v>
                </c:pt>
                <c:pt idx="1">
                  <c:v>2.1021831214297359E-2</c:v>
                </c:pt>
                <c:pt idx="2">
                  <c:v>5.2410047854605803E-4</c:v>
                </c:pt>
                <c:pt idx="3">
                  <c:v>2.3034553363577071E-3</c:v>
                </c:pt>
                <c:pt idx="4">
                  <c:v>8.332169535968461E-3</c:v>
                </c:pt>
                <c:pt idx="5">
                  <c:v>1.2251956281625646E-3</c:v>
                </c:pt>
                <c:pt idx="6">
                  <c:v>2.5898184287549692E-4</c:v>
                </c:pt>
                <c:pt idx="7">
                  <c:v>3.5254161413731809E-3</c:v>
                </c:pt>
                <c:pt idx="8">
                  <c:v>3.2917616764245304E-3</c:v>
                </c:pt>
                <c:pt idx="9">
                  <c:v>7.9996811378765348E-5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E-44B0-9DE6-857E5C3CBD2A}"/>
            </c:ext>
          </c:extLst>
        </c:ser>
        <c:ser>
          <c:idx val="3"/>
          <c:order val="2"/>
          <c:tx>
            <c:strRef>
              <c:f>'dev &amp; imp (merton) @2021'!$A$307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@2021'!$B$307:$K$307</c:f>
              <c:numCache>
                <c:formatCode>0.00%</c:formatCode>
                <c:ptCount val="10"/>
                <c:pt idx="0">
                  <c:v>0.32205125324570888</c:v>
                </c:pt>
                <c:pt idx="1">
                  <c:v>0.37368477327602212</c:v>
                </c:pt>
                <c:pt idx="2">
                  <c:v>0.14430203586205639</c:v>
                </c:pt>
                <c:pt idx="3">
                  <c:v>0.42082069830478447</c:v>
                </c:pt>
                <c:pt idx="4">
                  <c:v>0.72800756485934848</c:v>
                </c:pt>
                <c:pt idx="5">
                  <c:v>0.61998840309512193</c:v>
                </c:pt>
                <c:pt idx="6">
                  <c:v>0.56891478818692964</c:v>
                </c:pt>
                <c:pt idx="7">
                  <c:v>0.89294287360481261</c:v>
                </c:pt>
                <c:pt idx="8">
                  <c:v>0.93280710408651224</c:v>
                </c:pt>
                <c:pt idx="9">
                  <c:v>0.75961606458896069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E-44B0-9DE6-857E5C3CBD2A}"/>
            </c:ext>
          </c:extLst>
        </c:ser>
        <c:ser>
          <c:idx val="4"/>
          <c:order val="3"/>
          <c:tx>
            <c:strRef>
              <c:f>'dev &amp; imp (merton) @2021'!$A$308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@2021'!$B$308:$K$308</c:f>
              <c:numCache>
                <c:formatCode>0.00%</c:formatCode>
                <c:ptCount val="10"/>
                <c:pt idx="0">
                  <c:v>8.2110375823879513E-3</c:v>
                </c:pt>
                <c:pt idx="1">
                  <c:v>9.0533150230692695E-5</c:v>
                </c:pt>
                <c:pt idx="2">
                  <c:v>1.9721292155013153E-8</c:v>
                </c:pt>
                <c:pt idx="3">
                  <c:v>2.290907396210284E-8</c:v>
                </c:pt>
                <c:pt idx="4">
                  <c:v>3.4288460358317645E-8</c:v>
                </c:pt>
                <c:pt idx="5">
                  <c:v>9.8121532315753476E-11</c:v>
                </c:pt>
                <c:pt idx="6">
                  <c:v>5.5474616498473317E-13</c:v>
                </c:pt>
                <c:pt idx="7">
                  <c:v>1.6648520205589845E-11</c:v>
                </c:pt>
                <c:pt idx="8">
                  <c:v>2.0828236828598176E-12</c:v>
                </c:pt>
                <c:pt idx="9">
                  <c:v>7.5880038221989579E-17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E-44B0-9DE6-857E5C3C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(merton) @2021'!$A$318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@2021'!$B$318:$K$318</c:f>
              <c:numCache>
                <c:formatCode>0.00%</c:formatCode>
                <c:ptCount val="10"/>
                <c:pt idx="0">
                  <c:v>0.18970000000000001</c:v>
                </c:pt>
                <c:pt idx="1">
                  <c:v>4.759920644415154E-2</c:v>
                </c:pt>
                <c:pt idx="2">
                  <c:v>3.2379307043697299E-2</c:v>
                </c:pt>
                <c:pt idx="3">
                  <c:v>2.5163500692610963E-2</c:v>
                </c:pt>
                <c:pt idx="4">
                  <c:v>2.0828452154902189E-2</c:v>
                </c:pt>
                <c:pt idx="5">
                  <c:v>1.7895304118549213E-2</c:v>
                </c:pt>
                <c:pt idx="6">
                  <c:v>1.5760786370205084E-2</c:v>
                </c:pt>
                <c:pt idx="7">
                  <c:v>1.4128618062861894E-2</c:v>
                </c:pt>
                <c:pt idx="8">
                  <c:v>1.2834891375879282E-2</c:v>
                </c:pt>
                <c:pt idx="9">
                  <c:v>1.1781009557905906E-2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4-4B3B-957B-C7B59694ADF7}"/>
            </c:ext>
          </c:extLst>
        </c:ser>
        <c:ser>
          <c:idx val="2"/>
          <c:order val="1"/>
          <c:tx>
            <c:strRef>
              <c:f>'dev &amp; imp (merton) @2021'!$A$319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@2021'!$B$319:$K$319</c:f>
              <c:numCache>
                <c:formatCode>0.00%</c:formatCode>
                <c:ptCount val="10"/>
                <c:pt idx="0">
                  <c:v>0.10427835532835783</c:v>
                </c:pt>
                <c:pt idx="1">
                  <c:v>2.5095368574860472E-2</c:v>
                </c:pt>
                <c:pt idx="2">
                  <c:v>6.4933298074258911E-4</c:v>
                </c:pt>
                <c:pt idx="3">
                  <c:v>2.7157236474386255E-3</c:v>
                </c:pt>
                <c:pt idx="4">
                  <c:v>9.4759000372614706E-3</c:v>
                </c:pt>
                <c:pt idx="5">
                  <c:v>1.4133080274380094E-3</c:v>
                </c:pt>
                <c:pt idx="6">
                  <c:v>3.0048304950203489E-4</c:v>
                </c:pt>
                <c:pt idx="7">
                  <c:v>3.9414537709742741E-3</c:v>
                </c:pt>
                <c:pt idx="8">
                  <c:v>3.6578032357541521E-3</c:v>
                </c:pt>
                <c:pt idx="9">
                  <c:v>9.1305292898872576E-5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4-4B3B-957B-C7B59694ADF7}"/>
            </c:ext>
          </c:extLst>
        </c:ser>
        <c:ser>
          <c:idx val="3"/>
          <c:order val="2"/>
          <c:tx>
            <c:strRef>
              <c:f>'dev &amp; imp (merton) @2021'!$A$320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@2021'!$B$320:$K$320</c:f>
              <c:numCache>
                <c:formatCode>0.00%</c:formatCode>
                <c:ptCount val="10"/>
                <c:pt idx="0">
                  <c:v>0.38635555399504856</c:v>
                </c:pt>
                <c:pt idx="1">
                  <c:v>0.40231602467143895</c:v>
                </c:pt>
                <c:pt idx="2">
                  <c:v>0.1586058787386086</c:v>
                </c:pt>
                <c:pt idx="3">
                  <c:v>0.44166357253236216</c:v>
                </c:pt>
                <c:pt idx="4">
                  <c:v>0.74355730730571401</c:v>
                </c:pt>
                <c:pt idx="5">
                  <c:v>0.63640321145362733</c:v>
                </c:pt>
                <c:pt idx="6">
                  <c:v>0.58461895884121473</c:v>
                </c:pt>
                <c:pt idx="7">
                  <c:v>0.89967837472458378</c:v>
                </c:pt>
                <c:pt idx="8">
                  <c:v>0.93725252323319119</c:v>
                </c:pt>
                <c:pt idx="9">
                  <c:v>0.76979061959792561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4-4B3B-957B-C7B59694ADF7}"/>
            </c:ext>
          </c:extLst>
        </c:ser>
        <c:ser>
          <c:idx val="4"/>
          <c:order val="3"/>
          <c:tx>
            <c:strRef>
              <c:f>'dev &amp; imp (merton) @2021'!$A$321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@2021'!$B$321:$K$321</c:f>
              <c:numCache>
                <c:formatCode>0.00%</c:formatCode>
                <c:ptCount val="10"/>
                <c:pt idx="0">
                  <c:v>1.2998467341620853E-2</c:v>
                </c:pt>
                <c:pt idx="1">
                  <c:v>1.216016880300058E-4</c:v>
                </c:pt>
                <c:pt idx="2">
                  <c:v>2.7809173471747522E-8</c:v>
                </c:pt>
                <c:pt idx="3">
                  <c:v>3.0854300336056314E-8</c:v>
                </c:pt>
                <c:pt idx="4">
                  <c:v>4.4636288933214615E-8</c:v>
                </c:pt>
                <c:pt idx="5">
                  <c:v>1.3007118463000069E-10</c:v>
                </c:pt>
                <c:pt idx="6">
                  <c:v>7.4144481208571789E-13</c:v>
                </c:pt>
                <c:pt idx="7">
                  <c:v>2.1434050282690256E-11</c:v>
                </c:pt>
                <c:pt idx="8">
                  <c:v>2.6675595146763321E-12</c:v>
                </c:pt>
                <c:pt idx="9">
                  <c:v>1.0004987445914788E-16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4-4B3B-957B-C7B59694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@2021'!$A$331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@2021'!$B$331:$K$331</c:f>
              <c:numCache>
                <c:formatCode>0.00%</c:formatCode>
                <c:ptCount val="10"/>
                <c:pt idx="0">
                  <c:v>8.3405056263867539E-5</c:v>
                </c:pt>
                <c:pt idx="1">
                  <c:v>3.1683322257289467E-4</c:v>
                </c:pt>
                <c:pt idx="2">
                  <c:v>5.3124405071751789E-6</c:v>
                </c:pt>
                <c:pt idx="3">
                  <c:v>7.2991951759408596E-5</c:v>
                </c:pt>
                <c:pt idx="4">
                  <c:v>5.9818977132765014E-4</c:v>
                </c:pt>
                <c:pt idx="5">
                  <c:v>7.793394352163593E-5</c:v>
                </c:pt>
                <c:pt idx="6">
                  <c:v>1.6893566196606549E-5</c:v>
                </c:pt>
                <c:pt idx="7">
                  <c:v>4.7661951276407394E-4</c:v>
                </c:pt>
                <c:pt idx="8">
                  <c:v>5.3790128979142081E-4</c:v>
                </c:pt>
                <c:pt idx="9">
                  <c:v>9.4471058510241293E-6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A40-80BC-C847EBB60ED4}"/>
            </c:ext>
          </c:extLst>
        </c:ser>
        <c:ser>
          <c:idx val="1"/>
          <c:order val="1"/>
          <c:tx>
            <c:strRef>
              <c:f>'dev &amp; imp (merton) @2021'!$A$332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@2021'!$B$332:$K$332</c:f>
              <c:numCache>
                <c:formatCode>0.00%</c:formatCode>
                <c:ptCount val="10"/>
                <c:pt idx="0">
                  <c:v>2.7118379204978208E-4</c:v>
                </c:pt>
                <c:pt idx="1">
                  <c:v>8.1563257287847128E-4</c:v>
                </c:pt>
                <c:pt idx="2">
                  <c:v>1.6139342576060658E-5</c:v>
                </c:pt>
                <c:pt idx="3">
                  <c:v>1.8280098083967578E-4</c:v>
                </c:pt>
                <c:pt idx="4">
                  <c:v>1.2809208978277616E-3</c:v>
                </c:pt>
                <c:pt idx="5">
                  <c:v>1.8109752304361492E-4</c:v>
                </c:pt>
                <c:pt idx="6">
                  <c:v>4.1037124255792979E-5</c:v>
                </c:pt>
                <c:pt idx="7">
                  <c:v>9.5998225193932114E-4</c:v>
                </c:pt>
                <c:pt idx="8">
                  <c:v>1.055881997213359E-3</c:v>
                </c:pt>
                <c:pt idx="9">
                  <c:v>2.1852706489440162E-5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7-4A40-80BC-C847EBB60ED4}"/>
            </c:ext>
          </c:extLst>
        </c:ser>
        <c:ser>
          <c:idx val="2"/>
          <c:order val="2"/>
          <c:tx>
            <c:strRef>
              <c:f>'dev &amp; imp (merton) @2021'!$A$333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@2021'!$B$333:$K$333</c:f>
              <c:numCache>
                <c:formatCode>0.00%</c:formatCode>
                <c:ptCount val="10"/>
                <c:pt idx="0">
                  <c:v>7.6114339058952788E-4</c:v>
                </c:pt>
                <c:pt idx="1">
                  <c:v>1.9856424148944011E-3</c:v>
                </c:pt>
                <c:pt idx="2">
                  <c:v>4.8805671644912875E-5</c:v>
                </c:pt>
                <c:pt idx="3">
                  <c:v>4.6585901103894076E-4</c:v>
                </c:pt>
                <c:pt idx="4">
                  <c:v>2.8178310266467601E-3</c:v>
                </c:pt>
                <c:pt idx="5">
                  <c:v>4.4452555434913808E-4</c:v>
                </c:pt>
                <c:pt idx="6">
                  <c:v>1.078049446142198E-4</c:v>
                </c:pt>
                <c:pt idx="7">
                  <c:v>2.0642617832169678E-3</c:v>
                </c:pt>
                <c:pt idx="8">
                  <c:v>2.229571168201661E-3</c:v>
                </c:pt>
                <c:pt idx="9">
                  <c:v>5.6634920537452871E-5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47-4A40-80BC-C847EBB60ED4}"/>
            </c:ext>
          </c:extLst>
        </c:ser>
        <c:ser>
          <c:idx val="3"/>
          <c:order val="3"/>
          <c:tx>
            <c:strRef>
              <c:f>'dev &amp; imp (merton) @2021'!$A$334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@2021'!$B$334:$K$334</c:f>
              <c:numCache>
                <c:formatCode>0.00%</c:formatCode>
                <c:ptCount val="10"/>
                <c:pt idx="0">
                  <c:v>2.455102240706422E-3</c:v>
                </c:pt>
                <c:pt idx="1">
                  <c:v>4.1532080043040973E-3</c:v>
                </c:pt>
                <c:pt idx="2">
                  <c:v>1.0608330334450146E-4</c:v>
                </c:pt>
                <c:pt idx="3">
                  <c:v>8.1522493439892632E-4</c:v>
                </c:pt>
                <c:pt idx="4">
                  <c:v>4.2347119944958706E-3</c:v>
                </c:pt>
                <c:pt idx="5">
                  <c:v>6.6909171463783656E-4</c:v>
                </c:pt>
                <c:pt idx="6">
                  <c:v>1.5870628109632893E-4</c:v>
                </c:pt>
                <c:pt idx="7">
                  <c:v>2.6929847142961863E-3</c:v>
                </c:pt>
                <c:pt idx="8">
                  <c:v>2.7948871218110996E-3</c:v>
                </c:pt>
                <c:pt idx="9">
                  <c:v>7.2799009290647359E-5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47-4A40-80BC-C847EBB60ED4}"/>
            </c:ext>
          </c:extLst>
        </c:ser>
        <c:ser>
          <c:idx val="4"/>
          <c:order val="4"/>
          <c:tx>
            <c:strRef>
              <c:f>'dev &amp; imp (merton) @2021'!$A$335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@2021'!$B$335:$K$335</c:f>
              <c:numCache>
                <c:formatCode>0.00%</c:formatCode>
                <c:ptCount val="10"/>
                <c:pt idx="0">
                  <c:v>4.4064815274114906E-3</c:v>
                </c:pt>
                <c:pt idx="1">
                  <c:v>6.2383604162631673E-3</c:v>
                </c:pt>
                <c:pt idx="2">
                  <c:v>1.6977516993132947E-4</c:v>
                </c:pt>
                <c:pt idx="3">
                  <c:v>1.1723271527962309E-3</c:v>
                </c:pt>
                <c:pt idx="4">
                  <c:v>5.6208583714720192E-3</c:v>
                </c:pt>
                <c:pt idx="5">
                  <c:v>9.1010796877377979E-4</c:v>
                </c:pt>
                <c:pt idx="6">
                  <c:v>2.1748876593606325E-4</c:v>
                </c:pt>
                <c:pt idx="7">
                  <c:v>3.403880648249571E-3</c:v>
                </c:pt>
                <c:pt idx="8">
                  <c:v>3.4754053344830788E-3</c:v>
                </c:pt>
                <c:pt idx="9">
                  <c:v>9.523554783031691E-5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47-4A40-80BC-C847EBB60ED4}"/>
            </c:ext>
          </c:extLst>
        </c:ser>
        <c:ser>
          <c:idx val="5"/>
          <c:order val="5"/>
          <c:tx>
            <c:strRef>
              <c:f>'dev &amp; imp (merton) @2021'!$A$336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@2021'!$B$336:$K$336</c:f>
              <c:numCache>
                <c:formatCode>0.00%</c:formatCode>
                <c:ptCount val="10"/>
                <c:pt idx="0">
                  <c:v>7.4569216247215046E-3</c:v>
                </c:pt>
                <c:pt idx="1">
                  <c:v>8.3373679923635542E-3</c:v>
                </c:pt>
                <c:pt idx="2">
                  <c:v>2.2783306648138288E-4</c:v>
                </c:pt>
                <c:pt idx="3">
                  <c:v>1.429880847932058E-3</c:v>
                </c:pt>
                <c:pt idx="4">
                  <c:v>6.4326187238917124E-3</c:v>
                </c:pt>
                <c:pt idx="5">
                  <c:v>1.0335023171527916E-3</c:v>
                </c:pt>
                <c:pt idx="6">
                  <c:v>2.4297318347067833E-4</c:v>
                </c:pt>
                <c:pt idx="7">
                  <c:v>3.643167564916274E-3</c:v>
                </c:pt>
                <c:pt idx="8">
                  <c:v>3.6540261773621552E-3</c:v>
                </c:pt>
                <c:pt idx="9">
                  <c:v>9.96970991057633E-5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47-4A40-80BC-C847EBB60ED4}"/>
            </c:ext>
          </c:extLst>
        </c:ser>
        <c:ser>
          <c:idx val="6"/>
          <c:order val="6"/>
          <c:tx>
            <c:strRef>
              <c:f>'dev &amp; imp (merton) @2021'!$A$337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@2021'!$B$337:$K$337</c:f>
              <c:numCache>
                <c:formatCode>0.00%</c:formatCode>
                <c:ptCount val="10"/>
                <c:pt idx="0">
                  <c:v>1.3407342010280723E-2</c:v>
                </c:pt>
                <c:pt idx="1">
                  <c:v>1.0292885317570187E-2</c:v>
                </c:pt>
                <c:pt idx="2">
                  <c:v>2.6320458891972794E-4</c:v>
                </c:pt>
                <c:pt idx="3">
                  <c:v>1.4976999212239499E-3</c:v>
                </c:pt>
                <c:pt idx="4">
                  <c:v>6.3754814495979167E-3</c:v>
                </c:pt>
                <c:pt idx="5">
                  <c:v>9.7760049642369633E-4</c:v>
                </c:pt>
                <c:pt idx="6">
                  <c:v>2.19351563467334E-4</c:v>
                </c:pt>
                <c:pt idx="7">
                  <c:v>3.2679925618781546E-3</c:v>
                </c:pt>
                <c:pt idx="8">
                  <c:v>3.2039572876943656E-3</c:v>
                </c:pt>
                <c:pt idx="9">
                  <c:v>8.1640642354362177E-5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47-4A40-80BC-C847EBB60ED4}"/>
            </c:ext>
          </c:extLst>
        </c:ser>
        <c:ser>
          <c:idx val="7"/>
          <c:order val="7"/>
          <c:tx>
            <c:strRef>
              <c:f>'dev &amp; imp (merton) @2021'!$A$338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@2021'!$B$338:$K$338</c:f>
              <c:numCache>
                <c:formatCode>0.00%</c:formatCode>
                <c:ptCount val="10"/>
                <c:pt idx="0">
                  <c:v>2.1757502036655572E-2</c:v>
                </c:pt>
                <c:pt idx="1">
                  <c:v>1.2270396977009726E-2</c:v>
                </c:pt>
                <c:pt idx="2">
                  <c:v>3.0229020917081368E-4</c:v>
                </c:pt>
                <c:pt idx="3">
                  <c:v>1.5961869969869404E-3</c:v>
                </c:pt>
                <c:pt idx="4">
                  <c:v>6.504157046182295E-3</c:v>
                </c:pt>
                <c:pt idx="5">
                  <c:v>9.6957440947008204E-4</c:v>
                </c:pt>
                <c:pt idx="6">
                  <c:v>2.1116309366652774E-4</c:v>
                </c:pt>
                <c:pt idx="7">
                  <c:v>3.1093736599292579E-3</c:v>
                </c:pt>
                <c:pt idx="8">
                  <c:v>2.99879376271934E-3</c:v>
                </c:pt>
                <c:pt idx="9">
                  <c:v>7.3424750611190398E-5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47-4A40-80BC-C847EBB60ED4}"/>
            </c:ext>
          </c:extLst>
        </c:ser>
        <c:ser>
          <c:idx val="8"/>
          <c:order val="8"/>
          <c:tx>
            <c:strRef>
              <c:f>'dev &amp; imp (merton) @2021'!$A$339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@2021'!$B$339:$K$339</c:f>
              <c:numCache>
                <c:formatCode>0.00%</c:formatCode>
                <c:ptCount val="10"/>
                <c:pt idx="0">
                  <c:v>3.4172349564718471E-2</c:v>
                </c:pt>
                <c:pt idx="1">
                  <c:v>1.4594006965229608E-2</c:v>
                </c:pt>
                <c:pt idx="2">
                  <c:v>3.5367553778644002E-4</c:v>
                </c:pt>
                <c:pt idx="3">
                  <c:v>1.7478851616878849E-3</c:v>
                </c:pt>
                <c:pt idx="4">
                  <c:v>6.8388674471837052E-3</c:v>
                </c:pt>
                <c:pt idx="5">
                  <c:v>1.0032881141214445E-3</c:v>
                </c:pt>
                <c:pt idx="6">
                  <c:v>2.1431369146592797E-4</c:v>
                </c:pt>
                <c:pt idx="7">
                  <c:v>3.09795742058025E-3</c:v>
                </c:pt>
                <c:pt idx="8">
                  <c:v>2.9483501452725863E-3</c:v>
                </c:pt>
                <c:pt idx="9">
                  <c:v>7.0717300396196654E-5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47-4A40-80BC-C847EBB60ED4}"/>
            </c:ext>
          </c:extLst>
        </c:ser>
        <c:ser>
          <c:idx val="9"/>
          <c:order val="9"/>
          <c:tx>
            <c:strRef>
              <c:f>'dev &amp; imp (merton) @2021'!$A$340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@2021'!$B$340:$K$340</c:f>
              <c:numCache>
                <c:formatCode>0.00%</c:formatCode>
                <c:ptCount val="10"/>
                <c:pt idx="0">
                  <c:v>5.1039017502946454E-2</c:v>
                </c:pt>
                <c:pt idx="1">
                  <c:v>1.7298507592111399E-2</c:v>
                </c:pt>
                <c:pt idx="2">
                  <c:v>4.2075170468158958E-4</c:v>
                </c:pt>
                <c:pt idx="3">
                  <c:v>1.9625215448402316E-3</c:v>
                </c:pt>
                <c:pt idx="4">
                  <c:v>7.3957548228072408E-3</c:v>
                </c:pt>
                <c:pt idx="5">
                  <c:v>1.0802965503289058E-3</c:v>
                </c:pt>
                <c:pt idx="6">
                  <c:v>2.2859938349932508E-4</c:v>
                </c:pt>
                <c:pt idx="7">
                  <c:v>3.2236287405843218E-3</c:v>
                </c:pt>
                <c:pt idx="8">
                  <c:v>3.0367790345939313E-3</c:v>
                </c:pt>
                <c:pt idx="9">
                  <c:v>7.2667160433485006E-5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47-4A40-80BC-C847EBB60ED4}"/>
            </c:ext>
          </c:extLst>
        </c:ser>
        <c:ser>
          <c:idx val="10"/>
          <c:order val="10"/>
          <c:tx>
            <c:strRef>
              <c:f>'dev &amp; imp (merton) @2021'!$A$341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@2021'!$B$341:$K$341</c:f>
              <c:numCache>
                <c:formatCode>0.00%</c:formatCode>
                <c:ptCount val="10"/>
                <c:pt idx="0">
                  <c:v>7.6260400932489605E-2</c:v>
                </c:pt>
                <c:pt idx="1">
                  <c:v>2.1021831214297359E-2</c:v>
                </c:pt>
                <c:pt idx="2">
                  <c:v>5.2410047854605803E-4</c:v>
                </c:pt>
                <c:pt idx="3">
                  <c:v>2.3034553363577071E-3</c:v>
                </c:pt>
                <c:pt idx="4">
                  <c:v>8.332169535968461E-3</c:v>
                </c:pt>
                <c:pt idx="5">
                  <c:v>1.2251956281625646E-3</c:v>
                </c:pt>
                <c:pt idx="6">
                  <c:v>2.5898184287549692E-4</c:v>
                </c:pt>
                <c:pt idx="7">
                  <c:v>3.5254161413731809E-3</c:v>
                </c:pt>
                <c:pt idx="8">
                  <c:v>3.2917616764245304E-3</c:v>
                </c:pt>
                <c:pt idx="9">
                  <c:v>7.9996811378765348E-5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47-4A40-80BC-C847EBB60ED4}"/>
            </c:ext>
          </c:extLst>
        </c:ser>
        <c:ser>
          <c:idx val="11"/>
          <c:order val="11"/>
          <c:tx>
            <c:strRef>
              <c:f>'dev &amp; imp (merton) @2021'!$A$342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@2021'!$B$342:$K$342</c:f>
              <c:numCache>
                <c:formatCode>0.00%</c:formatCode>
                <c:ptCount val="10"/>
                <c:pt idx="0">
                  <c:v>0.10427835532835783</c:v>
                </c:pt>
                <c:pt idx="1">
                  <c:v>2.5095368574860472E-2</c:v>
                </c:pt>
                <c:pt idx="2">
                  <c:v>6.4933298074258911E-4</c:v>
                </c:pt>
                <c:pt idx="3">
                  <c:v>2.7157236474386255E-3</c:v>
                </c:pt>
                <c:pt idx="4">
                  <c:v>9.4759000372614706E-3</c:v>
                </c:pt>
                <c:pt idx="5">
                  <c:v>1.4133080274380094E-3</c:v>
                </c:pt>
                <c:pt idx="6">
                  <c:v>3.0048304950203489E-4</c:v>
                </c:pt>
                <c:pt idx="7">
                  <c:v>3.9414537709742741E-3</c:v>
                </c:pt>
                <c:pt idx="8">
                  <c:v>3.6578032357541521E-3</c:v>
                </c:pt>
                <c:pt idx="9">
                  <c:v>9.1305292898872576E-5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47-4A40-80BC-C847EBB6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@2021'!$A$350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@2021'!$B$350:$K$350</c:f>
              <c:numCache>
                <c:formatCode>0.00%</c:formatCode>
                <c:ptCount val="10"/>
                <c:pt idx="0">
                  <c:v>2.5878095676307188E-3</c:v>
                </c:pt>
                <c:pt idx="1">
                  <c:v>4.4022543067496867E-2</c:v>
                </c:pt>
                <c:pt idx="2">
                  <c:v>1.4335568931066625E-2</c:v>
                </c:pt>
                <c:pt idx="3">
                  <c:v>0.12215306610178089</c:v>
                </c:pt>
                <c:pt idx="4">
                  <c:v>0.40558664720409637</c:v>
                </c:pt>
                <c:pt idx="5">
                  <c:v>0.32755383665332377</c:v>
                </c:pt>
                <c:pt idx="6">
                  <c:v>0.30804091682659951</c:v>
                </c:pt>
                <c:pt idx="7">
                  <c:v>0.73656432651444759</c:v>
                </c:pt>
                <c:pt idx="8">
                  <c:v>0.8274976439532129</c:v>
                </c:pt>
                <c:pt idx="9">
                  <c:v>0.58024374774268184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C-439C-8B2B-E15239082CAB}"/>
            </c:ext>
          </c:extLst>
        </c:ser>
        <c:ser>
          <c:idx val="1"/>
          <c:order val="1"/>
          <c:tx>
            <c:strRef>
              <c:f>'dev &amp; imp (merton) @2021'!$A$351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@2021'!$B$351:$K$351</c:f>
              <c:numCache>
                <c:formatCode>0.00%</c:formatCode>
                <c:ptCount val="10"/>
                <c:pt idx="0">
                  <c:v>6.3836382283243096E-3</c:v>
                </c:pt>
                <c:pt idx="1">
                  <c:v>7.5035641739042036E-2</c:v>
                </c:pt>
                <c:pt idx="2">
                  <c:v>2.6147710005907741E-2</c:v>
                </c:pt>
                <c:pt idx="3">
                  <c:v>0.17612556354349482</c:v>
                </c:pt>
                <c:pt idx="4">
                  <c:v>0.49397199585597817</c:v>
                </c:pt>
                <c:pt idx="5">
                  <c:v>0.40852201843513419</c:v>
                </c:pt>
                <c:pt idx="6">
                  <c:v>0.3846239417739537</c:v>
                </c:pt>
                <c:pt idx="7">
                  <c:v>0.79797897691816577</c:v>
                </c:pt>
                <c:pt idx="8">
                  <c:v>0.87289641522247496</c:v>
                </c:pt>
                <c:pt idx="9">
                  <c:v>0.65288661988018415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C-439C-8B2B-E15239082CAB}"/>
            </c:ext>
          </c:extLst>
        </c:ser>
        <c:ser>
          <c:idx val="2"/>
          <c:order val="2"/>
          <c:tx>
            <c:strRef>
              <c:f>'dev &amp; imp (merton) @2021'!$A$352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@2021'!$B$352:$K$352</c:f>
              <c:numCache>
                <c:formatCode>0.00%</c:formatCode>
                <c:ptCount val="10"/>
                <c:pt idx="0">
                  <c:v>1.3843695302030898E-2</c:v>
                </c:pt>
                <c:pt idx="1">
                  <c:v>0.12111003283449862</c:v>
                </c:pt>
                <c:pt idx="2">
                  <c:v>4.6441346344221181E-2</c:v>
                </c:pt>
                <c:pt idx="3">
                  <c:v>0.24924737325435581</c:v>
                </c:pt>
                <c:pt idx="4">
                  <c:v>0.59195234480701542</c:v>
                </c:pt>
                <c:pt idx="5">
                  <c:v>0.50454058994257833</c:v>
                </c:pt>
                <c:pt idx="6">
                  <c:v>0.47803519412642614</c:v>
                </c:pt>
                <c:pt idx="7">
                  <c:v>0.85737377002530113</c:v>
                </c:pt>
                <c:pt idx="8">
                  <c:v>0.91473850268838819</c:v>
                </c:pt>
                <c:pt idx="9">
                  <c:v>0.7323175414370644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C-439C-8B2B-E15239082CAB}"/>
            </c:ext>
          </c:extLst>
        </c:ser>
        <c:ser>
          <c:idx val="3"/>
          <c:order val="3"/>
          <c:tx>
            <c:strRef>
              <c:f>'dev &amp; imp (merton) @2021'!$A$353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@2021'!$B$353:$K$353</c:f>
              <c:numCache>
                <c:formatCode>0.00%</c:formatCode>
                <c:ptCount val="10"/>
                <c:pt idx="0">
                  <c:v>3.2580431826555963E-2</c:v>
                </c:pt>
                <c:pt idx="1">
                  <c:v>0.17660623422234001</c:v>
                </c:pt>
                <c:pt idx="2">
                  <c:v>6.8375321659492214E-2</c:v>
                </c:pt>
                <c:pt idx="3">
                  <c:v>0.30261611788769593</c:v>
                </c:pt>
                <c:pt idx="4">
                  <c:v>0.64358927909052754</c:v>
                </c:pt>
                <c:pt idx="5">
                  <c:v>0.55060448320676614</c:v>
                </c:pt>
                <c:pt idx="6">
                  <c:v>0.51764505746723877</c:v>
                </c:pt>
                <c:pt idx="7">
                  <c:v>0.8757029171995343</c:v>
                </c:pt>
                <c:pt idx="8">
                  <c:v>0.92553400900879224</c:v>
                </c:pt>
                <c:pt idx="9">
                  <c:v>0.75226356812786044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C-439C-8B2B-E15239082CAB}"/>
            </c:ext>
          </c:extLst>
        </c:ser>
        <c:ser>
          <c:idx val="4"/>
          <c:order val="4"/>
          <c:tx>
            <c:strRef>
              <c:f>'dev &amp; imp (merton) @2021'!$A$354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@2021'!$B$354:$K$354</c:f>
              <c:numCache>
                <c:formatCode>0.00%</c:formatCode>
                <c:ptCount val="10"/>
                <c:pt idx="0">
                  <c:v>4.9419119442284477E-2</c:v>
                </c:pt>
                <c:pt idx="1">
                  <c:v>0.21552729231065351</c:v>
                </c:pt>
                <c:pt idx="2">
                  <c:v>8.5809181811053278E-2</c:v>
                </c:pt>
                <c:pt idx="3">
                  <c:v>0.34120086025211382</c:v>
                </c:pt>
                <c:pt idx="4">
                  <c:v>0.67929748099369447</c:v>
                </c:pt>
                <c:pt idx="5">
                  <c:v>0.58579931796350593</c:v>
                </c:pt>
                <c:pt idx="6">
                  <c:v>0.55053101494432488</c:v>
                </c:pt>
                <c:pt idx="7">
                  <c:v>0.89077513664198948</c:v>
                </c:pt>
                <c:pt idx="8">
                  <c:v>0.93511947486852942</c:v>
                </c:pt>
                <c:pt idx="9">
                  <c:v>0.77299887903280029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C-439C-8B2B-E15239082CAB}"/>
            </c:ext>
          </c:extLst>
        </c:ser>
        <c:ser>
          <c:idx val="5"/>
          <c:order val="5"/>
          <c:tx>
            <c:strRef>
              <c:f>'dev &amp; imp (merton) @2021'!$A$355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@2021'!$B$355:$K$355</c:f>
              <c:numCache>
                <c:formatCode>0.00%</c:formatCode>
                <c:ptCount val="10"/>
                <c:pt idx="0">
                  <c:v>7.1358074466067858E-2</c:v>
                </c:pt>
                <c:pt idx="1">
                  <c:v>0.24735893529745012</c:v>
                </c:pt>
                <c:pt idx="2">
                  <c:v>9.8615812806755895E-2</c:v>
                </c:pt>
                <c:pt idx="3">
                  <c:v>0.36357816243242136</c:v>
                </c:pt>
                <c:pt idx="4">
                  <c:v>0.69614712244671462</c:v>
                </c:pt>
                <c:pt idx="5">
                  <c:v>0.60041417877100778</c:v>
                </c:pt>
                <c:pt idx="6">
                  <c:v>0.56218703843331075</c:v>
                </c:pt>
                <c:pt idx="7">
                  <c:v>0.89495159116923739</c:v>
                </c:pt>
                <c:pt idx="8">
                  <c:v>0.93720987913161302</c:v>
                </c:pt>
                <c:pt idx="9">
                  <c:v>0.77646450509230369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3C-439C-8B2B-E15239082CAB}"/>
            </c:ext>
          </c:extLst>
        </c:ser>
        <c:ser>
          <c:idx val="6"/>
          <c:order val="6"/>
          <c:tx>
            <c:strRef>
              <c:f>'dev &amp; imp (merton) @2021'!$A$356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@2021'!$B$356:$K$356</c:f>
              <c:numCache>
                <c:formatCode>0.00%</c:formatCode>
                <c:ptCount val="10"/>
                <c:pt idx="0">
                  <c:v>0.10647558681360077</c:v>
                </c:pt>
                <c:pt idx="1">
                  <c:v>0.27274943903367643</c:v>
                </c:pt>
                <c:pt idx="2">
                  <c:v>0.10549006329637044</c:v>
                </c:pt>
                <c:pt idx="3">
                  <c:v>0.36892686455180657</c:v>
                </c:pt>
                <c:pt idx="4">
                  <c:v>0.69503700346574893</c:v>
                </c:pt>
                <c:pt idx="5">
                  <c:v>0.59401960628337402</c:v>
                </c:pt>
                <c:pt idx="6">
                  <c:v>0.5514267937255628</c:v>
                </c:pt>
                <c:pt idx="7">
                  <c:v>0.88822831897604471</c:v>
                </c:pt>
                <c:pt idx="8">
                  <c:v>0.93163684034307259</c:v>
                </c:pt>
                <c:pt idx="9">
                  <c:v>0.7611918113646714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3C-439C-8B2B-E15239082CAB}"/>
            </c:ext>
          </c:extLst>
        </c:ser>
        <c:ser>
          <c:idx val="7"/>
          <c:order val="7"/>
          <c:tx>
            <c:strRef>
              <c:f>'dev &amp; imp (merton) @2021'!$A$357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@2021'!$B$357:$K$357</c:f>
              <c:numCache>
                <c:formatCode>0.00%</c:formatCode>
                <c:ptCount val="10"/>
                <c:pt idx="0">
                  <c:v>0.14685464016107089</c:v>
                </c:pt>
                <c:pt idx="1">
                  <c:v>0.29543438703182606</c:v>
                </c:pt>
                <c:pt idx="2">
                  <c:v>0.11247301566313447</c:v>
                </c:pt>
                <c:pt idx="3">
                  <c:v>0.37635523927844156</c:v>
                </c:pt>
                <c:pt idx="4">
                  <c:v>0.69752229164693302</c:v>
                </c:pt>
                <c:pt idx="5">
                  <c:v>0.59307191077326715</c:v>
                </c:pt>
                <c:pt idx="6">
                  <c:v>0.54743277858022221</c:v>
                </c:pt>
                <c:pt idx="7">
                  <c:v>0.88507524588650832</c:v>
                </c:pt>
                <c:pt idx="8">
                  <c:v>0.92871989442754344</c:v>
                </c:pt>
                <c:pt idx="9">
                  <c:v>0.75293422923010578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3C-439C-8B2B-E15239082CAB}"/>
            </c:ext>
          </c:extLst>
        </c:ser>
        <c:ser>
          <c:idx val="8"/>
          <c:order val="8"/>
          <c:tx>
            <c:strRef>
              <c:f>'dev &amp; imp (merton) @2021'!$A$358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@2021'!$B$358:$K$358</c:f>
              <c:numCache>
                <c:formatCode>0.00%</c:formatCode>
                <c:ptCount val="10"/>
                <c:pt idx="0">
                  <c:v>0.19654867473360657</c:v>
                </c:pt>
                <c:pt idx="1">
                  <c:v>0.31919183580464511</c:v>
                </c:pt>
                <c:pt idx="2">
                  <c:v>0.12087103351894417</c:v>
                </c:pt>
                <c:pt idx="3">
                  <c:v>0.38709748538004057</c:v>
                </c:pt>
                <c:pt idx="4">
                  <c:v>0.70374829495574109</c:v>
                </c:pt>
                <c:pt idx="5">
                  <c:v>0.59700180622915722</c:v>
                </c:pt>
                <c:pt idx="6">
                  <c:v>0.54898694846690255</c:v>
                </c:pt>
                <c:pt idx="7">
                  <c:v>0.88484028435298623</c:v>
                </c:pt>
                <c:pt idx="8">
                  <c:v>0.9279601200795512</c:v>
                </c:pt>
                <c:pt idx="9">
                  <c:v>0.74998547296518825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3C-439C-8B2B-E15239082CAB}"/>
            </c:ext>
          </c:extLst>
        </c:ser>
        <c:ser>
          <c:idx val="9"/>
          <c:order val="9"/>
          <c:tx>
            <c:strRef>
              <c:f>'dev &amp; imp (merton) @2021'!$A$359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@2021'!$B$359:$K$359</c:f>
              <c:numCache>
                <c:formatCode>0.00%</c:formatCode>
                <c:ptCount val="10"/>
                <c:pt idx="0">
                  <c:v>0.25265818983519672</c:v>
                </c:pt>
                <c:pt idx="1">
                  <c:v>0.3438177661336449</c:v>
                </c:pt>
                <c:pt idx="2">
                  <c:v>0.13078262592490164</c:v>
                </c:pt>
                <c:pt idx="3">
                  <c:v>0.40105736542231896</c:v>
                </c:pt>
                <c:pt idx="4">
                  <c:v>0.71341372644287637</c:v>
                </c:pt>
                <c:pt idx="5">
                  <c:v>0.60550823163243028</c:v>
                </c:pt>
                <c:pt idx="6">
                  <c:v>0.55576756116319781</c:v>
                </c:pt>
                <c:pt idx="7">
                  <c:v>0.887366798868507</c:v>
                </c:pt>
                <c:pt idx="8">
                  <c:v>0.92928046452007984</c:v>
                </c:pt>
                <c:pt idx="9">
                  <c:v>0.75212143755090999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3C-439C-8B2B-E15239082CAB}"/>
            </c:ext>
          </c:extLst>
        </c:ser>
        <c:ser>
          <c:idx val="10"/>
          <c:order val="10"/>
          <c:tx>
            <c:strRef>
              <c:f>'dev &amp; imp (merton) @2021'!$A$360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@2021'!$B$360:$K$360</c:f>
              <c:numCache>
                <c:formatCode>0.00%</c:formatCode>
                <c:ptCount val="10"/>
                <c:pt idx="0">
                  <c:v>0.32205125324570888</c:v>
                </c:pt>
                <c:pt idx="1">
                  <c:v>0.37368477327602212</c:v>
                </c:pt>
                <c:pt idx="2">
                  <c:v>0.14430203586205639</c:v>
                </c:pt>
                <c:pt idx="3">
                  <c:v>0.42082069830478447</c:v>
                </c:pt>
                <c:pt idx="4">
                  <c:v>0.72800756485934848</c:v>
                </c:pt>
                <c:pt idx="5">
                  <c:v>0.61998840309512193</c:v>
                </c:pt>
                <c:pt idx="6">
                  <c:v>0.56891478818692964</c:v>
                </c:pt>
                <c:pt idx="7">
                  <c:v>0.89294287360481261</c:v>
                </c:pt>
                <c:pt idx="8">
                  <c:v>0.93280710408651224</c:v>
                </c:pt>
                <c:pt idx="9">
                  <c:v>0.75961606458896069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3C-439C-8B2B-E15239082CAB}"/>
            </c:ext>
          </c:extLst>
        </c:ser>
        <c:ser>
          <c:idx val="11"/>
          <c:order val="11"/>
          <c:tx>
            <c:strRef>
              <c:f>'dev &amp; imp (merton) @2021'!$A$361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@2021'!$B$361:$K$361</c:f>
              <c:numCache>
                <c:formatCode>0.00%</c:formatCode>
                <c:ptCount val="10"/>
                <c:pt idx="0">
                  <c:v>0.38635555399504856</c:v>
                </c:pt>
                <c:pt idx="1">
                  <c:v>0.40231602467143895</c:v>
                </c:pt>
                <c:pt idx="2">
                  <c:v>0.1586058787386086</c:v>
                </c:pt>
                <c:pt idx="3">
                  <c:v>0.44166357253236216</c:v>
                </c:pt>
                <c:pt idx="4">
                  <c:v>0.74355730730571401</c:v>
                </c:pt>
                <c:pt idx="5">
                  <c:v>0.63640321145362733</c:v>
                </c:pt>
                <c:pt idx="6">
                  <c:v>0.58461895884121473</c:v>
                </c:pt>
                <c:pt idx="7">
                  <c:v>0.89967837472458378</c:v>
                </c:pt>
                <c:pt idx="8">
                  <c:v>0.93725252323319119</c:v>
                </c:pt>
                <c:pt idx="9">
                  <c:v>0.76979061959792561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3C-439C-8B2B-E1523908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(merton) @2021'!$A$369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@2021'!$B$369:$K$369</c:f>
              <c:numCache>
                <c:formatCode>0.00%</c:formatCode>
                <c:ptCount val="10"/>
                <c:pt idx="0">
                  <c:v>1.1043721881228393E-6</c:v>
                </c:pt>
                <c:pt idx="1">
                  <c:v>1.4660714299951216E-7</c:v>
                </c:pt>
                <c:pt idx="2">
                  <c:v>1.794542287101916E-11</c:v>
                </c:pt>
                <c:pt idx="3">
                  <c:v>6.3251792785407205E-11</c:v>
                </c:pt>
                <c:pt idx="4">
                  <c:v>2.1798815574439562E-10</c:v>
                </c:pt>
                <c:pt idx="5">
                  <c:v>5.5398996857434451E-13</c:v>
                </c:pt>
                <c:pt idx="6">
                  <c:v>3.3183761921294413E-15</c:v>
                </c:pt>
                <c:pt idx="7">
                  <c:v>2.2311882699617343E-13</c:v>
                </c:pt>
                <c:pt idx="8">
                  <c:v>3.600571712225602E-14</c:v>
                </c:pt>
                <c:pt idx="9">
                  <c:v>9.9670202141415336E-19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4529-B0FC-23606FC53D2C}"/>
            </c:ext>
          </c:extLst>
        </c:ser>
        <c:ser>
          <c:idx val="1"/>
          <c:order val="1"/>
          <c:tx>
            <c:strRef>
              <c:f>'dev &amp; imp (merton) @2021'!$A$370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@2021'!$B$370:$K$370</c:f>
              <c:numCache>
                <c:formatCode>0.00%</c:formatCode>
                <c:ptCount val="10"/>
                <c:pt idx="0">
                  <c:v>4.7638664447619511E-6</c:v>
                </c:pt>
                <c:pt idx="1">
                  <c:v>5.832764686318156E-7</c:v>
                </c:pt>
                <c:pt idx="2">
                  <c:v>9.2783042730445653E-11</c:v>
                </c:pt>
                <c:pt idx="3">
                  <c:v>2.8727803157432646E-10</c:v>
                </c:pt>
                <c:pt idx="4">
                  <c:v>8.8966402400728509E-10</c:v>
                </c:pt>
                <c:pt idx="5">
                  <c:v>2.5809527360112524E-12</c:v>
                </c:pt>
                <c:pt idx="6">
                  <c:v>1.6861483907771692E-14</c:v>
                </c:pt>
                <c:pt idx="7">
                  <c:v>9.6738070183621945E-13</c:v>
                </c:pt>
                <c:pt idx="8">
                  <c:v>1.5696467692538192E-13</c:v>
                </c:pt>
                <c:pt idx="9">
                  <c:v>5.3082888523017427E-18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6-4529-B0FC-23606FC53D2C}"/>
            </c:ext>
          </c:extLst>
        </c:ser>
        <c:ser>
          <c:idx val="2"/>
          <c:order val="2"/>
          <c:tx>
            <c:strRef>
              <c:f>'dev &amp; imp (merton) @2021'!$A$371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@2021'!$B$371:$K$371</c:f>
              <c:numCache>
                <c:formatCode>0.00%</c:formatCode>
                <c:ptCount val="10"/>
                <c:pt idx="0">
                  <c:v>1.7432440346137089E-5</c:v>
                </c:pt>
                <c:pt idx="1">
                  <c:v>2.2012901424549334E-6</c:v>
                </c:pt>
                <c:pt idx="2">
                  <c:v>4.9033683120675428E-10</c:v>
                </c:pt>
                <c:pt idx="3">
                  <c:v>1.3917206751410689E-9</c:v>
                </c:pt>
                <c:pt idx="4">
                  <c:v>3.9850756626232608E-9</c:v>
                </c:pt>
                <c:pt idx="5">
                  <c:v>1.3848664536020487E-11</c:v>
                </c:pt>
                <c:pt idx="6">
                  <c:v>1.029641816114904E-13</c:v>
                </c:pt>
                <c:pt idx="7">
                  <c:v>5.054694829440659E-12</c:v>
                </c:pt>
                <c:pt idx="8">
                  <c:v>8.4489644337886231E-13</c:v>
                </c:pt>
                <c:pt idx="9">
                  <c:v>3.7037795270079901E-17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6-4529-B0FC-23606FC53D2C}"/>
            </c:ext>
          </c:extLst>
        </c:ser>
        <c:ser>
          <c:idx val="3"/>
          <c:order val="3"/>
          <c:tx>
            <c:strRef>
              <c:f>'dev &amp; imp (merton) @2021'!$A$372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@2021'!$B$372:$K$372</c:f>
              <c:numCache>
                <c:formatCode>0.00%</c:formatCode>
                <c:ptCount val="10"/>
                <c:pt idx="0">
                  <c:v>7.7918076174147266E-5</c:v>
                </c:pt>
                <c:pt idx="1">
                  <c:v>6.7965755497281565E-6</c:v>
                </c:pt>
                <c:pt idx="2">
                  <c:v>1.6083228210383983E-9</c:v>
                </c:pt>
                <c:pt idx="3">
                  <c:v>3.6490607148371424E-9</c:v>
                </c:pt>
                <c:pt idx="4">
                  <c:v>8.8248729203054614E-9</c:v>
                </c:pt>
                <c:pt idx="5">
                  <c:v>3.0246560296412428E-11</c:v>
                </c:pt>
                <c:pt idx="6">
                  <c:v>2.1532718648383219E-13</c:v>
                </c:pt>
                <c:pt idx="7">
                  <c:v>9.1012023058680214E-12</c:v>
                </c:pt>
                <c:pt idx="8">
                  <c:v>1.4226672977167265E-12</c:v>
                </c:pt>
                <c:pt idx="9">
                  <c:v>6.2342184742175771E-17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86-4529-B0FC-23606FC53D2C}"/>
            </c:ext>
          </c:extLst>
        </c:ser>
        <c:ser>
          <c:idx val="4"/>
          <c:order val="4"/>
          <c:tx>
            <c:strRef>
              <c:f>'dev &amp; imp (merton) @2021'!$A$373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@2021'!$B$373:$K$373</c:f>
              <c:numCache>
                <c:formatCode>0.00%</c:formatCode>
                <c:ptCount val="10"/>
                <c:pt idx="0">
                  <c:v>1.6665100068978401E-4</c:v>
                </c:pt>
                <c:pt idx="1">
                  <c:v>1.280564757327694E-5</c:v>
                </c:pt>
                <c:pt idx="2">
                  <c:v>3.3323405612350701E-9</c:v>
                </c:pt>
                <c:pt idx="3">
                  <c:v>6.8854497782128729E-9</c:v>
                </c:pt>
                <c:pt idx="4">
                  <c:v>1.5479665245905893E-8</c:v>
                </c:pt>
                <c:pt idx="5">
                  <c:v>5.4846593636241065E-11</c:v>
                </c:pt>
                <c:pt idx="6">
                  <c:v>3.9522384623837492E-13</c:v>
                </c:pt>
                <c:pt idx="7">
                  <c:v>1.538166421004714E-11</c:v>
                </c:pt>
                <c:pt idx="8">
                  <c:v>2.3653923828291724E-12</c:v>
                </c:pt>
                <c:pt idx="9">
                  <c:v>1.0929344149051417E-16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86-4529-B0FC-23606FC53D2C}"/>
            </c:ext>
          </c:extLst>
        </c:ser>
        <c:ser>
          <c:idx val="5"/>
          <c:order val="5"/>
          <c:tx>
            <c:strRef>
              <c:f>'dev &amp; imp (merton) @2021'!$A$374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@2021'!$B$374:$K$374</c:f>
              <c:numCache>
                <c:formatCode>0.00%</c:formatCode>
                <c:ptCount val="10"/>
                <c:pt idx="0">
                  <c:v>3.330343280623426E-4</c:v>
                </c:pt>
                <c:pt idx="1">
                  <c:v>2.0234973298742559E-5</c:v>
                </c:pt>
                <c:pt idx="2">
                  <c:v>5.2756669551586094E-9</c:v>
                </c:pt>
                <c:pt idx="3">
                  <c:v>9.7750434886459937E-9</c:v>
                </c:pt>
                <c:pt idx="4">
                  <c:v>2.0290183933007669E-8</c:v>
                </c:pt>
                <c:pt idx="5">
                  <c:v>7.0280499912638515E-11</c:v>
                </c:pt>
                <c:pt idx="6">
                  <c:v>4.899957413638087E-13</c:v>
                </c:pt>
                <c:pt idx="7">
                  <c:v>1.793183177379088E-11</c:v>
                </c:pt>
                <c:pt idx="8">
                  <c:v>2.661081087591246E-12</c:v>
                </c:pt>
                <c:pt idx="9">
                  <c:v>1.2032083632085674E-16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86-4529-B0FC-23606FC53D2C}"/>
            </c:ext>
          </c:extLst>
        </c:ser>
        <c:ser>
          <c:idx val="6"/>
          <c:order val="6"/>
          <c:tx>
            <c:strRef>
              <c:f>'dev &amp; imp (merton) @2021'!$A$375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@2021'!$B$375:$K$375</c:f>
              <c:numCache>
                <c:formatCode>0.00%</c:formatCode>
                <c:ptCount val="10"/>
                <c:pt idx="0">
                  <c:v>7.2899327928016837E-4</c:v>
                </c:pt>
                <c:pt idx="1">
                  <c:v>2.8309682399314173E-5</c:v>
                </c:pt>
                <c:pt idx="2">
                  <c:v>6.6170122705636368E-9</c:v>
                </c:pt>
                <c:pt idx="3">
                  <c:v>1.061161826556485E-8</c:v>
                </c:pt>
                <c:pt idx="4">
                  <c:v>1.9929055661187024E-8</c:v>
                </c:pt>
                <c:pt idx="5">
                  <c:v>6.3048478801036954E-11</c:v>
                </c:pt>
                <c:pt idx="6">
                  <c:v>4.0180640925190521E-13</c:v>
                </c:pt>
                <c:pt idx="7">
                  <c:v>1.4033575948842067E-11</c:v>
                </c:pt>
                <c:pt idx="8">
                  <c:v>1.955232376502812E-12</c:v>
                </c:pt>
                <c:pt idx="9">
                  <c:v>7.9171831714633468E-17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86-4529-B0FC-23606FC53D2C}"/>
            </c:ext>
          </c:extLst>
        </c:ser>
        <c:ser>
          <c:idx val="7"/>
          <c:order val="7"/>
          <c:tx>
            <c:strRef>
              <c:f>'dev &amp; imp (merton) @2021'!$A$376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@2021'!$B$376:$K$376</c:f>
              <c:numCache>
                <c:formatCode>0.00%</c:formatCode>
                <c:ptCount val="10"/>
                <c:pt idx="0">
                  <c:v>1.4065936050186856E-3</c:v>
                </c:pt>
                <c:pt idx="1">
                  <c:v>3.7548171611572514E-5</c:v>
                </c:pt>
                <c:pt idx="2">
                  <c:v>8.2292796736574427E-9</c:v>
                </c:pt>
                <c:pt idx="3">
                  <c:v>1.1882075784796056E-8</c:v>
                </c:pt>
                <c:pt idx="4">
                  <c:v>2.0747182792804772E-8</c:v>
                </c:pt>
                <c:pt idx="5">
                  <c:v>6.2042819809918341E-11</c:v>
                </c:pt>
                <c:pt idx="6">
                  <c:v>3.7327608166030234E-13</c:v>
                </c:pt>
                <c:pt idx="7">
                  <c:v>1.2549766574518203E-11</c:v>
                </c:pt>
                <c:pt idx="8">
                  <c:v>1.6755935109703651E-12</c:v>
                </c:pt>
                <c:pt idx="9">
                  <c:v>6.3462849758560964E-17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86-4529-B0FC-23606FC53D2C}"/>
            </c:ext>
          </c:extLst>
        </c:ser>
        <c:ser>
          <c:idx val="8"/>
          <c:order val="8"/>
          <c:tx>
            <c:strRef>
              <c:f>'dev &amp; imp (merton) @2021'!$A$377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@2021'!$B$377:$K$377</c:f>
              <c:numCache>
                <c:formatCode>0.00%</c:formatCode>
                <c:ptCount val="10"/>
                <c:pt idx="0">
                  <c:v>2.6236972371739258E-3</c:v>
                </c:pt>
                <c:pt idx="1">
                  <c:v>4.9727881827778638E-5</c:v>
                </c:pt>
                <c:pt idx="2">
                  <c:v>1.0546786806170772E-8</c:v>
                </c:pt>
                <c:pt idx="3">
                  <c:v>1.3966871474419837E-8</c:v>
                </c:pt>
                <c:pt idx="4">
                  <c:v>2.2957336413180183E-8</c:v>
                </c:pt>
                <c:pt idx="5">
                  <c:v>6.632221880063694E-11</c:v>
                </c:pt>
                <c:pt idx="6">
                  <c:v>3.8412925826857548E-13</c:v>
                </c:pt>
                <c:pt idx="7">
                  <c:v>1.2446656435544339E-11</c:v>
                </c:pt>
                <c:pt idx="8">
                  <c:v>1.6107347358026561E-12</c:v>
                </c:pt>
                <c:pt idx="9">
                  <c:v>5.8690513797242258E-17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86-4529-B0FC-23606FC53D2C}"/>
            </c:ext>
          </c:extLst>
        </c:ser>
        <c:ser>
          <c:idx val="9"/>
          <c:order val="9"/>
          <c:tx>
            <c:strRef>
              <c:f>'dev &amp; imp (merton) @2021'!$A$378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@2021'!$B$378:$K$378</c:f>
              <c:numCache>
                <c:formatCode>0.00%</c:formatCode>
                <c:ptCount val="10"/>
                <c:pt idx="0">
                  <c:v>4.6128502599267962E-3</c:v>
                </c:pt>
                <c:pt idx="1">
                  <c:v>6.564614955215209E-5</c:v>
                </c:pt>
                <c:pt idx="2">
                  <c:v>1.3893317635828069E-8</c:v>
                </c:pt>
                <c:pt idx="3">
                  <c:v>1.7179451366599995E-8</c:v>
                </c:pt>
                <c:pt idx="4">
                  <c:v>2.689973743674211E-8</c:v>
                </c:pt>
                <c:pt idx="5">
                  <c:v>7.6641141254599303E-11</c:v>
                </c:pt>
                <c:pt idx="6">
                  <c:v>4.3529001396965672E-13</c:v>
                </c:pt>
                <c:pt idx="7">
                  <c:v>1.3608902500493077E-11</c:v>
                </c:pt>
                <c:pt idx="8">
                  <c:v>1.7254397718707554E-12</c:v>
                </c:pt>
                <c:pt idx="9">
                  <c:v>6.2107410006603676E-17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86-4529-B0FC-23606FC53D2C}"/>
            </c:ext>
          </c:extLst>
        </c:ser>
        <c:ser>
          <c:idx val="10"/>
          <c:order val="10"/>
          <c:tx>
            <c:strRef>
              <c:f>'dev &amp; imp (merton) @2021'!$A$379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@2021'!$B$379:$K$379</c:f>
              <c:numCache>
                <c:formatCode>0.00%</c:formatCode>
                <c:ptCount val="10"/>
                <c:pt idx="0">
                  <c:v>8.2110375823879513E-3</c:v>
                </c:pt>
                <c:pt idx="1">
                  <c:v>9.0533150230692695E-5</c:v>
                </c:pt>
                <c:pt idx="2">
                  <c:v>1.9721292155013153E-8</c:v>
                </c:pt>
                <c:pt idx="3">
                  <c:v>2.290907396210284E-8</c:v>
                </c:pt>
                <c:pt idx="4">
                  <c:v>3.4288460358317645E-8</c:v>
                </c:pt>
                <c:pt idx="5">
                  <c:v>9.8121532315753476E-11</c:v>
                </c:pt>
                <c:pt idx="6">
                  <c:v>5.5474616498473317E-13</c:v>
                </c:pt>
                <c:pt idx="7">
                  <c:v>1.6648520205589845E-11</c:v>
                </c:pt>
                <c:pt idx="8">
                  <c:v>2.0828236828598176E-12</c:v>
                </c:pt>
                <c:pt idx="9">
                  <c:v>7.5880038221989579E-17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86-4529-B0FC-23606FC53D2C}"/>
            </c:ext>
          </c:extLst>
        </c:ser>
        <c:ser>
          <c:idx val="11"/>
          <c:order val="11"/>
          <c:tx>
            <c:strRef>
              <c:f>'dev &amp; imp (merton) @2021'!$A$380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(merton) @2021'!$B$368:$K$368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(merton) @2021'!$B$380:$K$380</c:f>
              <c:numCache>
                <c:formatCode>0.00%</c:formatCode>
                <c:ptCount val="10"/>
                <c:pt idx="0">
                  <c:v>1.2998467341620853E-2</c:v>
                </c:pt>
                <c:pt idx="1">
                  <c:v>1.216016880300058E-4</c:v>
                </c:pt>
                <c:pt idx="2">
                  <c:v>2.7809173471747522E-8</c:v>
                </c:pt>
                <c:pt idx="3">
                  <c:v>3.0854300336056314E-8</c:v>
                </c:pt>
                <c:pt idx="4">
                  <c:v>4.4636288933214615E-8</c:v>
                </c:pt>
                <c:pt idx="5">
                  <c:v>1.3007118463000069E-10</c:v>
                </c:pt>
                <c:pt idx="6">
                  <c:v>7.4144481208571789E-13</c:v>
                </c:pt>
                <c:pt idx="7">
                  <c:v>2.1434050282690256E-11</c:v>
                </c:pt>
                <c:pt idx="8">
                  <c:v>2.6675595146763321E-12</c:v>
                </c:pt>
                <c:pt idx="9">
                  <c:v>1.0004987445914788E-16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86-4529-B0FC-23606FC5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1)'!$B$175:$K$175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1-4830-A7B4-1E1BD76C976D}"/>
            </c:ext>
          </c:extLst>
        </c:ser>
        <c:ser>
          <c:idx val="2"/>
          <c:order val="1"/>
          <c:tx>
            <c:strRef>
              <c:f>'dev &amp; imp (linear 1)'!$A$176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1)'!$B$176:$K$176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1-4830-A7B4-1E1BD76C976D}"/>
            </c:ext>
          </c:extLst>
        </c:ser>
        <c:ser>
          <c:idx val="3"/>
          <c:order val="2"/>
          <c:tx>
            <c:strRef>
              <c:f>'dev &amp; imp (linear 1)'!$A$177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1)'!$B$177:$K$177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1-4830-A7B4-1E1BD76C976D}"/>
            </c:ext>
          </c:extLst>
        </c:ser>
        <c:ser>
          <c:idx val="4"/>
          <c:order val="3"/>
          <c:tx>
            <c:strRef>
              <c:f>'dev &amp; imp (linear 1)'!$A$178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1)'!$B$178:$K$178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1-4830-A7B4-1E1BD76C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yixin!$A$2</c:f>
              <c:strCache>
                <c:ptCount val="1"/>
                <c:pt idx="0">
                  <c:v>Avg CPD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yixin!$B$2:$BB$2</c:f>
              <c:numCache>
                <c:formatCode>0.00%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2.7240265708996739E-3</c:v>
                </c:pt>
                <c:pt idx="4">
                  <c:v>5.3373256359809966E-3</c:v>
                </c:pt>
                <c:pt idx="5">
                  <c:v>7.1700276041769713E-3</c:v>
                </c:pt>
                <c:pt idx="6">
                  <c:v>9.2002849117047911E-3</c:v>
                </c:pt>
                <c:pt idx="7">
                  <c:v>9.7367915705351971E-3</c:v>
                </c:pt>
                <c:pt idx="8">
                  <c:v>1.0165958937947575E-2</c:v>
                </c:pt>
                <c:pt idx="9">
                  <c:v>1.0365096891512434E-2</c:v>
                </c:pt>
                <c:pt idx="10">
                  <c:v>1.0537457232510886E-2</c:v>
                </c:pt>
                <c:pt idx="11">
                  <c:v>1.0670217991211975E-2</c:v>
                </c:pt>
                <c:pt idx="12">
                  <c:v>1.06868012714906E-2</c:v>
                </c:pt>
                <c:pt idx="13">
                  <c:v>1.0779291920046251E-2</c:v>
                </c:pt>
                <c:pt idx="14">
                  <c:v>1.0831303542781646E-2</c:v>
                </c:pt>
                <c:pt idx="15">
                  <c:v>1.0759562424814925E-2</c:v>
                </c:pt>
                <c:pt idx="16">
                  <c:v>1.0775086566313302E-2</c:v>
                </c:pt>
                <c:pt idx="17">
                  <c:v>1.0533038498511603E-2</c:v>
                </c:pt>
                <c:pt idx="18">
                  <c:v>1.0505683577766815E-2</c:v>
                </c:pt>
                <c:pt idx="19">
                  <c:v>1.0483533851787144E-2</c:v>
                </c:pt>
                <c:pt idx="20">
                  <c:v>1.0419146888949448E-2</c:v>
                </c:pt>
                <c:pt idx="21">
                  <c:v>1.0441427810386131E-2</c:v>
                </c:pt>
                <c:pt idx="22">
                  <c:v>1.0465531486054806E-2</c:v>
                </c:pt>
                <c:pt idx="23">
                  <c:v>1.0537639361099378E-2</c:v>
                </c:pt>
                <c:pt idx="24">
                  <c:v>1.0669023642802197E-2</c:v>
                </c:pt>
                <c:pt idx="25">
                  <c:v>1.0675077772577536E-2</c:v>
                </c:pt>
                <c:pt idx="26">
                  <c:v>1.0658270448196741E-2</c:v>
                </c:pt>
                <c:pt idx="27">
                  <c:v>1.0720396471159245E-2</c:v>
                </c:pt>
                <c:pt idx="28">
                  <c:v>1.0769160015391988E-2</c:v>
                </c:pt>
                <c:pt idx="29">
                  <c:v>1.0837205490000933E-2</c:v>
                </c:pt>
                <c:pt idx="30">
                  <c:v>1.0924196890695039E-2</c:v>
                </c:pt>
                <c:pt idx="31">
                  <c:v>1.1005869663729609E-2</c:v>
                </c:pt>
                <c:pt idx="32">
                  <c:v>1.1017328358239726E-2</c:v>
                </c:pt>
                <c:pt idx="33">
                  <c:v>1.0646039883284291E-2</c:v>
                </c:pt>
                <c:pt idx="34">
                  <c:v>9.9802362803349549E-3</c:v>
                </c:pt>
                <c:pt idx="35">
                  <c:v>9.1622932601217524E-3</c:v>
                </c:pt>
                <c:pt idx="36">
                  <c:v>8.2583090899986233E-3</c:v>
                </c:pt>
                <c:pt idx="37">
                  <c:v>7.5671863741990052E-3</c:v>
                </c:pt>
                <c:pt idx="38">
                  <c:v>6.8783313235041164E-3</c:v>
                </c:pt>
                <c:pt idx="39">
                  <c:v>6.8412955049776247E-3</c:v>
                </c:pt>
                <c:pt idx="40">
                  <c:v>6.9721612208794009E-3</c:v>
                </c:pt>
                <c:pt idx="41">
                  <c:v>7.2024474731065815E-3</c:v>
                </c:pt>
                <c:pt idx="42">
                  <c:v>7.5129923595916945E-3</c:v>
                </c:pt>
                <c:pt idx="43">
                  <c:v>7.385138035230554E-3</c:v>
                </c:pt>
                <c:pt idx="44">
                  <c:v>7.4345320313775158E-3</c:v>
                </c:pt>
                <c:pt idx="45">
                  <c:v>7.6238418990946235E-3</c:v>
                </c:pt>
                <c:pt idx="46">
                  <c:v>7.8811938936812903E-3</c:v>
                </c:pt>
                <c:pt idx="47">
                  <c:v>7.9367045374855935E-3</c:v>
                </c:pt>
                <c:pt idx="48">
                  <c:v>7.8774443363611758E-3</c:v>
                </c:pt>
                <c:pt idx="49">
                  <c:v>7.6921390888475098E-3</c:v>
                </c:pt>
                <c:pt idx="50">
                  <c:v>7.3196820508914968E-3</c:v>
                </c:pt>
                <c:pt idx="51">
                  <c:v>7.7106895021587293E-3</c:v>
                </c:pt>
                <c:pt idx="52">
                  <c:v>7.6406036572932772E-3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F16-A88A-BBB0D2A6308C}"/>
            </c:ext>
          </c:extLst>
        </c:ser>
        <c:ser>
          <c:idx val="1"/>
          <c:order val="1"/>
          <c:tx>
            <c:strRef>
              <c:f>yixin!$A$4</c:f>
              <c:strCache>
                <c:ptCount val="1"/>
                <c:pt idx="0">
                  <c:v>CPD (Avg MPD)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yixin!$B$4:$BB$4</c:f>
              <c:numCache>
                <c:formatCode>0.00%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2.7240265708996739E-3</c:v>
                </c:pt>
                <c:pt idx="4">
                  <c:v>5.2817332569830436E-3</c:v>
                </c:pt>
                <c:pt idx="5">
                  <c:v>7.3518647928531456E-3</c:v>
                </c:pt>
                <c:pt idx="6">
                  <c:v>9.3397421016175441E-3</c:v>
                </c:pt>
                <c:pt idx="7">
                  <c:v>9.9784518469587351E-3</c:v>
                </c:pt>
                <c:pt idx="8">
                  <c:v>1.0466119563958223E-2</c:v>
                </c:pt>
                <c:pt idx="9">
                  <c:v>1.0807517209228314E-2</c:v>
                </c:pt>
                <c:pt idx="10">
                  <c:v>1.110440964915266E-2</c:v>
                </c:pt>
                <c:pt idx="11">
                  <c:v>1.1453597306117383E-2</c:v>
                </c:pt>
                <c:pt idx="12">
                  <c:v>1.1766510329149696E-2</c:v>
                </c:pt>
                <c:pt idx="13">
                  <c:v>1.2147437420376064E-2</c:v>
                </c:pt>
                <c:pt idx="14">
                  <c:v>1.2572482732277665E-2</c:v>
                </c:pt>
                <c:pt idx="15">
                  <c:v>1.2884625560055889E-2</c:v>
                </c:pt>
                <c:pt idx="16">
                  <c:v>1.315958595292788E-2</c:v>
                </c:pt>
                <c:pt idx="17">
                  <c:v>1.3409940635782295E-2</c:v>
                </c:pt>
                <c:pt idx="18">
                  <c:v>1.3666801386946545E-2</c:v>
                </c:pt>
                <c:pt idx="19">
                  <c:v>1.3894688310405622E-2</c:v>
                </c:pt>
                <c:pt idx="20">
                  <c:v>1.4067782994262553E-2</c:v>
                </c:pt>
                <c:pt idx="21">
                  <c:v>1.4273809527393972E-2</c:v>
                </c:pt>
                <c:pt idx="22">
                  <c:v>1.4475688927251835E-2</c:v>
                </c:pt>
                <c:pt idx="23">
                  <c:v>1.4664041617619137E-2</c:v>
                </c:pt>
                <c:pt idx="24">
                  <c:v>1.4853404912154061E-2</c:v>
                </c:pt>
                <c:pt idx="25">
                  <c:v>1.4962383249660073E-2</c:v>
                </c:pt>
                <c:pt idx="26">
                  <c:v>1.5043329302268508E-2</c:v>
                </c:pt>
                <c:pt idx="27">
                  <c:v>1.5104901979802788E-2</c:v>
                </c:pt>
                <c:pt idx="28">
                  <c:v>1.5112976072969768E-2</c:v>
                </c:pt>
                <c:pt idx="29">
                  <c:v>1.5112976072969768E-2</c:v>
                </c:pt>
                <c:pt idx="30">
                  <c:v>1.5112976072969768E-2</c:v>
                </c:pt>
                <c:pt idx="31">
                  <c:v>1.5112976072969768E-2</c:v>
                </c:pt>
                <c:pt idx="32">
                  <c:v>1.5112976072969768E-2</c:v>
                </c:pt>
                <c:pt idx="33">
                  <c:v>1.5112976072969768E-2</c:v>
                </c:pt>
                <c:pt idx="34">
                  <c:v>1.5112976072969768E-2</c:v>
                </c:pt>
                <c:pt idx="35">
                  <c:v>1.5112976072969768E-2</c:v>
                </c:pt>
                <c:pt idx="36">
                  <c:v>1.5112976072969768E-2</c:v>
                </c:pt>
                <c:pt idx="37">
                  <c:v>1.5112976072969768E-2</c:v>
                </c:pt>
                <c:pt idx="38">
                  <c:v>1.5112976072969768E-2</c:v>
                </c:pt>
                <c:pt idx="39">
                  <c:v>1.5112976072969768E-2</c:v>
                </c:pt>
                <c:pt idx="40">
                  <c:v>1.5112976072969768E-2</c:v>
                </c:pt>
                <c:pt idx="41">
                  <c:v>1.5112976072969768E-2</c:v>
                </c:pt>
                <c:pt idx="42">
                  <c:v>1.5112976072969768E-2</c:v>
                </c:pt>
                <c:pt idx="43">
                  <c:v>1.5112976072969768E-2</c:v>
                </c:pt>
                <c:pt idx="44">
                  <c:v>1.5112976072969768E-2</c:v>
                </c:pt>
                <c:pt idx="45">
                  <c:v>1.5112976072969768E-2</c:v>
                </c:pt>
                <c:pt idx="46">
                  <c:v>1.5112976072969768E-2</c:v>
                </c:pt>
                <c:pt idx="47">
                  <c:v>1.5112976072969768E-2</c:v>
                </c:pt>
                <c:pt idx="48">
                  <c:v>1.5112976072969768E-2</c:v>
                </c:pt>
                <c:pt idx="49">
                  <c:v>1.5112976072969768E-2</c:v>
                </c:pt>
                <c:pt idx="50">
                  <c:v>1.5112976072969768E-2</c:v>
                </c:pt>
                <c:pt idx="51">
                  <c:v>1.5112976072969768E-2</c:v>
                </c:pt>
                <c:pt idx="52">
                  <c:v>1.5112976072969768E-2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A-4F16-A88A-BBB0D2A6308C}"/>
            </c:ext>
          </c:extLst>
        </c:ser>
        <c:ser>
          <c:idx val="3"/>
          <c:order val="2"/>
          <c:tx>
            <c:strRef>
              <c:f>yixin!$A$6</c:f>
              <c:strCache>
                <c:ptCount val="1"/>
                <c:pt idx="0">
                  <c:v>CPD (Avg FPD)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yixin!$B$6:$BB$6</c:f>
              <c:numCache>
                <c:formatCode>0.00%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2.7240265708996739E-3</c:v>
                </c:pt>
                <c:pt idx="4">
                  <c:v>5.2838576057299916E-3</c:v>
                </c:pt>
                <c:pt idx="5">
                  <c:v>7.3561332741971797E-3</c:v>
                </c:pt>
                <c:pt idx="6">
                  <c:v>9.3467517907848928E-3</c:v>
                </c:pt>
                <c:pt idx="7">
                  <c:v>9.984372496983163E-3</c:v>
                </c:pt>
                <c:pt idx="8">
                  <c:v>1.0472503057786992E-2</c:v>
                </c:pt>
                <c:pt idx="9">
                  <c:v>1.081453185281381E-2</c:v>
                </c:pt>
                <c:pt idx="10">
                  <c:v>1.1112416504768368E-2</c:v>
                </c:pt>
                <c:pt idx="11">
                  <c:v>1.1462674045205659E-2</c:v>
                </c:pt>
                <c:pt idx="12">
                  <c:v>1.1776316754290053E-2</c:v>
                </c:pt>
                <c:pt idx="13">
                  <c:v>1.2157695408615006E-2</c:v>
                </c:pt>
                <c:pt idx="14">
                  <c:v>1.2583235895558346E-2</c:v>
                </c:pt>
                <c:pt idx="15">
                  <c:v>1.2895437633745465E-2</c:v>
                </c:pt>
                <c:pt idx="16">
                  <c:v>1.3169161590082159E-2</c:v>
                </c:pt>
                <c:pt idx="17">
                  <c:v>1.3418890855221285E-2</c:v>
                </c:pt>
                <c:pt idx="18">
                  <c:v>1.367461784088031E-2</c:v>
                </c:pt>
                <c:pt idx="19">
                  <c:v>1.3901459660446038E-2</c:v>
                </c:pt>
                <c:pt idx="20">
                  <c:v>1.407356840044395E-2</c:v>
                </c:pt>
                <c:pt idx="21">
                  <c:v>1.4278306668224629E-2</c:v>
                </c:pt>
                <c:pt idx="22">
                  <c:v>1.4479038553012767E-2</c:v>
                </c:pt>
                <c:pt idx="23">
                  <c:v>1.4666189824511826E-2</c:v>
                </c:pt>
                <c:pt idx="24">
                  <c:v>1.4853942540508952E-2</c:v>
                </c:pt>
                <c:pt idx="25">
                  <c:v>1.4962009592604643E-2</c:v>
                </c:pt>
                <c:pt idx="26">
                  <c:v>1.5042302608226279E-2</c:v>
                </c:pt>
                <c:pt idx="27">
                  <c:v>1.5103391097511267E-2</c:v>
                </c:pt>
                <c:pt idx="28">
                  <c:v>1.5111414860941356E-2</c:v>
                </c:pt>
                <c:pt idx="29">
                  <c:v>1.5111414860941356E-2</c:v>
                </c:pt>
                <c:pt idx="30">
                  <c:v>1.5111414860941356E-2</c:v>
                </c:pt>
                <c:pt idx="31">
                  <c:v>1.5111414860941356E-2</c:v>
                </c:pt>
                <c:pt idx="32">
                  <c:v>1.5111414860941356E-2</c:v>
                </c:pt>
                <c:pt idx="33">
                  <c:v>1.5111414860941356E-2</c:v>
                </c:pt>
                <c:pt idx="34">
                  <c:v>1.5111414860941356E-2</c:v>
                </c:pt>
                <c:pt idx="35">
                  <c:v>1.5111414860941356E-2</c:v>
                </c:pt>
                <c:pt idx="36">
                  <c:v>1.5111414860941356E-2</c:v>
                </c:pt>
                <c:pt idx="37">
                  <c:v>1.5111414860941356E-2</c:v>
                </c:pt>
                <c:pt idx="38">
                  <c:v>1.5111414860941356E-2</c:v>
                </c:pt>
                <c:pt idx="39">
                  <c:v>1.5111414860941356E-2</c:v>
                </c:pt>
                <c:pt idx="40">
                  <c:v>1.5111414860941356E-2</c:v>
                </c:pt>
                <c:pt idx="41">
                  <c:v>1.5111414860941356E-2</c:v>
                </c:pt>
                <c:pt idx="42">
                  <c:v>1.5111414860941356E-2</c:v>
                </c:pt>
                <c:pt idx="43">
                  <c:v>1.5111414860941356E-2</c:v>
                </c:pt>
                <c:pt idx="44">
                  <c:v>1.5111414860941356E-2</c:v>
                </c:pt>
                <c:pt idx="45">
                  <c:v>1.5111414860941356E-2</c:v>
                </c:pt>
                <c:pt idx="46">
                  <c:v>1.5111414860941356E-2</c:v>
                </c:pt>
                <c:pt idx="47">
                  <c:v>1.5111414860941356E-2</c:v>
                </c:pt>
                <c:pt idx="48">
                  <c:v>1.5111414860941356E-2</c:v>
                </c:pt>
                <c:pt idx="49">
                  <c:v>1.5111414860941356E-2</c:v>
                </c:pt>
                <c:pt idx="50">
                  <c:v>1.5111414860941356E-2</c:v>
                </c:pt>
                <c:pt idx="51">
                  <c:v>1.5111414860941356E-2</c:v>
                </c:pt>
                <c:pt idx="52">
                  <c:v>1.5111414860941356E-2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A-4F16-A88A-BBB0D2A6308C}"/>
            </c:ext>
          </c:extLst>
        </c:ser>
        <c:ser>
          <c:idx val="2"/>
          <c:order val="3"/>
          <c:tx>
            <c:strRef>
              <c:f>yixin!$A$5</c:f>
              <c:strCache>
                <c:ptCount val="1"/>
                <c:pt idx="0">
                  <c:v>Avg FPD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yixin!$B$5:$BB$5</c:f>
              <c:numCache>
                <c:formatCode>0.00%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2.7240265708996739E-3</c:v>
                </c:pt>
                <c:pt idx="4">
                  <c:v>2.5668231292371598E-3</c:v>
                </c:pt>
                <c:pt idx="5">
                  <c:v>2.0832834415245786E-3</c:v>
                </c:pt>
                <c:pt idx="6">
                  <c:v>2.0053702876880624E-3</c:v>
                </c:pt>
                <c:pt idx="7">
                  <c:v>6.4363661790932825E-4</c:v>
                </c:pt>
                <c:pt idx="8">
                  <c:v>4.9305338950555294E-4</c:v>
                </c:pt>
                <c:pt idx="9">
                  <c:v>3.4564860105832192E-4</c:v>
                </c:pt>
                <c:pt idx="10">
                  <c:v>3.0114135472745818E-4</c:v>
                </c:pt>
                <c:pt idx="11">
                  <c:v>3.541934859767411E-4</c:v>
                </c:pt>
                <c:pt idx="12">
                  <c:v>3.1727958150842264E-4</c:v>
                </c:pt>
                <c:pt idx="13">
                  <c:v>3.8592341065168316E-4</c:v>
                </c:pt>
                <c:pt idx="14">
                  <c:v>4.3077775163654562E-4</c:v>
                </c:pt>
                <c:pt idx="15">
                  <c:v>3.1618030960845297E-4</c:v>
                </c:pt>
                <c:pt idx="16">
                  <c:v>2.7729985937916424E-4</c:v>
                </c:pt>
                <c:pt idx="17">
                  <c:v>2.5306187790150091E-4</c:v>
                </c:pt>
                <c:pt idx="18">
                  <c:v>2.5920523238145309E-4</c:v>
                </c:pt>
                <c:pt idx="19">
                  <c:v>2.2998680118031483E-4</c:v>
                </c:pt>
                <c:pt idx="20">
                  <c:v>1.745350317004312E-4</c:v>
                </c:pt>
                <c:pt idx="21">
                  <c:v>2.0766079620009086E-4</c:v>
                </c:pt>
                <c:pt idx="22">
                  <c:v>2.0363951219299627E-4</c:v>
                </c:pt>
                <c:pt idx="23">
                  <c:v>1.8990085327487682E-4</c:v>
                </c:pt>
                <c:pt idx="24">
                  <c:v>1.9054731915033607E-4</c:v>
                </c:pt>
                <c:pt idx="25">
                  <c:v>1.0969647726589449E-4</c:v>
                </c:pt>
                <c:pt idx="26">
                  <c:v>8.1512608045125373E-5</c:v>
                </c:pt>
                <c:pt idx="27">
                  <c:v>6.2021434470489121E-5</c:v>
                </c:pt>
                <c:pt idx="28">
                  <c:v>8.1468078553244364E-6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025-B2AF-29486D15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85024"/>
        <c:axId val="524178464"/>
      </c:lineChart>
      <c:catAx>
        <c:axId val="5241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8464"/>
        <c:crosses val="autoZero"/>
        <c:auto val="1"/>
        <c:lblAlgn val="ctr"/>
        <c:lblOffset val="100"/>
        <c:noMultiLvlLbl val="0"/>
      </c:catAx>
      <c:valAx>
        <c:axId val="524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1)'!$B$188:$K$188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A-4A02-A71F-FD608D747DFE}"/>
            </c:ext>
          </c:extLst>
        </c:ser>
        <c:ser>
          <c:idx val="2"/>
          <c:order val="1"/>
          <c:tx>
            <c:strRef>
              <c:f>'dev &amp; imp (linear 1)'!$A$189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1)'!$B$189:$K$189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A-4A02-A71F-FD608D747DFE}"/>
            </c:ext>
          </c:extLst>
        </c:ser>
        <c:ser>
          <c:idx val="3"/>
          <c:order val="2"/>
          <c:tx>
            <c:strRef>
              <c:f>'dev &amp; imp (linear 1)'!$A$190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1)'!$B$190:$K$190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3A-4A02-A71F-FD608D747DFE}"/>
            </c:ext>
          </c:extLst>
        </c:ser>
        <c:ser>
          <c:idx val="4"/>
          <c:order val="3"/>
          <c:tx>
            <c:strRef>
              <c:f>'dev &amp; imp (linear 1)'!$A$191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1)'!$B$191:$K$191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3A-4A02-A71F-FD608D74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1)'!$B$201:$K$201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1-48F6-BBA6-3D1BD0CCB93D}"/>
            </c:ext>
          </c:extLst>
        </c:ser>
        <c:ser>
          <c:idx val="2"/>
          <c:order val="1"/>
          <c:tx>
            <c:strRef>
              <c:f>'dev &amp; imp (linear 1)'!$A$202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1)'!$B$202:$K$202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1-48F6-BBA6-3D1BD0CCB93D}"/>
            </c:ext>
          </c:extLst>
        </c:ser>
        <c:ser>
          <c:idx val="3"/>
          <c:order val="2"/>
          <c:tx>
            <c:strRef>
              <c:f>'dev &amp; imp (linear 1)'!$A$203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1)'!$B$203:$K$203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21-48F6-BBA6-3D1BD0CCB93D}"/>
            </c:ext>
          </c:extLst>
        </c:ser>
        <c:ser>
          <c:idx val="4"/>
          <c:order val="3"/>
          <c:tx>
            <c:strRef>
              <c:f>'dev &amp; imp (linear 1)'!$A$204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1)'!$B$204:$K$204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21-48F6-BBA6-3D1BD0CC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1)'!$B$214:$K$214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B71-BB95-9BBEF4545DFB}"/>
            </c:ext>
          </c:extLst>
        </c:ser>
        <c:ser>
          <c:idx val="2"/>
          <c:order val="1"/>
          <c:tx>
            <c:strRef>
              <c:f>'dev &amp; imp (linear 1)'!$A$215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1)'!$B$215:$K$215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5-4B71-BB95-9BBEF4545DFB}"/>
            </c:ext>
          </c:extLst>
        </c:ser>
        <c:ser>
          <c:idx val="3"/>
          <c:order val="2"/>
          <c:tx>
            <c:strRef>
              <c:f>'dev &amp; imp (linear 1)'!$A$216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1)'!$B$216:$K$216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F5-4B71-BB95-9BBEF4545DFB}"/>
            </c:ext>
          </c:extLst>
        </c:ser>
        <c:ser>
          <c:idx val="4"/>
          <c:order val="3"/>
          <c:tx>
            <c:strRef>
              <c:f>'dev &amp; imp (linear 1)'!$A$217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1)'!$B$217:$K$217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F5-4B71-BB95-9BBEF454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1)'!$B$227:$K$227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2-4233-8B6D-8C3401037300}"/>
            </c:ext>
          </c:extLst>
        </c:ser>
        <c:ser>
          <c:idx val="2"/>
          <c:order val="1"/>
          <c:tx>
            <c:strRef>
              <c:f>'dev &amp; imp (linear 1)'!$A$228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1)'!$B$228:$K$228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2-4233-8B6D-8C3401037300}"/>
            </c:ext>
          </c:extLst>
        </c:ser>
        <c:ser>
          <c:idx val="3"/>
          <c:order val="2"/>
          <c:tx>
            <c:strRef>
              <c:f>'dev &amp; imp (linear 1)'!$A$229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1)'!$B$229:$K$229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2-4233-8B6D-8C3401037300}"/>
            </c:ext>
          </c:extLst>
        </c:ser>
        <c:ser>
          <c:idx val="4"/>
          <c:order val="3"/>
          <c:tx>
            <c:strRef>
              <c:f>'dev &amp; imp (linear 1)'!$A$230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1)'!$B$230:$K$230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B2-4233-8B6D-8C340103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1)'!$B$240:$K$240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6-4B35-B032-80988E00F5D5}"/>
            </c:ext>
          </c:extLst>
        </c:ser>
        <c:ser>
          <c:idx val="2"/>
          <c:order val="1"/>
          <c:tx>
            <c:strRef>
              <c:f>'dev &amp; imp (linear 1)'!$A$241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1)'!$B$241:$K$241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6-4B35-B032-80988E00F5D5}"/>
            </c:ext>
          </c:extLst>
        </c:ser>
        <c:ser>
          <c:idx val="3"/>
          <c:order val="2"/>
          <c:tx>
            <c:strRef>
              <c:f>'dev &amp; imp (linear 1)'!$A$242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1)'!$B$242:$K$242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96-4B35-B032-80988E00F5D5}"/>
            </c:ext>
          </c:extLst>
        </c:ser>
        <c:ser>
          <c:idx val="4"/>
          <c:order val="3"/>
          <c:tx>
            <c:strRef>
              <c:f>'dev &amp; imp (linear 1)'!$A$243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1)'!$B$243:$K$243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96-4B35-B032-80988E00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1)'!$B$253:$K$253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3-4229-AB23-89BC8CE996CA}"/>
            </c:ext>
          </c:extLst>
        </c:ser>
        <c:ser>
          <c:idx val="2"/>
          <c:order val="1"/>
          <c:tx>
            <c:strRef>
              <c:f>'dev &amp; imp (linear 1)'!$A$254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1)'!$B$254:$K$254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3-4229-AB23-89BC8CE996CA}"/>
            </c:ext>
          </c:extLst>
        </c:ser>
        <c:ser>
          <c:idx val="3"/>
          <c:order val="2"/>
          <c:tx>
            <c:strRef>
              <c:f>'dev &amp; imp (linear 1)'!$A$255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1)'!$B$255:$K$255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83-4229-AB23-89BC8CE996CA}"/>
            </c:ext>
          </c:extLst>
        </c:ser>
        <c:ser>
          <c:idx val="4"/>
          <c:order val="3"/>
          <c:tx>
            <c:strRef>
              <c:f>'dev &amp; imp (linear 1)'!$A$256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1)'!$B$256:$K$256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83-4229-AB23-89BC8CE9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1)'!$B$266:$K$266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91D-B59A-1848CE452616}"/>
            </c:ext>
          </c:extLst>
        </c:ser>
        <c:ser>
          <c:idx val="2"/>
          <c:order val="1"/>
          <c:tx>
            <c:strRef>
              <c:f>'dev &amp; imp (linear 1)'!$A$267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1)'!$B$267:$K$267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9-491D-B59A-1848CE452616}"/>
            </c:ext>
          </c:extLst>
        </c:ser>
        <c:ser>
          <c:idx val="3"/>
          <c:order val="2"/>
          <c:tx>
            <c:strRef>
              <c:f>'dev &amp; imp (linear 1)'!$A$268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1)'!$B$268:$K$268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79-491D-B59A-1848CE452616}"/>
            </c:ext>
          </c:extLst>
        </c:ser>
        <c:ser>
          <c:idx val="4"/>
          <c:order val="3"/>
          <c:tx>
            <c:strRef>
              <c:f>'dev &amp; imp (linear 1)'!$A$269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1)'!$B$269:$K$269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79-491D-B59A-1848CE4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1)'!$B$279:$K$279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8-42AF-A010-6ED34BC1311A}"/>
            </c:ext>
          </c:extLst>
        </c:ser>
        <c:ser>
          <c:idx val="2"/>
          <c:order val="1"/>
          <c:tx>
            <c:strRef>
              <c:f>'dev &amp; imp (linear 1)'!$A$280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1)'!$B$280:$K$280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8-42AF-A010-6ED34BC1311A}"/>
            </c:ext>
          </c:extLst>
        </c:ser>
        <c:ser>
          <c:idx val="3"/>
          <c:order val="2"/>
          <c:tx>
            <c:strRef>
              <c:f>'dev &amp; imp (linear 1)'!$A$281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1)'!$B$281:$K$281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8-42AF-A010-6ED34BC1311A}"/>
            </c:ext>
          </c:extLst>
        </c:ser>
        <c:ser>
          <c:idx val="4"/>
          <c:order val="3"/>
          <c:tx>
            <c:strRef>
              <c:f>'dev &amp; imp (linear 1)'!$A$282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1)'!$B$282:$K$282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F8-42AF-A010-6ED34BC1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1)'!$B$292:$K$292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8-4F73-8889-A4237F347282}"/>
            </c:ext>
          </c:extLst>
        </c:ser>
        <c:ser>
          <c:idx val="2"/>
          <c:order val="1"/>
          <c:tx>
            <c:strRef>
              <c:f>'dev &amp; imp (linear 1)'!$A$293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1)'!$B$293:$K$293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8-4F73-8889-A4237F347282}"/>
            </c:ext>
          </c:extLst>
        </c:ser>
        <c:ser>
          <c:idx val="3"/>
          <c:order val="2"/>
          <c:tx>
            <c:strRef>
              <c:f>'dev &amp; imp (linear 1)'!$A$294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1)'!$B$294:$K$294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8-4F73-8889-A4237F347282}"/>
            </c:ext>
          </c:extLst>
        </c:ser>
        <c:ser>
          <c:idx val="4"/>
          <c:order val="3"/>
          <c:tx>
            <c:strRef>
              <c:f>'dev &amp; imp (linear 1)'!$A$295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1)'!$B$295:$K$295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68-4F73-8889-A4237F34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1)'!$B$305:$K$305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8-4598-9219-AAC9FB9243D6}"/>
            </c:ext>
          </c:extLst>
        </c:ser>
        <c:ser>
          <c:idx val="2"/>
          <c:order val="1"/>
          <c:tx>
            <c:strRef>
              <c:f>'dev &amp; imp (linear 1)'!$A$306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1)'!$B$306:$K$306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8-4598-9219-AAC9FB9243D6}"/>
            </c:ext>
          </c:extLst>
        </c:ser>
        <c:ser>
          <c:idx val="3"/>
          <c:order val="2"/>
          <c:tx>
            <c:strRef>
              <c:f>'dev &amp; imp (linear 1)'!$A$307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1)'!$B$307:$K$307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B8-4598-9219-AAC9FB9243D6}"/>
            </c:ext>
          </c:extLst>
        </c:ser>
        <c:ser>
          <c:idx val="4"/>
          <c:order val="3"/>
          <c:tx>
            <c:strRef>
              <c:f>'dev &amp; imp (linear 1)'!$A$308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1)'!$B$308:$K$308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B8-4598-9219-AAC9FB92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(2)'!$A$5</c:f>
              <c:strCache>
                <c:ptCount val="1"/>
                <c:pt idx="0">
                  <c:v>FPD(t-1,t)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(2)'!$C$5:$V$5</c:f>
              <c:numCache>
                <c:formatCode>0.0%</c:formatCode>
                <c:ptCount val="20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2-4DE6-AF94-D400D4C1274A}"/>
            </c:ext>
          </c:extLst>
        </c:ser>
        <c:ser>
          <c:idx val="2"/>
          <c:order val="1"/>
          <c:tx>
            <c:strRef>
              <c:f>'Sheet1 (2)'!$A$6</c:f>
              <c:strCache>
                <c:ptCount val="1"/>
                <c:pt idx="0">
                  <c:v>MPD(0,t)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(2)'!$C$6:$V$6</c:f>
              <c:numCache>
                <c:formatCode>0.0%</c:formatCode>
                <c:ptCount val="20"/>
                <c:pt idx="0">
                  <c:v>0.02</c:v>
                </c:pt>
                <c:pt idx="1">
                  <c:v>1.8619999999999998E-2</c:v>
                </c:pt>
                <c:pt idx="2">
                  <c:v>1.7304839999999998E-2</c:v>
                </c:pt>
                <c:pt idx="3">
                  <c:v>1.6049277720000001E-2</c:v>
                </c:pt>
                <c:pt idx="4">
                  <c:v>1.4848414116480002E-2</c:v>
                </c:pt>
                <c:pt idx="5">
                  <c:v>1.4610839490616321E-2</c:v>
                </c:pt>
                <c:pt idx="6">
                  <c:v>1.437706605876646E-2</c:v>
                </c:pt>
                <c:pt idx="7">
                  <c:v>1.4147033001826195E-2</c:v>
                </c:pt>
                <c:pt idx="8">
                  <c:v>1.3920680473796977E-2</c:v>
                </c:pt>
                <c:pt idx="9">
                  <c:v>1.3697949586216226E-2</c:v>
                </c:pt>
                <c:pt idx="10">
                  <c:v>5.0545433973137868E-3</c:v>
                </c:pt>
                <c:pt idx="11">
                  <c:v>5.0242161369299038E-3</c:v>
                </c:pt>
                <c:pt idx="12">
                  <c:v>4.9940708401083247E-3</c:v>
                </c:pt>
                <c:pt idx="13">
                  <c:v>4.9641064150676749E-3</c:v>
                </c:pt>
                <c:pt idx="14">
                  <c:v>4.9343217765772688E-3</c:v>
                </c:pt>
                <c:pt idx="15">
                  <c:v>4.904715845917805E-3</c:v>
                </c:pt>
                <c:pt idx="16">
                  <c:v>4.8752875508422987E-3</c:v>
                </c:pt>
                <c:pt idx="17">
                  <c:v>4.8460358255372447E-3</c:v>
                </c:pt>
                <c:pt idx="18">
                  <c:v>4.8169596105840217E-3</c:v>
                </c:pt>
                <c:pt idx="19">
                  <c:v>4.7880578529205173E-3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2-4DE6-AF94-D400D4C1274A}"/>
            </c:ext>
          </c:extLst>
        </c:ser>
        <c:ser>
          <c:idx val="3"/>
          <c:order val="2"/>
          <c:tx>
            <c:strRef>
              <c:f>'Sheet1 (2)'!$A$7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5880680645256419E-2"/>
                  <c:y val="-7.2234520749925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(2)'!$C$7:$V$7</c:f>
              <c:numCache>
                <c:formatCode>0.0%</c:formatCode>
                <c:ptCount val="2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  <c:pt idx="10">
                  <c:v>0.16263064384501597</c:v>
                </c:pt>
                <c:pt idx="11">
                  <c:v>0.16765485998194588</c:v>
                </c:pt>
                <c:pt idx="12">
                  <c:v>0.17264893082205421</c:v>
                </c:pt>
                <c:pt idx="13">
                  <c:v>0.17761303723712188</c:v>
                </c:pt>
                <c:pt idx="14">
                  <c:v>0.18254735901369915</c:v>
                </c:pt>
                <c:pt idx="15">
                  <c:v>0.18745207485961696</c:v>
                </c:pt>
                <c:pt idx="16">
                  <c:v>0.19232736241045925</c:v>
                </c:pt>
                <c:pt idx="17">
                  <c:v>0.1971733982359965</c:v>
                </c:pt>
                <c:pt idx="18">
                  <c:v>0.20199035784658051</c:v>
                </c:pt>
                <c:pt idx="19">
                  <c:v>0.20677841569950103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2-4DE6-AF94-D400D4C1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888"/>
        <c:axId val="457367824"/>
      </c:lineChart>
      <c:catAx>
        <c:axId val="4573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824"/>
        <c:crosses val="autoZero"/>
        <c:auto val="1"/>
        <c:lblAlgn val="ctr"/>
        <c:lblOffset val="100"/>
        <c:noMultiLvlLbl val="0"/>
      </c:catAx>
      <c:valAx>
        <c:axId val="45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1)'!$A$318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1)'!$B$318:$K$318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4-4034-B7FF-C4BB74CC9C47}"/>
            </c:ext>
          </c:extLst>
        </c:ser>
        <c:ser>
          <c:idx val="2"/>
          <c:order val="1"/>
          <c:tx>
            <c:strRef>
              <c:f>'dev &amp; imp (linear 1)'!$A$319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1)'!$B$319:$K$319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4-4034-B7FF-C4BB74CC9C47}"/>
            </c:ext>
          </c:extLst>
        </c:ser>
        <c:ser>
          <c:idx val="3"/>
          <c:order val="2"/>
          <c:tx>
            <c:strRef>
              <c:f>'dev &amp; imp (linear 1)'!$A$320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1)'!$B$320:$K$320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B4-4034-B7FF-C4BB74CC9C47}"/>
            </c:ext>
          </c:extLst>
        </c:ser>
        <c:ser>
          <c:idx val="4"/>
          <c:order val="3"/>
          <c:tx>
            <c:strRef>
              <c:f>'dev &amp; imp (linear 1)'!$A$321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1)'!$B$321:$K$321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B4-4034-B7FF-C4BB74CC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1)'!$A$331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1)'!$B$331:$K$331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5EE-B9CF-95FE3368587B}"/>
            </c:ext>
          </c:extLst>
        </c:ser>
        <c:ser>
          <c:idx val="1"/>
          <c:order val="1"/>
          <c:tx>
            <c:strRef>
              <c:f>'dev &amp; imp (linear 1)'!$A$332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1)'!$B$332:$K$332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7-45EE-B9CF-95FE3368587B}"/>
            </c:ext>
          </c:extLst>
        </c:ser>
        <c:ser>
          <c:idx val="2"/>
          <c:order val="2"/>
          <c:tx>
            <c:strRef>
              <c:f>'dev &amp; imp (linear 1)'!$A$333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1)'!$B$333:$K$333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5EE-B9CF-95FE3368587B}"/>
            </c:ext>
          </c:extLst>
        </c:ser>
        <c:ser>
          <c:idx val="3"/>
          <c:order val="3"/>
          <c:tx>
            <c:strRef>
              <c:f>'dev &amp; imp (linear 1)'!$A$334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1)'!$B$334:$K$334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7-45EE-B9CF-95FE3368587B}"/>
            </c:ext>
          </c:extLst>
        </c:ser>
        <c:ser>
          <c:idx val="4"/>
          <c:order val="4"/>
          <c:tx>
            <c:strRef>
              <c:f>'dev &amp; imp (linear 1)'!$A$335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1)'!$B$335:$K$335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7-45EE-B9CF-95FE3368587B}"/>
            </c:ext>
          </c:extLst>
        </c:ser>
        <c:ser>
          <c:idx val="5"/>
          <c:order val="5"/>
          <c:tx>
            <c:strRef>
              <c:f>'dev &amp; imp (linear 1)'!$A$336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1)'!$B$336:$K$336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7-45EE-B9CF-95FE3368587B}"/>
            </c:ext>
          </c:extLst>
        </c:ser>
        <c:ser>
          <c:idx val="6"/>
          <c:order val="6"/>
          <c:tx>
            <c:strRef>
              <c:f>'dev &amp; imp (linear 1)'!$A$337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1)'!$B$337:$K$337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77-45EE-B9CF-95FE3368587B}"/>
            </c:ext>
          </c:extLst>
        </c:ser>
        <c:ser>
          <c:idx val="7"/>
          <c:order val="7"/>
          <c:tx>
            <c:strRef>
              <c:f>'dev &amp; imp (linear 1)'!$A$338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1)'!$B$338:$K$338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77-45EE-B9CF-95FE3368587B}"/>
            </c:ext>
          </c:extLst>
        </c:ser>
        <c:ser>
          <c:idx val="8"/>
          <c:order val="8"/>
          <c:tx>
            <c:strRef>
              <c:f>'dev &amp; imp (linear 1)'!$A$339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1)'!$B$339:$K$339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77-45EE-B9CF-95FE3368587B}"/>
            </c:ext>
          </c:extLst>
        </c:ser>
        <c:ser>
          <c:idx val="9"/>
          <c:order val="9"/>
          <c:tx>
            <c:strRef>
              <c:f>'dev &amp; imp (linear 1)'!$A$340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1)'!$B$340:$K$340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77-45EE-B9CF-95FE3368587B}"/>
            </c:ext>
          </c:extLst>
        </c:ser>
        <c:ser>
          <c:idx val="10"/>
          <c:order val="10"/>
          <c:tx>
            <c:strRef>
              <c:f>'dev &amp; imp (linear 1)'!$A$341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1)'!$B$341:$K$341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77-45EE-B9CF-95FE3368587B}"/>
            </c:ext>
          </c:extLst>
        </c:ser>
        <c:ser>
          <c:idx val="11"/>
          <c:order val="11"/>
          <c:tx>
            <c:strRef>
              <c:f>'dev &amp; imp (linear 1)'!$A$342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1)'!$B$342:$K$342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77-45EE-B9CF-95FE3368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1)'!$A$350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1)'!$B$350:$K$350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4-4773-9739-A77B75F30F52}"/>
            </c:ext>
          </c:extLst>
        </c:ser>
        <c:ser>
          <c:idx val="1"/>
          <c:order val="1"/>
          <c:tx>
            <c:strRef>
              <c:f>'dev &amp; imp (linear 1)'!$A$351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1)'!$B$351:$K$351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4-4773-9739-A77B75F30F52}"/>
            </c:ext>
          </c:extLst>
        </c:ser>
        <c:ser>
          <c:idx val="2"/>
          <c:order val="2"/>
          <c:tx>
            <c:strRef>
              <c:f>'dev &amp; imp (linear 1)'!$A$352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1)'!$B$352:$K$352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4-4773-9739-A77B75F30F52}"/>
            </c:ext>
          </c:extLst>
        </c:ser>
        <c:ser>
          <c:idx val="3"/>
          <c:order val="3"/>
          <c:tx>
            <c:strRef>
              <c:f>'dev &amp; imp (linear 1)'!$A$353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1)'!$B$353:$K$353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4-4773-9739-A77B75F30F52}"/>
            </c:ext>
          </c:extLst>
        </c:ser>
        <c:ser>
          <c:idx val="4"/>
          <c:order val="4"/>
          <c:tx>
            <c:strRef>
              <c:f>'dev &amp; imp (linear 1)'!$A$354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1)'!$B$354:$K$354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F4-4773-9739-A77B75F30F52}"/>
            </c:ext>
          </c:extLst>
        </c:ser>
        <c:ser>
          <c:idx val="5"/>
          <c:order val="5"/>
          <c:tx>
            <c:strRef>
              <c:f>'dev &amp; imp (linear 1)'!$A$355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1)'!$B$355:$K$355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4-4773-9739-A77B75F30F52}"/>
            </c:ext>
          </c:extLst>
        </c:ser>
        <c:ser>
          <c:idx val="6"/>
          <c:order val="6"/>
          <c:tx>
            <c:strRef>
              <c:f>'dev &amp; imp (linear 1)'!$A$356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1)'!$B$356:$K$356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F4-4773-9739-A77B75F30F52}"/>
            </c:ext>
          </c:extLst>
        </c:ser>
        <c:ser>
          <c:idx val="7"/>
          <c:order val="7"/>
          <c:tx>
            <c:strRef>
              <c:f>'dev &amp; imp (linear 1)'!$A$357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1)'!$B$357:$K$357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F4-4773-9739-A77B75F30F52}"/>
            </c:ext>
          </c:extLst>
        </c:ser>
        <c:ser>
          <c:idx val="8"/>
          <c:order val="8"/>
          <c:tx>
            <c:strRef>
              <c:f>'dev &amp; imp (linear 1)'!$A$358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1)'!$B$358:$K$358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F4-4773-9739-A77B75F30F52}"/>
            </c:ext>
          </c:extLst>
        </c:ser>
        <c:ser>
          <c:idx val="9"/>
          <c:order val="9"/>
          <c:tx>
            <c:strRef>
              <c:f>'dev &amp; imp (linear 1)'!$A$359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1)'!$B$359:$K$359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F4-4773-9739-A77B75F30F52}"/>
            </c:ext>
          </c:extLst>
        </c:ser>
        <c:ser>
          <c:idx val="10"/>
          <c:order val="10"/>
          <c:tx>
            <c:strRef>
              <c:f>'dev &amp; imp (linear 1)'!$A$360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1)'!$B$360:$K$360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F4-4773-9739-A77B75F30F52}"/>
            </c:ext>
          </c:extLst>
        </c:ser>
        <c:ser>
          <c:idx val="11"/>
          <c:order val="11"/>
          <c:tx>
            <c:strRef>
              <c:f>'dev &amp; imp (linear 1)'!$A$361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1)'!$B$361:$K$361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F4-4773-9739-A77B75F3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1)'!$A$369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1)'!$B$369:$K$369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A-4F66-BA91-18360217E47E}"/>
            </c:ext>
          </c:extLst>
        </c:ser>
        <c:ser>
          <c:idx val="1"/>
          <c:order val="1"/>
          <c:tx>
            <c:strRef>
              <c:f>'dev &amp; imp (linear 1)'!$A$370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1)'!$B$370:$K$370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A-4F66-BA91-18360217E47E}"/>
            </c:ext>
          </c:extLst>
        </c:ser>
        <c:ser>
          <c:idx val="2"/>
          <c:order val="2"/>
          <c:tx>
            <c:strRef>
              <c:f>'dev &amp; imp (linear 1)'!$A$371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1)'!$B$371:$K$371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A-4F66-BA91-18360217E47E}"/>
            </c:ext>
          </c:extLst>
        </c:ser>
        <c:ser>
          <c:idx val="3"/>
          <c:order val="3"/>
          <c:tx>
            <c:strRef>
              <c:f>'dev &amp; imp (linear 1)'!$A$372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1)'!$B$372:$K$372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A-4F66-BA91-18360217E47E}"/>
            </c:ext>
          </c:extLst>
        </c:ser>
        <c:ser>
          <c:idx val="4"/>
          <c:order val="4"/>
          <c:tx>
            <c:strRef>
              <c:f>'dev &amp; imp (linear 1)'!$A$373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1)'!$B$373:$K$373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FA-4F66-BA91-18360217E47E}"/>
            </c:ext>
          </c:extLst>
        </c:ser>
        <c:ser>
          <c:idx val="5"/>
          <c:order val="5"/>
          <c:tx>
            <c:strRef>
              <c:f>'dev &amp; imp (linear 1)'!$A$374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1)'!$B$374:$K$374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FA-4F66-BA91-18360217E47E}"/>
            </c:ext>
          </c:extLst>
        </c:ser>
        <c:ser>
          <c:idx val="6"/>
          <c:order val="6"/>
          <c:tx>
            <c:strRef>
              <c:f>'dev &amp; imp (linear 1)'!$A$375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1)'!$B$375:$K$375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FA-4F66-BA91-18360217E47E}"/>
            </c:ext>
          </c:extLst>
        </c:ser>
        <c:ser>
          <c:idx val="7"/>
          <c:order val="7"/>
          <c:tx>
            <c:strRef>
              <c:f>'dev &amp; imp (linear 1)'!$A$376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1)'!$B$376:$K$376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FA-4F66-BA91-18360217E47E}"/>
            </c:ext>
          </c:extLst>
        </c:ser>
        <c:ser>
          <c:idx val="8"/>
          <c:order val="8"/>
          <c:tx>
            <c:strRef>
              <c:f>'dev &amp; imp (linear 1)'!$A$377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1)'!$B$377:$K$377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FA-4F66-BA91-18360217E47E}"/>
            </c:ext>
          </c:extLst>
        </c:ser>
        <c:ser>
          <c:idx val="9"/>
          <c:order val="9"/>
          <c:tx>
            <c:strRef>
              <c:f>'dev &amp; imp (linear 1)'!$A$378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1)'!$B$378:$K$378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FA-4F66-BA91-18360217E47E}"/>
            </c:ext>
          </c:extLst>
        </c:ser>
        <c:ser>
          <c:idx val="10"/>
          <c:order val="10"/>
          <c:tx>
            <c:strRef>
              <c:f>'dev &amp; imp (linear 1)'!$A$379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1)'!$B$379:$K$379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FA-4F66-BA91-18360217E47E}"/>
            </c:ext>
          </c:extLst>
        </c:ser>
        <c:ser>
          <c:idx val="11"/>
          <c:order val="11"/>
          <c:tx>
            <c:strRef>
              <c:f>'dev &amp; imp (linear 1)'!$A$380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1)'!$B$368:$K$368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1)'!$B$380:$K$380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FA-4F66-BA91-183602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2)'!$B$175:$K$175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4F1C-9184-D3D2BC4ADE1E}"/>
            </c:ext>
          </c:extLst>
        </c:ser>
        <c:ser>
          <c:idx val="2"/>
          <c:order val="1"/>
          <c:tx>
            <c:strRef>
              <c:f>'dev &amp; imp (linear 2)'!$A$176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2)'!$B$176:$K$176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4F1C-9184-D3D2BC4ADE1E}"/>
            </c:ext>
          </c:extLst>
        </c:ser>
        <c:ser>
          <c:idx val="3"/>
          <c:order val="2"/>
          <c:tx>
            <c:strRef>
              <c:f>'dev &amp; imp (linear 2)'!$A$177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2)'!$B$177:$K$177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0-4F1C-9184-D3D2BC4ADE1E}"/>
            </c:ext>
          </c:extLst>
        </c:ser>
        <c:ser>
          <c:idx val="4"/>
          <c:order val="3"/>
          <c:tx>
            <c:strRef>
              <c:f>'dev &amp; imp (linear 2)'!$A$178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2)'!$B$178:$K$178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0-4F1C-9184-D3D2BC4A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2)'!$B$188:$K$188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3-454D-A876-A0406DA85184}"/>
            </c:ext>
          </c:extLst>
        </c:ser>
        <c:ser>
          <c:idx val="2"/>
          <c:order val="1"/>
          <c:tx>
            <c:strRef>
              <c:f>'dev &amp; imp (linear 2)'!$A$189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2)'!$B$189:$K$189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3-454D-A876-A0406DA85184}"/>
            </c:ext>
          </c:extLst>
        </c:ser>
        <c:ser>
          <c:idx val="3"/>
          <c:order val="2"/>
          <c:tx>
            <c:strRef>
              <c:f>'dev &amp; imp (linear 2)'!$A$190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2)'!$B$190:$K$190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3-454D-A876-A0406DA85184}"/>
            </c:ext>
          </c:extLst>
        </c:ser>
        <c:ser>
          <c:idx val="4"/>
          <c:order val="3"/>
          <c:tx>
            <c:strRef>
              <c:f>'dev &amp; imp (linear 2)'!$A$191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2)'!$B$191:$K$191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B3-454D-A876-A0406DA8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2)'!$B$201:$K$201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B-4A1F-9473-E12D8BE958ED}"/>
            </c:ext>
          </c:extLst>
        </c:ser>
        <c:ser>
          <c:idx val="2"/>
          <c:order val="1"/>
          <c:tx>
            <c:strRef>
              <c:f>'dev &amp; imp (linear 2)'!$A$202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2)'!$B$202:$K$202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B-4A1F-9473-E12D8BE958ED}"/>
            </c:ext>
          </c:extLst>
        </c:ser>
        <c:ser>
          <c:idx val="3"/>
          <c:order val="2"/>
          <c:tx>
            <c:strRef>
              <c:f>'dev &amp; imp (linear 2)'!$A$203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2)'!$B$203:$K$203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B-4A1F-9473-E12D8BE958ED}"/>
            </c:ext>
          </c:extLst>
        </c:ser>
        <c:ser>
          <c:idx val="4"/>
          <c:order val="3"/>
          <c:tx>
            <c:strRef>
              <c:f>'dev &amp; imp (linear 2)'!$A$204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2)'!$B$204:$K$204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7B-4A1F-9473-E12D8BE9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2)'!$B$214:$K$214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1F0-8FA9-AC995F654F9D}"/>
            </c:ext>
          </c:extLst>
        </c:ser>
        <c:ser>
          <c:idx val="2"/>
          <c:order val="1"/>
          <c:tx>
            <c:strRef>
              <c:f>'dev &amp; imp (linear 2)'!$A$215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2)'!$B$215:$K$215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8-41F0-8FA9-AC995F654F9D}"/>
            </c:ext>
          </c:extLst>
        </c:ser>
        <c:ser>
          <c:idx val="3"/>
          <c:order val="2"/>
          <c:tx>
            <c:strRef>
              <c:f>'dev &amp; imp (linear 2)'!$A$216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2)'!$B$216:$K$216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A8-41F0-8FA9-AC995F654F9D}"/>
            </c:ext>
          </c:extLst>
        </c:ser>
        <c:ser>
          <c:idx val="4"/>
          <c:order val="3"/>
          <c:tx>
            <c:strRef>
              <c:f>'dev &amp; imp (linear 2)'!$A$217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2)'!$B$217:$K$217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A8-41F0-8FA9-AC995F65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2)'!$B$227:$K$227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6-4F98-99E8-EAA5DCAC3879}"/>
            </c:ext>
          </c:extLst>
        </c:ser>
        <c:ser>
          <c:idx val="2"/>
          <c:order val="1"/>
          <c:tx>
            <c:strRef>
              <c:f>'dev &amp; imp (linear 2)'!$A$228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2)'!$B$228:$K$228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6-4F98-99E8-EAA5DCAC3879}"/>
            </c:ext>
          </c:extLst>
        </c:ser>
        <c:ser>
          <c:idx val="3"/>
          <c:order val="2"/>
          <c:tx>
            <c:strRef>
              <c:f>'dev &amp; imp (linear 2)'!$A$229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2)'!$B$229:$K$229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6-4F98-99E8-EAA5DCAC3879}"/>
            </c:ext>
          </c:extLst>
        </c:ser>
        <c:ser>
          <c:idx val="4"/>
          <c:order val="3"/>
          <c:tx>
            <c:strRef>
              <c:f>'dev &amp; imp (linear 2)'!$A$230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2)'!$B$230:$K$230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16-4F98-99E8-EAA5DCAC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2)'!$B$240:$K$240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9-49DB-BF43-0EA2870A4DF7}"/>
            </c:ext>
          </c:extLst>
        </c:ser>
        <c:ser>
          <c:idx val="2"/>
          <c:order val="1"/>
          <c:tx>
            <c:strRef>
              <c:f>'dev &amp; imp (linear 2)'!$A$241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2)'!$B$241:$K$241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9-49DB-BF43-0EA2870A4DF7}"/>
            </c:ext>
          </c:extLst>
        </c:ser>
        <c:ser>
          <c:idx val="3"/>
          <c:order val="2"/>
          <c:tx>
            <c:strRef>
              <c:f>'dev &amp; imp (linear 2)'!$A$242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2)'!$B$242:$K$242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9-49DB-BF43-0EA2870A4DF7}"/>
            </c:ext>
          </c:extLst>
        </c:ser>
        <c:ser>
          <c:idx val="4"/>
          <c:order val="3"/>
          <c:tx>
            <c:strRef>
              <c:f>'dev &amp; imp (linear 2)'!$A$243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2)'!$B$243:$K$243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F9-49DB-BF43-0EA2870A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(2)'!$A$28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320271012635049E-2"/>
                  <c:y val="-4.6296296296296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(2)'!$C$28:$V$28</c:f>
              <c:numCache>
                <c:formatCode>0.0%</c:formatCode>
                <c:ptCount val="2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  <c:pt idx="10">
                  <c:v>0.16263064384501597</c:v>
                </c:pt>
                <c:pt idx="11">
                  <c:v>0.16765485998194588</c:v>
                </c:pt>
                <c:pt idx="12">
                  <c:v>0.17264893082205421</c:v>
                </c:pt>
                <c:pt idx="13">
                  <c:v>0.17761303723712188</c:v>
                </c:pt>
                <c:pt idx="14">
                  <c:v>0.18254735901369915</c:v>
                </c:pt>
                <c:pt idx="15">
                  <c:v>0.18745207485961696</c:v>
                </c:pt>
                <c:pt idx="16">
                  <c:v>0.19232736241045925</c:v>
                </c:pt>
                <c:pt idx="17">
                  <c:v>0.1971733982359965</c:v>
                </c:pt>
                <c:pt idx="18">
                  <c:v>0.20199035784658051</c:v>
                </c:pt>
                <c:pt idx="19">
                  <c:v>0.20677841569950103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F-4065-939F-50C0117F0F1B}"/>
            </c:ext>
          </c:extLst>
        </c:ser>
        <c:ser>
          <c:idx val="1"/>
          <c:order val="1"/>
          <c:tx>
            <c:strRef>
              <c:f>'Sheet1 (2)'!$A$29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635349782327472E-2"/>
                  <c:y val="0.17379702537182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(2)'!$C$29:$V$29</c:f>
              <c:numCache>
                <c:formatCode>0.0%</c:formatCode>
                <c:ptCount val="20"/>
                <c:pt idx="0">
                  <c:v>-3.8918202981106265</c:v>
                </c:pt>
                <c:pt idx="1">
                  <c:v>-3.2145994752474754</c:v>
                </c:pt>
                <c:pt idx="2">
                  <c:v>-2.8261971352225914</c:v>
                </c:pt>
                <c:pt idx="3">
                  <c:v>-2.5567530445072832</c:v>
                </c:pt>
                <c:pt idx="4">
                  <c:v>-2.3530640695053622</c:v>
                </c:pt>
                <c:pt idx="5">
                  <c:v>-2.1813987161218789</c:v>
                </c:pt>
                <c:pt idx="6">
                  <c:v>-2.0327167830525519</c:v>
                </c:pt>
                <c:pt idx="7">
                  <c:v>-1.9013348489995341</c:v>
                </c:pt>
                <c:pt idx="8">
                  <c:v>-1.7834459463405865</c:v>
                </c:pt>
                <c:pt idx="9">
                  <c:v>-1.6763748121871189</c:v>
                </c:pt>
                <c:pt idx="10">
                  <c:v>-1.6387836179918069</c:v>
                </c:pt>
                <c:pt idx="11">
                  <c:v>-1.6023397252052889</c:v>
                </c:pt>
                <c:pt idx="12">
                  <c:v>-1.5669688831604056</c:v>
                </c:pt>
                <c:pt idx="13">
                  <c:v>-1.5326038061731269</c:v>
                </c:pt>
                <c:pt idx="14">
                  <c:v>-1.499183328775288</c:v>
                </c:pt>
                <c:pt idx="15">
                  <c:v>-1.4666516852622049</c:v>
                </c:pt>
                <c:pt idx="16">
                  <c:v>-1.434957892228522</c:v>
                </c:pt>
                <c:pt idx="17">
                  <c:v>-1.4040552169157163</c:v>
                </c:pt>
                <c:pt idx="18">
                  <c:v>-1.3739007174466746</c:v>
                </c:pt>
                <c:pt idx="19">
                  <c:v>-1.3444548435896158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F-4065-939F-50C0117F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68400"/>
        <c:axId val="435569056"/>
      </c:lineChart>
      <c:catAx>
        <c:axId val="4355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9056"/>
        <c:crosses val="autoZero"/>
        <c:auto val="1"/>
        <c:lblAlgn val="ctr"/>
        <c:lblOffset val="100"/>
        <c:noMultiLvlLbl val="0"/>
      </c:catAx>
      <c:valAx>
        <c:axId val="435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2)'!$B$253:$K$253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7-4980-8EE0-B2C423598323}"/>
            </c:ext>
          </c:extLst>
        </c:ser>
        <c:ser>
          <c:idx val="2"/>
          <c:order val="1"/>
          <c:tx>
            <c:strRef>
              <c:f>'dev &amp; imp (linear 2)'!$A$254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2)'!$B$254:$K$254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7-4980-8EE0-B2C423598323}"/>
            </c:ext>
          </c:extLst>
        </c:ser>
        <c:ser>
          <c:idx val="3"/>
          <c:order val="2"/>
          <c:tx>
            <c:strRef>
              <c:f>'dev &amp; imp (linear 2)'!$A$255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2)'!$B$255:$K$255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47-4980-8EE0-B2C423598323}"/>
            </c:ext>
          </c:extLst>
        </c:ser>
        <c:ser>
          <c:idx val="4"/>
          <c:order val="3"/>
          <c:tx>
            <c:strRef>
              <c:f>'dev &amp; imp (linear 2)'!$A$256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2)'!$B$256:$K$256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7-4980-8EE0-B2C42359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2)'!$B$266:$K$266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0-41E0-BD77-E4ED3F8B5662}"/>
            </c:ext>
          </c:extLst>
        </c:ser>
        <c:ser>
          <c:idx val="2"/>
          <c:order val="1"/>
          <c:tx>
            <c:strRef>
              <c:f>'dev &amp; imp (linear 2)'!$A$267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2)'!$B$267:$K$267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0-41E0-BD77-E4ED3F8B5662}"/>
            </c:ext>
          </c:extLst>
        </c:ser>
        <c:ser>
          <c:idx val="3"/>
          <c:order val="2"/>
          <c:tx>
            <c:strRef>
              <c:f>'dev &amp; imp (linear 2)'!$A$268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2)'!$B$268:$K$268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80-41E0-BD77-E4ED3F8B5662}"/>
            </c:ext>
          </c:extLst>
        </c:ser>
        <c:ser>
          <c:idx val="4"/>
          <c:order val="3"/>
          <c:tx>
            <c:strRef>
              <c:f>'dev &amp; imp (linear 2)'!$A$269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2)'!$B$269:$K$269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80-41E0-BD77-E4ED3F8B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2)'!$B$279:$K$279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3-4DFF-8F8E-E9A442C8054D}"/>
            </c:ext>
          </c:extLst>
        </c:ser>
        <c:ser>
          <c:idx val="2"/>
          <c:order val="1"/>
          <c:tx>
            <c:strRef>
              <c:f>'dev &amp; imp (linear 2)'!$A$280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2)'!$B$280:$K$280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3-4DFF-8F8E-E9A442C8054D}"/>
            </c:ext>
          </c:extLst>
        </c:ser>
        <c:ser>
          <c:idx val="3"/>
          <c:order val="2"/>
          <c:tx>
            <c:strRef>
              <c:f>'dev &amp; imp (linear 2)'!$A$281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2)'!$B$281:$K$281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3-4DFF-8F8E-E9A442C8054D}"/>
            </c:ext>
          </c:extLst>
        </c:ser>
        <c:ser>
          <c:idx val="4"/>
          <c:order val="3"/>
          <c:tx>
            <c:strRef>
              <c:f>'dev &amp; imp (linear 2)'!$A$282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2)'!$B$282:$K$282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3-4DFF-8F8E-E9A442C8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2)'!$B$292:$K$292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2B2-969D-E68BF733F69B}"/>
            </c:ext>
          </c:extLst>
        </c:ser>
        <c:ser>
          <c:idx val="2"/>
          <c:order val="1"/>
          <c:tx>
            <c:strRef>
              <c:f>'dev &amp; imp (linear 2)'!$A$293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2)'!$B$293:$K$293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5-42B2-969D-E68BF733F69B}"/>
            </c:ext>
          </c:extLst>
        </c:ser>
        <c:ser>
          <c:idx val="3"/>
          <c:order val="2"/>
          <c:tx>
            <c:strRef>
              <c:f>'dev &amp; imp (linear 2)'!$A$294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2)'!$B$294:$K$294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05-42B2-969D-E68BF733F69B}"/>
            </c:ext>
          </c:extLst>
        </c:ser>
        <c:ser>
          <c:idx val="4"/>
          <c:order val="3"/>
          <c:tx>
            <c:strRef>
              <c:f>'dev &amp; imp (linear 2)'!$A$295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2)'!$B$295:$K$295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05-42B2-969D-E68BF733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2)'!$B$305:$K$305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B-48F7-B4D9-1C6F2648A81D}"/>
            </c:ext>
          </c:extLst>
        </c:ser>
        <c:ser>
          <c:idx val="2"/>
          <c:order val="1"/>
          <c:tx>
            <c:strRef>
              <c:f>'dev &amp; imp (linear 2)'!$A$306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2)'!$B$306:$K$306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B-48F7-B4D9-1C6F2648A81D}"/>
            </c:ext>
          </c:extLst>
        </c:ser>
        <c:ser>
          <c:idx val="3"/>
          <c:order val="2"/>
          <c:tx>
            <c:strRef>
              <c:f>'dev &amp; imp (linear 2)'!$A$307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2)'!$B$307:$K$307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B-48F7-B4D9-1C6F2648A81D}"/>
            </c:ext>
          </c:extLst>
        </c:ser>
        <c:ser>
          <c:idx val="4"/>
          <c:order val="3"/>
          <c:tx>
            <c:strRef>
              <c:f>'dev &amp; imp (linear 2)'!$A$308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2)'!$B$308:$K$308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5B-48F7-B4D9-1C6F2648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2)'!$A$318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2)'!$B$318:$K$318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E55-8A6F-9D45BB0F9C19}"/>
            </c:ext>
          </c:extLst>
        </c:ser>
        <c:ser>
          <c:idx val="2"/>
          <c:order val="1"/>
          <c:tx>
            <c:strRef>
              <c:f>'dev &amp; imp (linear 2)'!$A$319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2)'!$B$319:$K$319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E55-8A6F-9D45BB0F9C19}"/>
            </c:ext>
          </c:extLst>
        </c:ser>
        <c:ser>
          <c:idx val="3"/>
          <c:order val="2"/>
          <c:tx>
            <c:strRef>
              <c:f>'dev &amp; imp (linear 2)'!$A$320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2)'!$B$320:$K$320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48-4E55-8A6F-9D45BB0F9C19}"/>
            </c:ext>
          </c:extLst>
        </c:ser>
        <c:ser>
          <c:idx val="4"/>
          <c:order val="3"/>
          <c:tx>
            <c:strRef>
              <c:f>'dev &amp; imp (linear 2)'!$A$321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2)'!$B$321:$K$321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48-4E55-8A6F-9D45BB0F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2)'!$A$331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2)'!$B$331:$K$331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B-4D54-BC8D-93521CCF36E4}"/>
            </c:ext>
          </c:extLst>
        </c:ser>
        <c:ser>
          <c:idx val="1"/>
          <c:order val="1"/>
          <c:tx>
            <c:strRef>
              <c:f>'dev &amp; imp (linear 2)'!$A$332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2)'!$B$332:$K$332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B-4D54-BC8D-93521CCF36E4}"/>
            </c:ext>
          </c:extLst>
        </c:ser>
        <c:ser>
          <c:idx val="2"/>
          <c:order val="2"/>
          <c:tx>
            <c:strRef>
              <c:f>'dev &amp; imp (linear 2)'!$A$333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2)'!$B$333:$K$333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B-4D54-BC8D-93521CCF36E4}"/>
            </c:ext>
          </c:extLst>
        </c:ser>
        <c:ser>
          <c:idx val="3"/>
          <c:order val="3"/>
          <c:tx>
            <c:strRef>
              <c:f>'dev &amp; imp (linear 2)'!$A$334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2)'!$B$334:$K$334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B-4D54-BC8D-93521CCF36E4}"/>
            </c:ext>
          </c:extLst>
        </c:ser>
        <c:ser>
          <c:idx val="4"/>
          <c:order val="4"/>
          <c:tx>
            <c:strRef>
              <c:f>'dev &amp; imp (linear 2)'!$A$335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2)'!$B$335:$K$335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B-4D54-BC8D-93521CCF36E4}"/>
            </c:ext>
          </c:extLst>
        </c:ser>
        <c:ser>
          <c:idx val="5"/>
          <c:order val="5"/>
          <c:tx>
            <c:strRef>
              <c:f>'dev &amp; imp (linear 2)'!$A$336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2)'!$B$336:$K$336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B-4D54-BC8D-93521CCF36E4}"/>
            </c:ext>
          </c:extLst>
        </c:ser>
        <c:ser>
          <c:idx val="6"/>
          <c:order val="6"/>
          <c:tx>
            <c:strRef>
              <c:f>'dev &amp; imp (linear 2)'!$A$337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2)'!$B$337:$K$337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2B-4D54-BC8D-93521CCF36E4}"/>
            </c:ext>
          </c:extLst>
        </c:ser>
        <c:ser>
          <c:idx val="7"/>
          <c:order val="7"/>
          <c:tx>
            <c:strRef>
              <c:f>'dev &amp; imp (linear 2)'!$A$338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2)'!$B$338:$K$338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2B-4D54-BC8D-93521CCF36E4}"/>
            </c:ext>
          </c:extLst>
        </c:ser>
        <c:ser>
          <c:idx val="8"/>
          <c:order val="8"/>
          <c:tx>
            <c:strRef>
              <c:f>'dev &amp; imp (linear 2)'!$A$339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2)'!$B$339:$K$339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2B-4D54-BC8D-93521CCF36E4}"/>
            </c:ext>
          </c:extLst>
        </c:ser>
        <c:ser>
          <c:idx val="9"/>
          <c:order val="9"/>
          <c:tx>
            <c:strRef>
              <c:f>'dev &amp; imp (linear 2)'!$A$340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2)'!$B$340:$K$340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2B-4D54-BC8D-93521CCF36E4}"/>
            </c:ext>
          </c:extLst>
        </c:ser>
        <c:ser>
          <c:idx val="10"/>
          <c:order val="10"/>
          <c:tx>
            <c:strRef>
              <c:f>'dev &amp; imp (linear 2)'!$A$341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2)'!$B$341:$K$341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2B-4D54-BC8D-93521CCF36E4}"/>
            </c:ext>
          </c:extLst>
        </c:ser>
        <c:ser>
          <c:idx val="11"/>
          <c:order val="11"/>
          <c:tx>
            <c:strRef>
              <c:f>'dev &amp; imp (linear 2)'!$A$342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2)'!$B$342:$K$342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2B-4D54-BC8D-93521CCF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2)'!$A$350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2)'!$B$350:$K$350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1-4538-AA67-9B4F00FCED14}"/>
            </c:ext>
          </c:extLst>
        </c:ser>
        <c:ser>
          <c:idx val="1"/>
          <c:order val="1"/>
          <c:tx>
            <c:strRef>
              <c:f>'dev &amp; imp (linear 2)'!$A$351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2)'!$B$351:$K$351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1-4538-AA67-9B4F00FCED14}"/>
            </c:ext>
          </c:extLst>
        </c:ser>
        <c:ser>
          <c:idx val="2"/>
          <c:order val="2"/>
          <c:tx>
            <c:strRef>
              <c:f>'dev &amp; imp (linear 2)'!$A$352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2)'!$B$352:$K$352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1-4538-AA67-9B4F00FCED14}"/>
            </c:ext>
          </c:extLst>
        </c:ser>
        <c:ser>
          <c:idx val="3"/>
          <c:order val="3"/>
          <c:tx>
            <c:strRef>
              <c:f>'dev &amp; imp (linear 2)'!$A$353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2)'!$B$353:$K$353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1-4538-AA67-9B4F00FCED14}"/>
            </c:ext>
          </c:extLst>
        </c:ser>
        <c:ser>
          <c:idx val="4"/>
          <c:order val="4"/>
          <c:tx>
            <c:strRef>
              <c:f>'dev &amp; imp (linear 2)'!$A$354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2)'!$B$354:$K$354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538-AA67-9B4F00FCED14}"/>
            </c:ext>
          </c:extLst>
        </c:ser>
        <c:ser>
          <c:idx val="5"/>
          <c:order val="5"/>
          <c:tx>
            <c:strRef>
              <c:f>'dev &amp; imp (linear 2)'!$A$355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2)'!$B$355:$K$355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1-4538-AA67-9B4F00FCED14}"/>
            </c:ext>
          </c:extLst>
        </c:ser>
        <c:ser>
          <c:idx val="6"/>
          <c:order val="6"/>
          <c:tx>
            <c:strRef>
              <c:f>'dev &amp; imp (linear 2)'!$A$356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2)'!$B$356:$K$356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1-4538-AA67-9B4F00FCED14}"/>
            </c:ext>
          </c:extLst>
        </c:ser>
        <c:ser>
          <c:idx val="7"/>
          <c:order val="7"/>
          <c:tx>
            <c:strRef>
              <c:f>'dev &amp; imp (linear 2)'!$A$357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2)'!$B$357:$K$357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1-4538-AA67-9B4F00FCED14}"/>
            </c:ext>
          </c:extLst>
        </c:ser>
        <c:ser>
          <c:idx val="8"/>
          <c:order val="8"/>
          <c:tx>
            <c:strRef>
              <c:f>'dev &amp; imp (linear 2)'!$A$358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2)'!$B$358:$K$358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B1-4538-AA67-9B4F00FCED14}"/>
            </c:ext>
          </c:extLst>
        </c:ser>
        <c:ser>
          <c:idx val="9"/>
          <c:order val="9"/>
          <c:tx>
            <c:strRef>
              <c:f>'dev &amp; imp (linear 2)'!$A$359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2)'!$B$359:$K$359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B1-4538-AA67-9B4F00FCED14}"/>
            </c:ext>
          </c:extLst>
        </c:ser>
        <c:ser>
          <c:idx val="10"/>
          <c:order val="10"/>
          <c:tx>
            <c:strRef>
              <c:f>'dev &amp; imp (linear 2)'!$A$360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2)'!$B$360:$K$360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B1-4538-AA67-9B4F00FCED14}"/>
            </c:ext>
          </c:extLst>
        </c:ser>
        <c:ser>
          <c:idx val="11"/>
          <c:order val="11"/>
          <c:tx>
            <c:strRef>
              <c:f>'dev &amp; imp (linear 2)'!$A$361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2)'!$B$361:$K$361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B1-4538-AA67-9B4F00FC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2)'!$A$369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2)'!$B$369:$K$369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D-4281-9A1E-4F5A1A9540C9}"/>
            </c:ext>
          </c:extLst>
        </c:ser>
        <c:ser>
          <c:idx val="1"/>
          <c:order val="1"/>
          <c:tx>
            <c:strRef>
              <c:f>'dev &amp; imp (linear 2)'!$A$370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2)'!$B$370:$K$370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D-4281-9A1E-4F5A1A9540C9}"/>
            </c:ext>
          </c:extLst>
        </c:ser>
        <c:ser>
          <c:idx val="2"/>
          <c:order val="2"/>
          <c:tx>
            <c:strRef>
              <c:f>'dev &amp; imp (linear 2)'!$A$371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2)'!$B$371:$K$371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D-4281-9A1E-4F5A1A9540C9}"/>
            </c:ext>
          </c:extLst>
        </c:ser>
        <c:ser>
          <c:idx val="3"/>
          <c:order val="3"/>
          <c:tx>
            <c:strRef>
              <c:f>'dev &amp; imp (linear 2)'!$A$372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2)'!$B$372:$K$372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D-4281-9A1E-4F5A1A9540C9}"/>
            </c:ext>
          </c:extLst>
        </c:ser>
        <c:ser>
          <c:idx val="4"/>
          <c:order val="4"/>
          <c:tx>
            <c:strRef>
              <c:f>'dev &amp; imp (linear 2)'!$A$373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2)'!$B$373:$K$373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D-4281-9A1E-4F5A1A9540C9}"/>
            </c:ext>
          </c:extLst>
        </c:ser>
        <c:ser>
          <c:idx val="5"/>
          <c:order val="5"/>
          <c:tx>
            <c:strRef>
              <c:f>'dev &amp; imp (linear 2)'!$A$374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2)'!$B$374:$K$374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D-4281-9A1E-4F5A1A9540C9}"/>
            </c:ext>
          </c:extLst>
        </c:ser>
        <c:ser>
          <c:idx val="6"/>
          <c:order val="6"/>
          <c:tx>
            <c:strRef>
              <c:f>'dev &amp; imp (linear 2)'!$A$375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2)'!$B$375:$K$375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D-4281-9A1E-4F5A1A9540C9}"/>
            </c:ext>
          </c:extLst>
        </c:ser>
        <c:ser>
          <c:idx val="7"/>
          <c:order val="7"/>
          <c:tx>
            <c:strRef>
              <c:f>'dev &amp; imp (linear 2)'!$A$376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2)'!$B$376:$K$376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AD-4281-9A1E-4F5A1A9540C9}"/>
            </c:ext>
          </c:extLst>
        </c:ser>
        <c:ser>
          <c:idx val="8"/>
          <c:order val="8"/>
          <c:tx>
            <c:strRef>
              <c:f>'dev &amp; imp (linear 2)'!$A$377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2)'!$B$377:$K$377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AD-4281-9A1E-4F5A1A9540C9}"/>
            </c:ext>
          </c:extLst>
        </c:ser>
        <c:ser>
          <c:idx val="9"/>
          <c:order val="9"/>
          <c:tx>
            <c:strRef>
              <c:f>'dev &amp; imp (linear 2)'!$A$378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2)'!$B$378:$K$378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AD-4281-9A1E-4F5A1A9540C9}"/>
            </c:ext>
          </c:extLst>
        </c:ser>
        <c:ser>
          <c:idx val="10"/>
          <c:order val="10"/>
          <c:tx>
            <c:strRef>
              <c:f>'dev &amp; imp (linear 2)'!$A$379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2)'!$B$379:$K$379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AD-4281-9A1E-4F5A1A9540C9}"/>
            </c:ext>
          </c:extLst>
        </c:ser>
        <c:ser>
          <c:idx val="11"/>
          <c:order val="11"/>
          <c:tx>
            <c:strRef>
              <c:f>'dev &amp; imp (linear 2)'!$A$380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2)'!$B$368:$K$368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2)'!$B$380:$K$380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AD-4281-9A1E-4F5A1A9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3)'!$B$175:$K$175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624-A885-509915EF2C72}"/>
            </c:ext>
          </c:extLst>
        </c:ser>
        <c:ser>
          <c:idx val="2"/>
          <c:order val="1"/>
          <c:tx>
            <c:strRef>
              <c:f>'dev &amp; imp (linear 3)'!$A$176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3)'!$B$176:$K$176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F-4624-A885-509915EF2C72}"/>
            </c:ext>
          </c:extLst>
        </c:ser>
        <c:ser>
          <c:idx val="3"/>
          <c:order val="2"/>
          <c:tx>
            <c:strRef>
              <c:f>'dev &amp; imp (linear 3)'!$A$177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3)'!$B$177:$K$177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F-4624-A885-509915EF2C72}"/>
            </c:ext>
          </c:extLst>
        </c:ser>
        <c:ser>
          <c:idx val="4"/>
          <c:order val="3"/>
          <c:tx>
            <c:strRef>
              <c:f>'dev &amp; imp (linear 3)'!$A$178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3)'!$B$178:$K$178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F-4624-A885-509915EF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(3)'!$A$5</c:f>
              <c:strCache>
                <c:ptCount val="1"/>
                <c:pt idx="0">
                  <c:v>FPD(t-1,t)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(3)'!$C$5:$V$5</c:f>
              <c:numCache>
                <c:formatCode>0.0%</c:formatCode>
                <c:ptCount val="20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F-4EAF-AE25-85372CE69919}"/>
            </c:ext>
          </c:extLst>
        </c:ser>
        <c:ser>
          <c:idx val="2"/>
          <c:order val="1"/>
          <c:tx>
            <c:strRef>
              <c:f>'Sheet1 (3)'!$A$6</c:f>
              <c:strCache>
                <c:ptCount val="1"/>
                <c:pt idx="0">
                  <c:v>MPD(0,t)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(3)'!$C$6:$V$6</c:f>
              <c:numCache>
                <c:formatCode>0.0%</c:formatCode>
                <c:ptCount val="20"/>
                <c:pt idx="0">
                  <c:v>0.02</c:v>
                </c:pt>
                <c:pt idx="1">
                  <c:v>1.8619999999999998E-2</c:v>
                </c:pt>
                <c:pt idx="2">
                  <c:v>1.7304839999999998E-2</c:v>
                </c:pt>
                <c:pt idx="3">
                  <c:v>1.6049277720000001E-2</c:v>
                </c:pt>
                <c:pt idx="4">
                  <c:v>1.4848414116480002E-2</c:v>
                </c:pt>
                <c:pt idx="5">
                  <c:v>1.4610839490616321E-2</c:v>
                </c:pt>
                <c:pt idx="6">
                  <c:v>1.437706605876646E-2</c:v>
                </c:pt>
                <c:pt idx="7">
                  <c:v>1.4147033001826195E-2</c:v>
                </c:pt>
                <c:pt idx="8">
                  <c:v>1.3920680473796977E-2</c:v>
                </c:pt>
                <c:pt idx="9">
                  <c:v>1.3697949586216226E-2</c:v>
                </c:pt>
                <c:pt idx="10">
                  <c:v>1.0109086794627574E-2</c:v>
                </c:pt>
                <c:pt idx="11">
                  <c:v>9.9877777530920434E-3</c:v>
                </c:pt>
                <c:pt idx="12">
                  <c:v>9.8679244200549389E-3</c:v>
                </c:pt>
                <c:pt idx="13">
                  <c:v>9.7495093270142785E-3</c:v>
                </c:pt>
                <c:pt idx="14">
                  <c:v>9.6325152150901084E-3</c:v>
                </c:pt>
                <c:pt idx="15">
                  <c:v>9.5169250325090275E-3</c:v>
                </c:pt>
                <c:pt idx="16">
                  <c:v>9.4027219321189195E-3</c:v>
                </c:pt>
                <c:pt idx="17">
                  <c:v>9.2898892689334926E-3</c:v>
                </c:pt>
                <c:pt idx="18">
                  <c:v>9.1784105977062904E-3</c:v>
                </c:pt>
                <c:pt idx="19">
                  <c:v>9.0682696705338128E-3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F-4EAF-AE25-85372CE69919}"/>
            </c:ext>
          </c:extLst>
        </c:ser>
        <c:ser>
          <c:idx val="3"/>
          <c:order val="2"/>
          <c:tx>
            <c:strRef>
              <c:f>'Sheet1 (3)'!$A$7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5880680645256419E-2"/>
                  <c:y val="-7.2234520749925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(3)'!$C$7:$V$7</c:f>
              <c:numCache>
                <c:formatCode>0.0%</c:formatCode>
                <c:ptCount val="2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  <c:pt idx="10">
                  <c:v>0.16768518724232975</c:v>
                </c:pt>
                <c:pt idx="11">
                  <c:v>0.17767296499542179</c:v>
                </c:pt>
                <c:pt idx="12">
                  <c:v>0.18754088941547672</c:v>
                </c:pt>
                <c:pt idx="13">
                  <c:v>0.19729039874249099</c:v>
                </c:pt>
                <c:pt idx="14">
                  <c:v>0.20692291395758111</c:v>
                </c:pt>
                <c:pt idx="15">
                  <c:v>0.21643983899009014</c:v>
                </c:pt>
                <c:pt idx="16">
                  <c:v>0.22584256092220906</c:v>
                </c:pt>
                <c:pt idx="17">
                  <c:v>0.23513245019114254</c:v>
                </c:pt>
                <c:pt idx="18">
                  <c:v>0.24431086078884884</c:v>
                </c:pt>
                <c:pt idx="19">
                  <c:v>0.25337913045938265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F-4EAF-AE25-85372CE6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888"/>
        <c:axId val="457367824"/>
      </c:lineChart>
      <c:catAx>
        <c:axId val="4573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824"/>
        <c:crosses val="autoZero"/>
        <c:auto val="1"/>
        <c:lblAlgn val="ctr"/>
        <c:lblOffset val="100"/>
        <c:noMultiLvlLbl val="0"/>
      </c:catAx>
      <c:valAx>
        <c:axId val="457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3)'!$B$188:$K$188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8-4863-8835-B3C051BC68AF}"/>
            </c:ext>
          </c:extLst>
        </c:ser>
        <c:ser>
          <c:idx val="2"/>
          <c:order val="1"/>
          <c:tx>
            <c:strRef>
              <c:f>'dev &amp; imp (linear 3)'!$A$189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3)'!$B$189:$K$189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8-4863-8835-B3C051BC68AF}"/>
            </c:ext>
          </c:extLst>
        </c:ser>
        <c:ser>
          <c:idx val="3"/>
          <c:order val="2"/>
          <c:tx>
            <c:strRef>
              <c:f>'dev &amp; imp (linear 3)'!$A$190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3)'!$B$190:$K$190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8-4863-8835-B3C051BC68AF}"/>
            </c:ext>
          </c:extLst>
        </c:ser>
        <c:ser>
          <c:idx val="4"/>
          <c:order val="3"/>
          <c:tx>
            <c:strRef>
              <c:f>'dev &amp; imp (linear 3)'!$A$191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3)'!$B$191:$K$191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8-4863-8835-B3C051BC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3)'!$B$201:$K$201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8-4A5E-8E3C-C2D42AA89EE3}"/>
            </c:ext>
          </c:extLst>
        </c:ser>
        <c:ser>
          <c:idx val="2"/>
          <c:order val="1"/>
          <c:tx>
            <c:strRef>
              <c:f>'dev &amp; imp (linear 3)'!$A$202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3)'!$B$202:$K$202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F8-4A5E-8E3C-C2D42AA89EE3}"/>
            </c:ext>
          </c:extLst>
        </c:ser>
        <c:ser>
          <c:idx val="3"/>
          <c:order val="2"/>
          <c:tx>
            <c:strRef>
              <c:f>'dev &amp; imp (linear 3)'!$A$203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3)'!$B$203:$K$203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8-4A5E-8E3C-C2D42AA89EE3}"/>
            </c:ext>
          </c:extLst>
        </c:ser>
        <c:ser>
          <c:idx val="4"/>
          <c:order val="3"/>
          <c:tx>
            <c:strRef>
              <c:f>'dev &amp; imp (linear 3)'!$A$204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3)'!$B$204:$K$204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F8-4A5E-8E3C-C2D42AA8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3)'!$B$214:$K$214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3-4499-9DF6-DAE9C93E35E4}"/>
            </c:ext>
          </c:extLst>
        </c:ser>
        <c:ser>
          <c:idx val="2"/>
          <c:order val="1"/>
          <c:tx>
            <c:strRef>
              <c:f>'dev &amp; imp (linear 3)'!$A$215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3)'!$B$215:$K$215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3-4499-9DF6-DAE9C93E35E4}"/>
            </c:ext>
          </c:extLst>
        </c:ser>
        <c:ser>
          <c:idx val="3"/>
          <c:order val="2"/>
          <c:tx>
            <c:strRef>
              <c:f>'dev &amp; imp (linear 3)'!$A$216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3)'!$B$216:$K$216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23-4499-9DF6-DAE9C93E35E4}"/>
            </c:ext>
          </c:extLst>
        </c:ser>
        <c:ser>
          <c:idx val="4"/>
          <c:order val="3"/>
          <c:tx>
            <c:strRef>
              <c:f>'dev &amp; imp (linear 3)'!$A$217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3)'!$B$217:$K$217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23-4499-9DF6-DAE9C93E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3)'!$B$227:$K$227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7-47FA-B947-94A6E7699C13}"/>
            </c:ext>
          </c:extLst>
        </c:ser>
        <c:ser>
          <c:idx val="2"/>
          <c:order val="1"/>
          <c:tx>
            <c:strRef>
              <c:f>'dev &amp; imp (linear 3)'!$A$228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3)'!$B$228:$K$228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7-47FA-B947-94A6E7699C13}"/>
            </c:ext>
          </c:extLst>
        </c:ser>
        <c:ser>
          <c:idx val="3"/>
          <c:order val="2"/>
          <c:tx>
            <c:strRef>
              <c:f>'dev &amp; imp (linear 3)'!$A$229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3)'!$B$229:$K$229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7-47FA-B947-94A6E7699C13}"/>
            </c:ext>
          </c:extLst>
        </c:ser>
        <c:ser>
          <c:idx val="4"/>
          <c:order val="3"/>
          <c:tx>
            <c:strRef>
              <c:f>'dev &amp; imp (linear 3)'!$A$230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3)'!$B$230:$K$230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57-47FA-B947-94A6E769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3)'!$B$240:$K$240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4B7-BAE9-40BD6BABA6CA}"/>
            </c:ext>
          </c:extLst>
        </c:ser>
        <c:ser>
          <c:idx val="2"/>
          <c:order val="1"/>
          <c:tx>
            <c:strRef>
              <c:f>'dev &amp; imp (linear 3)'!$A$241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3)'!$B$241:$K$241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C-44B7-BAE9-40BD6BABA6CA}"/>
            </c:ext>
          </c:extLst>
        </c:ser>
        <c:ser>
          <c:idx val="3"/>
          <c:order val="2"/>
          <c:tx>
            <c:strRef>
              <c:f>'dev &amp; imp (linear 3)'!$A$242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3)'!$B$242:$K$242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8C-44B7-BAE9-40BD6BABA6CA}"/>
            </c:ext>
          </c:extLst>
        </c:ser>
        <c:ser>
          <c:idx val="4"/>
          <c:order val="3"/>
          <c:tx>
            <c:strRef>
              <c:f>'dev &amp; imp (linear 3)'!$A$243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3)'!$B$243:$K$243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8C-44B7-BAE9-40BD6BA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7 -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3)'!$A$253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3)'!$B$253:$K$253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8-4834-BEFC-9C7653CF9EC5}"/>
            </c:ext>
          </c:extLst>
        </c:ser>
        <c:ser>
          <c:idx val="2"/>
          <c:order val="1"/>
          <c:tx>
            <c:strRef>
              <c:f>'dev &amp; imp (linear 3)'!$A$254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3)'!$B$254:$K$254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8-4834-BEFC-9C7653CF9EC5}"/>
            </c:ext>
          </c:extLst>
        </c:ser>
        <c:ser>
          <c:idx val="3"/>
          <c:order val="2"/>
          <c:tx>
            <c:strRef>
              <c:f>'dev &amp; imp (linear 3)'!$A$255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3)'!$B$255:$K$255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8-4834-BEFC-9C7653CF9EC5}"/>
            </c:ext>
          </c:extLst>
        </c:ser>
        <c:ser>
          <c:idx val="4"/>
          <c:order val="3"/>
          <c:tx>
            <c:strRef>
              <c:f>'dev &amp; imp (linear 3)'!$A$256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3)'!$B$252:$K$252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3)'!$B$256:$K$256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8-4834-BEFC-9C7653CF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8 -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3)'!$A$266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3)'!$B$266:$K$266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9CB-AB7C-05160E551667}"/>
            </c:ext>
          </c:extLst>
        </c:ser>
        <c:ser>
          <c:idx val="2"/>
          <c:order val="1"/>
          <c:tx>
            <c:strRef>
              <c:f>'dev &amp; imp (linear 3)'!$A$267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3)'!$B$267:$K$267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9CB-AB7C-05160E551667}"/>
            </c:ext>
          </c:extLst>
        </c:ser>
        <c:ser>
          <c:idx val="3"/>
          <c:order val="2"/>
          <c:tx>
            <c:strRef>
              <c:f>'dev &amp; imp (linear 3)'!$A$268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3)'!$B$268:$K$268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B0-49CB-AB7C-05160E551667}"/>
            </c:ext>
          </c:extLst>
        </c:ser>
        <c:ser>
          <c:idx val="4"/>
          <c:order val="3"/>
          <c:tx>
            <c:strRef>
              <c:f>'dev &amp; imp (linear 3)'!$A$269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3)'!$B$265:$K$265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3)'!$B$269:$K$269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B0-49CB-AB7C-05160E55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9 -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3)'!$A$279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3)'!$B$279:$K$279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4-4076-9403-F632FF53D6D9}"/>
            </c:ext>
          </c:extLst>
        </c:ser>
        <c:ser>
          <c:idx val="2"/>
          <c:order val="1"/>
          <c:tx>
            <c:strRef>
              <c:f>'dev &amp; imp (linear 3)'!$A$280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3)'!$B$280:$K$280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F4-4076-9403-F632FF53D6D9}"/>
            </c:ext>
          </c:extLst>
        </c:ser>
        <c:ser>
          <c:idx val="3"/>
          <c:order val="2"/>
          <c:tx>
            <c:strRef>
              <c:f>'dev &amp; imp (linear 3)'!$A$281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3)'!$B$281:$K$281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F4-4076-9403-F632FF53D6D9}"/>
            </c:ext>
          </c:extLst>
        </c:ser>
        <c:ser>
          <c:idx val="4"/>
          <c:order val="3"/>
          <c:tx>
            <c:strRef>
              <c:f>'dev &amp; imp (linear 3)'!$A$282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3)'!$B$278:$K$278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3)'!$B$282:$K$282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F4-4076-9403-F632FF53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10 -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3)'!$A$292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3)'!$B$292:$K$292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0-4F8D-B935-BE7568774DF5}"/>
            </c:ext>
          </c:extLst>
        </c:ser>
        <c:ser>
          <c:idx val="2"/>
          <c:order val="1"/>
          <c:tx>
            <c:strRef>
              <c:f>'dev &amp; imp (linear 3)'!$A$293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3)'!$B$293:$K$293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0-4F8D-B935-BE7568774DF5}"/>
            </c:ext>
          </c:extLst>
        </c:ser>
        <c:ser>
          <c:idx val="3"/>
          <c:order val="2"/>
          <c:tx>
            <c:strRef>
              <c:f>'dev &amp; imp (linear 3)'!$A$294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3)'!$B$294:$K$294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80-4F8D-B935-BE7568774DF5}"/>
            </c:ext>
          </c:extLst>
        </c:ser>
        <c:ser>
          <c:idx val="4"/>
          <c:order val="3"/>
          <c:tx>
            <c:strRef>
              <c:f>'dev &amp; imp (linear 3)'!$A$295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3)'!$B$291:$K$291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3)'!$B$295:$K$295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80-4F8D-B935-BE756877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3)'!$A$305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3)'!$B$305:$K$305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0-4197-9FD3-0F45B3314555}"/>
            </c:ext>
          </c:extLst>
        </c:ser>
        <c:ser>
          <c:idx val="2"/>
          <c:order val="1"/>
          <c:tx>
            <c:strRef>
              <c:f>'dev &amp; imp (linear 3)'!$A$306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3)'!$B$306:$K$306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0-4197-9FD3-0F45B3314555}"/>
            </c:ext>
          </c:extLst>
        </c:ser>
        <c:ser>
          <c:idx val="3"/>
          <c:order val="2"/>
          <c:tx>
            <c:strRef>
              <c:f>'dev &amp; imp (linear 3)'!$A$307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3)'!$B$307:$K$307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0-4197-9FD3-0F45B3314555}"/>
            </c:ext>
          </c:extLst>
        </c:ser>
        <c:ser>
          <c:idx val="4"/>
          <c:order val="3"/>
          <c:tx>
            <c:strRef>
              <c:f>'dev &amp; imp (linear 3)'!$A$308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3)'!$B$304:$K$304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3)'!$B$308:$K$308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80-4197-9FD3-0F45B331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(3)'!$A$28</c:f>
              <c:strCache>
                <c:ptCount val="1"/>
                <c:pt idx="0">
                  <c:v>CPD(0,t)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69173198811514E-2"/>
                  <c:y val="-6.4814814814814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(3)'!$C$28:$V$28</c:f>
              <c:numCache>
                <c:formatCode>0.0%</c:formatCode>
                <c:ptCount val="20"/>
                <c:pt idx="0">
                  <c:v>0.02</c:v>
                </c:pt>
                <c:pt idx="1">
                  <c:v>3.8620000000000002E-2</c:v>
                </c:pt>
                <c:pt idx="2">
                  <c:v>5.5924840000000003E-2</c:v>
                </c:pt>
                <c:pt idx="3">
                  <c:v>7.1974117720000008E-2</c:v>
                </c:pt>
                <c:pt idx="4">
                  <c:v>8.6822531836480005E-2</c:v>
                </c:pt>
                <c:pt idx="5">
                  <c:v>0.10143337132709633</c:v>
                </c:pt>
                <c:pt idx="6">
                  <c:v>0.11581043738586279</c:v>
                </c:pt>
                <c:pt idx="7">
                  <c:v>0.12995747038768898</c:v>
                </c:pt>
                <c:pt idx="8">
                  <c:v>0.14387815086148595</c:v>
                </c:pt>
                <c:pt idx="9">
                  <c:v>0.15757610044770218</c:v>
                </c:pt>
                <c:pt idx="10">
                  <c:v>0.16768518724232975</c:v>
                </c:pt>
                <c:pt idx="11">
                  <c:v>0.17767296499542179</c:v>
                </c:pt>
                <c:pt idx="12">
                  <c:v>0.18754088941547672</c:v>
                </c:pt>
                <c:pt idx="13">
                  <c:v>0.19729039874249099</c:v>
                </c:pt>
                <c:pt idx="14">
                  <c:v>0.20692291395758111</c:v>
                </c:pt>
                <c:pt idx="15">
                  <c:v>0.21643983899009014</c:v>
                </c:pt>
                <c:pt idx="16">
                  <c:v>0.22584256092220906</c:v>
                </c:pt>
                <c:pt idx="17">
                  <c:v>0.23513245019114254</c:v>
                </c:pt>
                <c:pt idx="18">
                  <c:v>0.24431086078884884</c:v>
                </c:pt>
                <c:pt idx="19">
                  <c:v>0.25337913045938265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0BE-AF08-2564B41D70D7}"/>
            </c:ext>
          </c:extLst>
        </c:ser>
        <c:ser>
          <c:idx val="1"/>
          <c:order val="1"/>
          <c:tx>
            <c:strRef>
              <c:f>'Sheet1 (3)'!$A$29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315769887353729E-2"/>
                  <c:y val="0.17111038203557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'Sheet1 (3)'!$C$29:$V$29</c:f>
              <c:numCache>
                <c:formatCode>0.0%</c:formatCode>
                <c:ptCount val="20"/>
                <c:pt idx="0">
                  <c:v>-3.8918202981106265</c:v>
                </c:pt>
                <c:pt idx="1">
                  <c:v>-3.2145994752474754</c:v>
                </c:pt>
                <c:pt idx="2">
                  <c:v>-2.8261971352225914</c:v>
                </c:pt>
                <c:pt idx="3">
                  <c:v>-2.5567530445072832</c:v>
                </c:pt>
                <c:pt idx="4">
                  <c:v>-2.3530640695053622</c:v>
                </c:pt>
                <c:pt idx="5">
                  <c:v>-2.1813987161218789</c:v>
                </c:pt>
                <c:pt idx="6">
                  <c:v>-2.0327167830525519</c:v>
                </c:pt>
                <c:pt idx="7">
                  <c:v>-1.9013348489995341</c:v>
                </c:pt>
                <c:pt idx="8">
                  <c:v>-1.7834459463405865</c:v>
                </c:pt>
                <c:pt idx="9">
                  <c:v>-1.6763748121871189</c:v>
                </c:pt>
                <c:pt idx="10">
                  <c:v>-1.6021224139504948</c:v>
                </c:pt>
                <c:pt idx="11">
                  <c:v>-1.5321935836123148</c:v>
                </c:pt>
                <c:pt idx="12">
                  <c:v>-1.4660686889853913</c:v>
                </c:pt>
                <c:pt idx="13">
                  <c:v>-1.4033162576656502</c:v>
                </c:pt>
                <c:pt idx="14">
                  <c:v>-1.3435740974661092</c:v>
                </c:pt>
                <c:pt idx="15">
                  <c:v>-1.2865352149269225</c:v>
                </c:pt>
                <c:pt idx="16">
                  <c:v>-1.2319371391428799</c:v>
                </c:pt>
                <c:pt idx="17">
                  <c:v>-1.1795537081258147</c:v>
                </c:pt>
                <c:pt idx="18">
                  <c:v>-1.1291886660522095</c:v>
                </c:pt>
                <c:pt idx="19">
                  <c:v>-1.0806706124601957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0BE-AF08-2564B41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68400"/>
        <c:axId val="435569056"/>
      </c:lineChart>
      <c:catAx>
        <c:axId val="4355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9056"/>
        <c:crosses val="autoZero"/>
        <c:auto val="1"/>
        <c:lblAlgn val="ctr"/>
        <c:lblOffset val="100"/>
        <c:noMultiLvlLbl val="0"/>
      </c:catAx>
      <c:valAx>
        <c:axId val="4355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3)'!$A$318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3)'!$B$318:$K$318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7-4208-AE78-9939B819ACB5}"/>
            </c:ext>
          </c:extLst>
        </c:ser>
        <c:ser>
          <c:idx val="2"/>
          <c:order val="1"/>
          <c:tx>
            <c:strRef>
              <c:f>'dev &amp; imp (linear 3)'!$A$319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3)'!$B$319:$K$319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7-4208-AE78-9939B819ACB5}"/>
            </c:ext>
          </c:extLst>
        </c:ser>
        <c:ser>
          <c:idx val="3"/>
          <c:order val="2"/>
          <c:tx>
            <c:strRef>
              <c:f>'dev &amp; imp (linear 3)'!$A$320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3)'!$B$320:$K$320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7-4208-AE78-9939B819ACB5}"/>
            </c:ext>
          </c:extLst>
        </c:ser>
        <c:ser>
          <c:idx val="4"/>
          <c:order val="3"/>
          <c:tx>
            <c:strRef>
              <c:f>'dev &amp; imp (linear 3)'!$A$321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3)'!$B$317:$K$317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3)'!$B$321:$K$321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7-4208-AE78-9939B819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base</a:t>
            </a:r>
          </a:p>
        </c:rich>
      </c:tx>
      <c:layout>
        <c:manualLayout>
          <c:xMode val="edge"/>
          <c:yMode val="edge"/>
          <c:x val="0.470787037037037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3)'!$A$331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3)'!$B$331:$K$331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438A-91BE-600BA121D9D0}"/>
            </c:ext>
          </c:extLst>
        </c:ser>
        <c:ser>
          <c:idx val="1"/>
          <c:order val="1"/>
          <c:tx>
            <c:strRef>
              <c:f>'dev &amp; imp (linear 3)'!$A$332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3)'!$B$332:$K$332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F-438A-91BE-600BA121D9D0}"/>
            </c:ext>
          </c:extLst>
        </c:ser>
        <c:ser>
          <c:idx val="2"/>
          <c:order val="2"/>
          <c:tx>
            <c:strRef>
              <c:f>'dev &amp; imp (linear 3)'!$A$333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3)'!$B$333:$K$333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F-438A-91BE-600BA121D9D0}"/>
            </c:ext>
          </c:extLst>
        </c:ser>
        <c:ser>
          <c:idx val="3"/>
          <c:order val="3"/>
          <c:tx>
            <c:strRef>
              <c:f>'dev &amp; imp (linear 3)'!$A$334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3)'!$B$334:$K$334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F-438A-91BE-600BA121D9D0}"/>
            </c:ext>
          </c:extLst>
        </c:ser>
        <c:ser>
          <c:idx val="4"/>
          <c:order val="4"/>
          <c:tx>
            <c:strRef>
              <c:f>'dev &amp; imp (linear 3)'!$A$335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3)'!$B$335:$K$335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F-438A-91BE-600BA121D9D0}"/>
            </c:ext>
          </c:extLst>
        </c:ser>
        <c:ser>
          <c:idx val="5"/>
          <c:order val="5"/>
          <c:tx>
            <c:strRef>
              <c:f>'dev &amp; imp (linear 3)'!$A$336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3)'!$B$336:$K$336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BF-438A-91BE-600BA121D9D0}"/>
            </c:ext>
          </c:extLst>
        </c:ser>
        <c:ser>
          <c:idx val="6"/>
          <c:order val="6"/>
          <c:tx>
            <c:strRef>
              <c:f>'dev &amp; imp (linear 3)'!$A$337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3)'!$B$337:$K$337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BF-438A-91BE-600BA121D9D0}"/>
            </c:ext>
          </c:extLst>
        </c:ser>
        <c:ser>
          <c:idx val="7"/>
          <c:order val="7"/>
          <c:tx>
            <c:strRef>
              <c:f>'dev &amp; imp (linear 3)'!$A$338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3)'!$B$338:$K$338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BF-438A-91BE-600BA121D9D0}"/>
            </c:ext>
          </c:extLst>
        </c:ser>
        <c:ser>
          <c:idx val="8"/>
          <c:order val="8"/>
          <c:tx>
            <c:strRef>
              <c:f>'dev &amp; imp (linear 3)'!$A$339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3)'!$B$339:$K$339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BF-438A-91BE-600BA121D9D0}"/>
            </c:ext>
          </c:extLst>
        </c:ser>
        <c:ser>
          <c:idx val="9"/>
          <c:order val="9"/>
          <c:tx>
            <c:strRef>
              <c:f>'dev &amp; imp (linear 3)'!$A$340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3)'!$B$340:$K$340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BF-438A-91BE-600BA121D9D0}"/>
            </c:ext>
          </c:extLst>
        </c:ser>
        <c:ser>
          <c:idx val="10"/>
          <c:order val="10"/>
          <c:tx>
            <c:strRef>
              <c:f>'dev &amp; imp (linear 3)'!$A$341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3)'!$B$341:$K$341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BF-438A-91BE-600BA121D9D0}"/>
            </c:ext>
          </c:extLst>
        </c:ser>
        <c:ser>
          <c:idx val="11"/>
          <c:order val="11"/>
          <c:tx>
            <c:strRef>
              <c:f>'dev &amp; imp (linear 3)'!$A$342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3)'!$B$330:$K$330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3)'!$B$342:$K$342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BF-438A-91BE-600BA121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</a:t>
            </a:r>
            <a:r>
              <a:rPr lang="en-US" sz="1400" baseline="0"/>
              <a:t> worst</a:t>
            </a:r>
            <a:endParaRPr lang="en-US" sz="1400"/>
          </a:p>
        </c:rich>
      </c:tx>
      <c:layout>
        <c:manualLayout>
          <c:xMode val="edge"/>
          <c:yMode val="edge"/>
          <c:x val="0.4615277777777777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3)'!$A$350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3)'!$B$350:$K$350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B-4D62-BC3F-9DE3A5DE71A9}"/>
            </c:ext>
          </c:extLst>
        </c:ser>
        <c:ser>
          <c:idx val="1"/>
          <c:order val="1"/>
          <c:tx>
            <c:strRef>
              <c:f>'dev &amp; imp (linear 3)'!$A$351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3)'!$B$351:$K$351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B-4D62-BC3F-9DE3A5DE71A9}"/>
            </c:ext>
          </c:extLst>
        </c:ser>
        <c:ser>
          <c:idx val="2"/>
          <c:order val="2"/>
          <c:tx>
            <c:strRef>
              <c:f>'dev &amp; imp (linear 3)'!$A$352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3)'!$B$352:$K$352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B-4D62-BC3F-9DE3A5DE71A9}"/>
            </c:ext>
          </c:extLst>
        </c:ser>
        <c:ser>
          <c:idx val="3"/>
          <c:order val="3"/>
          <c:tx>
            <c:strRef>
              <c:f>'dev &amp; imp (linear 3)'!$A$353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3)'!$B$353:$K$353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B-4D62-BC3F-9DE3A5DE71A9}"/>
            </c:ext>
          </c:extLst>
        </c:ser>
        <c:ser>
          <c:idx val="4"/>
          <c:order val="4"/>
          <c:tx>
            <c:strRef>
              <c:f>'dev &amp; imp (linear 3)'!$A$354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3)'!$B$354:$K$354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9B-4D62-BC3F-9DE3A5DE71A9}"/>
            </c:ext>
          </c:extLst>
        </c:ser>
        <c:ser>
          <c:idx val="5"/>
          <c:order val="5"/>
          <c:tx>
            <c:strRef>
              <c:f>'dev &amp; imp (linear 3)'!$A$355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3)'!$B$355:$K$355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B-4D62-BC3F-9DE3A5DE71A9}"/>
            </c:ext>
          </c:extLst>
        </c:ser>
        <c:ser>
          <c:idx val="6"/>
          <c:order val="6"/>
          <c:tx>
            <c:strRef>
              <c:f>'dev &amp; imp (linear 3)'!$A$356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3)'!$B$356:$K$356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9B-4D62-BC3F-9DE3A5DE71A9}"/>
            </c:ext>
          </c:extLst>
        </c:ser>
        <c:ser>
          <c:idx val="7"/>
          <c:order val="7"/>
          <c:tx>
            <c:strRef>
              <c:f>'dev &amp; imp (linear 3)'!$A$357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3)'!$B$357:$K$357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9B-4D62-BC3F-9DE3A5DE71A9}"/>
            </c:ext>
          </c:extLst>
        </c:ser>
        <c:ser>
          <c:idx val="8"/>
          <c:order val="8"/>
          <c:tx>
            <c:strRef>
              <c:f>'dev &amp; imp (linear 3)'!$A$358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3)'!$B$358:$K$358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9B-4D62-BC3F-9DE3A5DE71A9}"/>
            </c:ext>
          </c:extLst>
        </c:ser>
        <c:ser>
          <c:idx val="9"/>
          <c:order val="9"/>
          <c:tx>
            <c:strRef>
              <c:f>'dev &amp; imp (linear 3)'!$A$359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3)'!$B$359:$K$359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9B-4D62-BC3F-9DE3A5DE71A9}"/>
            </c:ext>
          </c:extLst>
        </c:ser>
        <c:ser>
          <c:idx val="10"/>
          <c:order val="10"/>
          <c:tx>
            <c:strRef>
              <c:f>'dev &amp; imp (linear 3)'!$A$360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3)'!$B$360:$K$360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9B-4D62-BC3F-9DE3A5DE71A9}"/>
            </c:ext>
          </c:extLst>
        </c:ser>
        <c:ser>
          <c:idx val="11"/>
          <c:order val="11"/>
          <c:tx>
            <c:strRef>
              <c:f>'dev &amp; imp (linear 3)'!$A$361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3)'!$B$349:$K$349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3)'!$B$361:$K$361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9B-4D62-BC3F-9DE3A5DE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PIT best</a:t>
            </a:r>
          </a:p>
        </c:rich>
      </c:tx>
      <c:layout>
        <c:manualLayout>
          <c:xMode val="edge"/>
          <c:yMode val="edge"/>
          <c:x val="0.4754166666666666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584864391951"/>
          <c:y val="0.14903944298629337"/>
          <c:w val="0.8628105861767279"/>
          <c:h val="0.58374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'dev &amp; imp (linear 3)'!$A$369</c:f>
              <c:strCache>
                <c:ptCount val="1"/>
                <c:pt idx="0">
                  <c:v>CRR_1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3)'!$B$369:$K$369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642-AF59-A6D54074B0FA}"/>
            </c:ext>
          </c:extLst>
        </c:ser>
        <c:ser>
          <c:idx val="1"/>
          <c:order val="1"/>
          <c:tx>
            <c:strRef>
              <c:f>'dev &amp; imp (linear 3)'!$A$370</c:f>
              <c:strCache>
                <c:ptCount val="1"/>
                <c:pt idx="0">
                  <c:v>CRR_2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3)'!$B$370:$K$370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4642-AF59-A6D54074B0FA}"/>
            </c:ext>
          </c:extLst>
        </c:ser>
        <c:ser>
          <c:idx val="2"/>
          <c:order val="2"/>
          <c:tx>
            <c:strRef>
              <c:f>'dev &amp; imp (linear 3)'!$A$371</c:f>
              <c:strCache>
                <c:ptCount val="1"/>
                <c:pt idx="0">
                  <c:v>CRR_3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3)'!$B$371:$K$371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7-4642-AF59-A6D54074B0FA}"/>
            </c:ext>
          </c:extLst>
        </c:ser>
        <c:ser>
          <c:idx val="3"/>
          <c:order val="3"/>
          <c:tx>
            <c:strRef>
              <c:f>'dev &amp; imp (linear 3)'!$A$372</c:f>
              <c:strCache>
                <c:ptCount val="1"/>
                <c:pt idx="0">
                  <c:v>CRR_4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3)'!$B$372:$K$372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4642-AF59-A6D54074B0FA}"/>
            </c:ext>
          </c:extLst>
        </c:ser>
        <c:ser>
          <c:idx val="4"/>
          <c:order val="4"/>
          <c:tx>
            <c:strRef>
              <c:f>'dev &amp; imp (linear 3)'!$A$373</c:f>
              <c:strCache>
                <c:ptCount val="1"/>
                <c:pt idx="0">
                  <c:v>CRR_5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3)'!$B$373:$K$373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7-4642-AF59-A6D54074B0FA}"/>
            </c:ext>
          </c:extLst>
        </c:ser>
        <c:ser>
          <c:idx val="5"/>
          <c:order val="5"/>
          <c:tx>
            <c:strRef>
              <c:f>'dev &amp; imp (linear 3)'!$A$374</c:f>
              <c:strCache>
                <c:ptCount val="1"/>
                <c:pt idx="0">
                  <c:v>CRR_6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3)'!$B$374:$K$374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7-4642-AF59-A6D54074B0FA}"/>
            </c:ext>
          </c:extLst>
        </c:ser>
        <c:ser>
          <c:idx val="6"/>
          <c:order val="6"/>
          <c:tx>
            <c:strRef>
              <c:f>'dev &amp; imp (linear 3)'!$A$375</c:f>
              <c:strCache>
                <c:ptCount val="1"/>
                <c:pt idx="0">
                  <c:v>CRR_7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3)'!$B$375:$K$375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7-4642-AF59-A6D54074B0FA}"/>
            </c:ext>
          </c:extLst>
        </c:ser>
        <c:ser>
          <c:idx val="7"/>
          <c:order val="7"/>
          <c:tx>
            <c:strRef>
              <c:f>'dev &amp; imp (linear 3)'!$A$376</c:f>
              <c:strCache>
                <c:ptCount val="1"/>
                <c:pt idx="0">
                  <c:v>CRR_8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3)'!$B$376:$K$376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E7-4642-AF59-A6D54074B0FA}"/>
            </c:ext>
          </c:extLst>
        </c:ser>
        <c:ser>
          <c:idx val="8"/>
          <c:order val="8"/>
          <c:tx>
            <c:strRef>
              <c:f>'dev &amp; imp (linear 3)'!$A$377</c:f>
              <c:strCache>
                <c:ptCount val="1"/>
                <c:pt idx="0">
                  <c:v>CRR_9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3)'!$B$377:$K$377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E7-4642-AF59-A6D54074B0FA}"/>
            </c:ext>
          </c:extLst>
        </c:ser>
        <c:ser>
          <c:idx val="9"/>
          <c:order val="9"/>
          <c:tx>
            <c:strRef>
              <c:f>'dev &amp; imp (linear 3)'!$A$378</c:f>
              <c:strCache>
                <c:ptCount val="1"/>
                <c:pt idx="0">
                  <c:v>CRR_10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3)'!$B$378:$K$378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E7-4642-AF59-A6D54074B0FA}"/>
            </c:ext>
          </c:extLst>
        </c:ser>
        <c:ser>
          <c:idx val="10"/>
          <c:order val="10"/>
          <c:tx>
            <c:strRef>
              <c:f>'dev &amp; imp (linear 3)'!$A$379</c:f>
              <c:strCache>
                <c:ptCount val="1"/>
                <c:pt idx="0">
                  <c:v>CRR_11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3)'!$B$379:$K$379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E7-4642-AF59-A6D54074B0FA}"/>
            </c:ext>
          </c:extLst>
        </c:ser>
        <c:ser>
          <c:idx val="11"/>
          <c:order val="11"/>
          <c:tx>
            <c:strRef>
              <c:f>'dev &amp; imp (linear 3)'!$A$380</c:f>
              <c:strCache>
                <c:ptCount val="1"/>
                <c:pt idx="0">
                  <c:v>CRR_12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'dev &amp; imp (linear 3)'!$B$368:$K$368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3)'!$B$380:$K$380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E7-4642-AF59-A6D54074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0856"/>
        <c:axId val="621187904"/>
      </c:scatterChart>
      <c:valAx>
        <c:axId val="62119085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7904"/>
        <c:crosses val="autoZero"/>
        <c:crossBetween val="midCat"/>
      </c:valAx>
      <c:valAx>
        <c:axId val="62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0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1 -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4)'!$A$175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4)'!$B$175:$K$175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A-417C-82FB-5A1DD8AC7B31}"/>
            </c:ext>
          </c:extLst>
        </c:ser>
        <c:ser>
          <c:idx val="2"/>
          <c:order val="1"/>
          <c:tx>
            <c:strRef>
              <c:f>'dev &amp; imp (linear 4)'!$A$176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4)'!$B$176:$K$176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A-417C-82FB-5A1DD8AC7B31}"/>
            </c:ext>
          </c:extLst>
        </c:ser>
        <c:ser>
          <c:idx val="3"/>
          <c:order val="2"/>
          <c:tx>
            <c:strRef>
              <c:f>'dev &amp; imp (linear 4)'!$A$177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4)'!$B$177:$K$177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A-417C-82FB-5A1DD8AC7B31}"/>
            </c:ext>
          </c:extLst>
        </c:ser>
        <c:ser>
          <c:idx val="4"/>
          <c:order val="3"/>
          <c:tx>
            <c:strRef>
              <c:f>'dev &amp; imp (linear 4)'!$A$178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4)'!$B$174:$K$174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4)'!$B$178:$K$178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A-417C-82FB-5A1DD8AC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2 -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4)'!$A$188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4)'!$B$188:$K$188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3-4D42-A043-ECE1FB25D834}"/>
            </c:ext>
          </c:extLst>
        </c:ser>
        <c:ser>
          <c:idx val="2"/>
          <c:order val="1"/>
          <c:tx>
            <c:strRef>
              <c:f>'dev &amp; imp (linear 4)'!$A$189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4)'!$B$189:$K$189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3-4D42-A043-ECE1FB25D834}"/>
            </c:ext>
          </c:extLst>
        </c:ser>
        <c:ser>
          <c:idx val="3"/>
          <c:order val="2"/>
          <c:tx>
            <c:strRef>
              <c:f>'dev &amp; imp (linear 4)'!$A$190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4)'!$B$190:$K$190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3-4D42-A043-ECE1FB25D834}"/>
            </c:ext>
          </c:extLst>
        </c:ser>
        <c:ser>
          <c:idx val="4"/>
          <c:order val="3"/>
          <c:tx>
            <c:strRef>
              <c:f>'dev &amp; imp (linear 4)'!$A$191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4)'!$B$187:$K$187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4)'!$B$191:$K$191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3-4D42-A043-ECE1FB25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3 -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4)'!$A$201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4)'!$B$201:$K$201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9-4CEF-AF32-539BECBF8161}"/>
            </c:ext>
          </c:extLst>
        </c:ser>
        <c:ser>
          <c:idx val="2"/>
          <c:order val="1"/>
          <c:tx>
            <c:strRef>
              <c:f>'dev &amp; imp (linear 4)'!$A$202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4)'!$B$202:$K$202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9-4CEF-AF32-539BECBF8161}"/>
            </c:ext>
          </c:extLst>
        </c:ser>
        <c:ser>
          <c:idx val="3"/>
          <c:order val="2"/>
          <c:tx>
            <c:strRef>
              <c:f>'dev &amp; imp (linear 4)'!$A$203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4)'!$B$203:$K$203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9-4CEF-AF32-539BECBF8161}"/>
            </c:ext>
          </c:extLst>
        </c:ser>
        <c:ser>
          <c:idx val="4"/>
          <c:order val="3"/>
          <c:tx>
            <c:strRef>
              <c:f>'dev &amp; imp (linear 4)'!$A$204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4)'!$B$200:$K$200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4)'!$B$204:$K$204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9-4CEF-AF32-539BECBF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4 -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4)'!$A$214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4)'!$B$214:$K$214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3-4063-ADFE-DBE0E8332CD7}"/>
            </c:ext>
          </c:extLst>
        </c:ser>
        <c:ser>
          <c:idx val="2"/>
          <c:order val="1"/>
          <c:tx>
            <c:strRef>
              <c:f>'dev &amp; imp (linear 4)'!$A$215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4)'!$B$215:$K$215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3-4063-ADFE-DBE0E8332CD7}"/>
            </c:ext>
          </c:extLst>
        </c:ser>
        <c:ser>
          <c:idx val="3"/>
          <c:order val="2"/>
          <c:tx>
            <c:strRef>
              <c:f>'dev &amp; imp (linear 4)'!$A$216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4)'!$B$216:$K$216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3-4063-ADFE-DBE0E8332CD7}"/>
            </c:ext>
          </c:extLst>
        </c:ser>
        <c:ser>
          <c:idx val="4"/>
          <c:order val="3"/>
          <c:tx>
            <c:strRef>
              <c:f>'dev &amp; imp (linear 4)'!$A$217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4)'!$B$213:$K$213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4)'!$B$217:$K$217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3-4063-ADFE-DBE0E833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5 -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4)'!$A$227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4)'!$B$227:$K$227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8-4957-A3B4-D86CCC2962A7}"/>
            </c:ext>
          </c:extLst>
        </c:ser>
        <c:ser>
          <c:idx val="2"/>
          <c:order val="1"/>
          <c:tx>
            <c:strRef>
              <c:f>'dev &amp; imp (linear 4)'!$A$228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4)'!$B$228:$K$228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8-4957-A3B4-D86CCC2962A7}"/>
            </c:ext>
          </c:extLst>
        </c:ser>
        <c:ser>
          <c:idx val="3"/>
          <c:order val="2"/>
          <c:tx>
            <c:strRef>
              <c:f>'dev &amp; imp (linear 4)'!$A$229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4)'!$B$229:$K$229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8-4957-A3B4-D86CCC2962A7}"/>
            </c:ext>
          </c:extLst>
        </c:ser>
        <c:ser>
          <c:idx val="4"/>
          <c:order val="3"/>
          <c:tx>
            <c:strRef>
              <c:f>'dev &amp; imp (linear 4)'!$A$230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4)'!$B$226:$K$226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4)'!$B$230:$K$230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8-4957-A3B4-D86CCC29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CRR 6 - FPD</a:t>
            </a:r>
          </a:p>
        </c:rich>
      </c:tx>
      <c:layout>
        <c:manualLayout>
          <c:xMode val="edge"/>
          <c:yMode val="edge"/>
          <c:x val="0.3113611111111110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766185476815394E-2"/>
          <c:y val="0.1844028871391076"/>
          <c:w val="0.67155293088363954"/>
          <c:h val="0.67642125984251966"/>
        </c:manualLayout>
      </c:layout>
      <c:scatterChart>
        <c:scatterStyle val="lineMarker"/>
        <c:varyColors val="0"/>
        <c:ser>
          <c:idx val="1"/>
          <c:order val="0"/>
          <c:tx>
            <c:strRef>
              <c:f>'dev &amp; imp (linear 4)'!$A$240</c:f>
              <c:strCache>
                <c:ptCount val="1"/>
                <c:pt idx="0">
                  <c:v>TTC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 &amp; imp (linear 4)'!$B$239:$K$239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4)'!$B$240:$K$240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9-4B4E-8D46-E2920F84D524}"/>
            </c:ext>
          </c:extLst>
        </c:ser>
        <c:ser>
          <c:idx val="2"/>
          <c:order val="1"/>
          <c:tx>
            <c:strRef>
              <c:f>'dev &amp; imp (linear 4)'!$A$241</c:f>
              <c:strCache>
                <c:ptCount val="1"/>
                <c:pt idx="0">
                  <c:v>PIT_base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 &amp; imp (linear 4)'!$B$239:$K$239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4)'!$B$241:$K$241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9-4B4E-8D46-E2920F84D524}"/>
            </c:ext>
          </c:extLst>
        </c:ser>
        <c:ser>
          <c:idx val="3"/>
          <c:order val="2"/>
          <c:tx>
            <c:strRef>
              <c:f>'dev &amp; imp (linear 4)'!$A$242</c:f>
              <c:strCache>
                <c:ptCount val="1"/>
                <c:pt idx="0">
                  <c:v>PIT_worst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 &amp; imp (linear 4)'!$B$239:$K$239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4)'!$B$242:$K$242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9-4B4E-8D46-E2920F84D524}"/>
            </c:ext>
          </c:extLst>
        </c:ser>
        <c:ser>
          <c:idx val="4"/>
          <c:order val="3"/>
          <c:tx>
            <c:strRef>
              <c:f>'dev &amp; imp (linear 4)'!$A$243</c:f>
              <c:strCache>
                <c:ptCount val="1"/>
                <c:pt idx="0">
                  <c:v>PIT_best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 &amp; imp (linear 4)'!$B$239:$K$239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'dev &amp; imp (linear 4)'!$B$243:$K$243</c:f>
              <c:numCache>
                <c:formatCode>0.00%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9-4B4E-8D46-E2920F84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6712"/>
        <c:axId val="582211464"/>
      </c:scatterChart>
      <c:valAx>
        <c:axId val="58221671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464"/>
        <c:crosses val="autoZero"/>
        <c:crossBetween val="midCat"/>
        <c:majorUnit val="1"/>
      </c:valAx>
      <c:valAx>
        <c:axId val="5822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671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13" Type="http://schemas.openxmlformats.org/officeDocument/2006/relationships/chart" Target="../charts/chart106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5" Type="http://schemas.openxmlformats.org/officeDocument/2006/relationships/chart" Target="../charts/chart10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Relationship Id="rId14" Type="http://schemas.openxmlformats.org/officeDocument/2006/relationships/chart" Target="../charts/chart10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8</xdr:row>
      <xdr:rowOff>158749</xdr:rowOff>
    </xdr:from>
    <xdr:to>
      <xdr:col>11</xdr:col>
      <xdr:colOff>330200</xdr:colOff>
      <xdr:row>22</xdr:row>
      <xdr:rowOff>22224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8</xdr:row>
      <xdr:rowOff>146050</xdr:rowOff>
    </xdr:from>
    <xdr:to>
      <xdr:col>27</xdr:col>
      <xdr:colOff>288925</xdr:colOff>
      <xdr:row>22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311150</xdr:colOff>
      <xdr:row>0</xdr:row>
      <xdr:rowOff>57150</xdr:rowOff>
    </xdr:from>
    <xdr:to>
      <xdr:col>22</xdr:col>
      <xdr:colOff>133350</xdr:colOff>
      <xdr:row>2</xdr:row>
      <xdr:rowOff>107950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13450" y="57150"/>
              <a:ext cx="260350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FPD</m:t>
                        </m:r>
                      </m:e>
                      <m:sub>
                        <m: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quarter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TTC</m:t>
                        </m:r>
                      </m:sup>
                    </m:sSub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Sup>
                              <m:sSubSup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year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13450" y="57150"/>
              <a:ext cx="260350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FPD_(1−quarter)^TTC=(1+FPD_(1−year)^TTC )^(1/4)−1</a:t>
              </a:r>
              <a:endParaRPr lang="en-US" sz="11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304800</xdr:colOff>
      <xdr:row>22</xdr:row>
      <xdr:rowOff>152400</xdr:rowOff>
    </xdr:from>
    <xdr:to>
      <xdr:col>8</xdr:col>
      <xdr:colOff>444500</xdr:colOff>
      <xdr:row>25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35150" y="42037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35150" y="42037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212725</xdr:colOff>
      <xdr:row>29</xdr:row>
      <xdr:rowOff>161925</xdr:rowOff>
    </xdr:from>
    <xdr:to>
      <xdr:col>11</xdr:col>
      <xdr:colOff>273050</xdr:colOff>
      <xdr:row>44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5</xdr:col>
      <xdr:colOff>419100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117474</xdr:colOff>
      <xdr:row>1</xdr:row>
      <xdr:rowOff>66674</xdr:rowOff>
    </xdr:from>
    <xdr:to>
      <xdr:col>19</xdr:col>
      <xdr:colOff>82550</xdr:colOff>
      <xdr:row>20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5</xdr:col>
      <xdr:colOff>419100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231774</xdr:colOff>
      <xdr:row>1</xdr:row>
      <xdr:rowOff>28574</xdr:rowOff>
    </xdr:from>
    <xdr:to>
      <xdr:col>21</xdr:col>
      <xdr:colOff>196850</xdr:colOff>
      <xdr:row>20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587374</xdr:colOff>
      <xdr:row>36</xdr:row>
      <xdr:rowOff>136524</xdr:rowOff>
    </xdr:from>
    <xdr:to>
      <xdr:col>20</xdr:col>
      <xdr:colOff>44450</xdr:colOff>
      <xdr:row>55</xdr:row>
      <xdr:rowOff>158749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22</xdr:row>
      <xdr:rowOff>63500</xdr:rowOff>
    </xdr:from>
    <xdr:to>
      <xdr:col>3</xdr:col>
      <xdr:colOff>520700</xdr:colOff>
      <xdr:row>24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81050" y="4114800"/>
              <a:ext cx="1568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𝐶𝑃𝐷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𝐶𝑃𝐷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81050" y="4114800"/>
              <a:ext cx="1568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𝑠=ln⁡(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𝐶𝑃𝐷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𝐶𝑃𝐷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9</xdr:col>
      <xdr:colOff>285750</xdr:colOff>
      <xdr:row>22</xdr:row>
      <xdr:rowOff>101600</xdr:rowOff>
    </xdr:from>
    <xdr:to>
      <xdr:col>12</xdr:col>
      <xdr:colOff>38100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72150" y="3784600"/>
              <a:ext cx="15811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72150" y="3784600"/>
              <a:ext cx="15811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=𝑢∗log⁡(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)+𝑣</a:t>
              </a:r>
              <a:endParaRPr lang="en-US">
                <a:effectLst/>
              </a:endParaRPr>
            </a:p>
          </xdr:txBody>
        </xdr:sp>
      </mc:Fallback>
    </mc:AlternateContent>
    <xdr:clientData/>
  </xdr:twoCellAnchor>
  <xdr:twoCellAnchor>
    <xdr:from>
      <xdr:col>12</xdr:col>
      <xdr:colOff>165100</xdr:colOff>
      <xdr:row>22</xdr:row>
      <xdr:rowOff>101600</xdr:rowOff>
    </xdr:from>
    <xdr:to>
      <xdr:col>13</xdr:col>
      <xdr:colOff>565150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480300" y="3784600"/>
              <a:ext cx="10096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480300" y="3784600"/>
              <a:ext cx="10096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𝑣=𝑠_1</a:t>
              </a:r>
              <a:endParaRPr lang="en-US" sz="1100" b="0"/>
            </a:p>
          </xdr:txBody>
        </xdr:sp>
      </mc:Fallback>
    </mc:AlternateContent>
    <xdr:clientData/>
  </xdr:twoCellAnchor>
  <xdr:twoCellAnchor>
    <xdr:from>
      <xdr:col>14</xdr:col>
      <xdr:colOff>152400</xdr:colOff>
      <xdr:row>22</xdr:row>
      <xdr:rowOff>0</xdr:rowOff>
    </xdr:from>
    <xdr:to>
      <xdr:col>17</xdr:col>
      <xdr:colOff>254000</xdr:colOff>
      <xdr:row>24</xdr:row>
      <xdr:rowOff>107950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686800" y="3683000"/>
              <a:ext cx="1930400" cy="476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</m:e>
                        </m:nary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log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686800" y="3683000"/>
              <a:ext cx="1930400" cy="476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𝑢=(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∑▒〖𝑠_𝑡  log⁡(𝑡) 〗−𝑣∑▒log⁡(𝑡)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∑▒log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⁡(𝑡)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11</xdr:col>
      <xdr:colOff>520700</xdr:colOff>
      <xdr:row>26</xdr:row>
      <xdr:rowOff>0</xdr:rowOff>
    </xdr:from>
    <xdr:to>
      <xdr:col>13</xdr:col>
      <xdr:colOff>88900</xdr:colOff>
      <xdr:row>26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226300" y="4787900"/>
              <a:ext cx="787400" cy="171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0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func>
                        <m:funcPr>
                          <m:ctrlP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000" b="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fName>
                        <m:e>
                          <m:d>
                            <m:dPr>
                              <m:ctrlP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</m:d>
                        </m:e>
                      </m:func>
                    </m:e>
                  </m:nary>
                </m:oMath>
              </a14:m>
              <a:endParaRPr lang="en-US" sz="1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226300" y="4787900"/>
              <a:ext cx="787400" cy="171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∑▒〖𝑠_𝑡  log⁡(𝑡) 〗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12</xdr:col>
      <xdr:colOff>571500</xdr:colOff>
      <xdr:row>26</xdr:row>
      <xdr:rowOff>0</xdr:rowOff>
    </xdr:from>
    <xdr:to>
      <xdr:col>14</xdr:col>
      <xdr:colOff>6350</xdr:colOff>
      <xdr:row>26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886700" y="4787900"/>
              <a:ext cx="654050" cy="171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0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func>
                        <m:funcPr>
                          <m:ctrlP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000" b="0" i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fName>
                        <m:e>
                          <m:d>
                            <m:dPr>
                              <m:ctrlP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</m:d>
                        </m:e>
                      </m:func>
                    </m:e>
                  </m:nary>
                </m:oMath>
              </a14:m>
              <a:endParaRPr lang="en-US" sz="1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886700" y="4787900"/>
              <a:ext cx="654050" cy="171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∑▒log⁡(𝑡) 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13</xdr:col>
      <xdr:colOff>539750</xdr:colOff>
      <xdr:row>25</xdr:row>
      <xdr:rowOff>177800</xdr:rowOff>
    </xdr:from>
    <xdr:to>
      <xdr:col>15</xdr:col>
      <xdr:colOff>38100</xdr:colOff>
      <xdr:row>26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464550" y="4781550"/>
              <a:ext cx="717550" cy="177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0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func>
                        <m:funcPr>
                          <m:ctrlPr>
                            <a:rPr lang="en-US" sz="10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sSup>
                            <m:sSupPr>
                              <m:ctrlP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n-US" sz="1000" b="0" i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log</m:t>
                              </m:r>
                            </m:e>
                            <m:sup>
                              <m: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fName>
                        <m:e>
                          <m:d>
                            <m:dPr>
                              <m:ctrlP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sz="10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</m:d>
                        </m:e>
                      </m:func>
                    </m:e>
                  </m:nary>
                </m:oMath>
              </a14:m>
              <a:endParaRPr lang="en-US" sz="1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464550" y="4781550"/>
              <a:ext cx="717550" cy="177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∑▒log^2⁡(𝑡) 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1</xdr:col>
      <xdr:colOff>82550</xdr:colOff>
      <xdr:row>60</xdr:row>
      <xdr:rowOff>31750</xdr:rowOff>
    </xdr:from>
    <xdr:to>
      <xdr:col>3</xdr:col>
      <xdr:colOff>508000</xdr:colOff>
      <xdr:row>62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92150" y="11264900"/>
              <a:ext cx="16446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𝐶𝑃𝐷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92150" y="11264900"/>
              <a:ext cx="16446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𝐶𝑃𝐷=1/(1+e^(−𝑠) )   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76200</xdr:colOff>
      <xdr:row>43</xdr:row>
      <xdr:rowOff>44450</xdr:rowOff>
    </xdr:from>
    <xdr:to>
      <xdr:col>3</xdr:col>
      <xdr:colOff>438150</xdr:colOff>
      <xdr:row>44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85800" y="7962900"/>
              <a:ext cx="15811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85800" y="7962900"/>
              <a:ext cx="1581150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=𝑢∗log⁡(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)+𝑣</a:t>
              </a:r>
              <a:endParaRPr lang="en-US">
                <a:effectLst/>
              </a:endParaRPr>
            </a:p>
          </xdr:txBody>
        </xdr:sp>
      </mc:Fallback>
    </mc:AlternateContent>
    <xdr:clientData/>
  </xdr:twoCellAnchor>
  <xdr:twoCellAnchor>
    <xdr:from>
      <xdr:col>6</xdr:col>
      <xdr:colOff>117474</xdr:colOff>
      <xdr:row>62</xdr:row>
      <xdr:rowOff>107950</xdr:rowOff>
    </xdr:from>
    <xdr:to>
      <xdr:col>15</xdr:col>
      <xdr:colOff>117474</xdr:colOff>
      <xdr:row>78</xdr:row>
      <xdr:rowOff>41275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79</xdr:row>
      <xdr:rowOff>104775</xdr:rowOff>
    </xdr:from>
    <xdr:to>
      <xdr:col>15</xdr:col>
      <xdr:colOff>104775</xdr:colOff>
      <xdr:row>95</xdr:row>
      <xdr:rowOff>38735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96</xdr:row>
      <xdr:rowOff>123825</xdr:rowOff>
    </xdr:from>
    <xdr:to>
      <xdr:col>15</xdr:col>
      <xdr:colOff>104775</xdr:colOff>
      <xdr:row>112</xdr:row>
      <xdr:rowOff>57785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0.90091</cdr:x>
      <cdr:y>0.68591</cdr:y>
    </cdr:from>
    <cdr:to>
      <cdr:x>1</cdr:x>
      <cdr:y>0.77399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Rectangle 1"/>
            <cdr:cNvSpPr/>
          </cdr:nvSpPr>
          <cdr:spPr>
            <a:xfrm xmlns:a="http://schemas.openxmlformats.org/drawingml/2006/main">
              <a:off x="4942752" y="197565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000" b="0" i="0" smtClean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000" i="1" dirty="0"/>
            </a:p>
          </cdr:txBody>
        </cdr:sp>
      </mc:Choice>
      <mc:Fallback xmlns="">
        <cdr:sp macro="" textlink="">
          <cdr:nvSpPr>
            <cdr:cNvPr id="7" name="Rectangle 1"/>
            <cdr:cNvSpPr/>
          </cdr:nvSpPr>
          <cdr:spPr>
            <a:xfrm xmlns:a="http://schemas.openxmlformats.org/drawingml/2006/main">
              <a:off x="4942752" y="197565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000" i="0">
                  <a:latin typeface="Cambria Math" panose="02040503050406030204" pitchFamily="18" charset="0"/>
                </a:rPr>
                <a:t>𝑡</a:t>
              </a:r>
              <a:r>
                <a:rPr lang="en-US" sz="1000" i="0" smtClean="0"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</a:t>
              </a:r>
              <a:r>
                <a:rPr lang="en-US" sz="1000" b="0" i="0" smtClean="0">
                  <a:latin typeface="Cambria Math" panose="02040503050406030204" pitchFamily="18" charset="0"/>
                </a:rPr>
                <a:t>−𝑡_0</a:t>
              </a:r>
              <a:endParaRPr lang="en-US" sz="1000" i="1" dirty="0"/>
            </a:p>
          </cdr:txBody>
        </cdr:sp>
      </mc:Fallback>
    </mc:AlternateContent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0.90091</cdr:x>
      <cdr:y>0.68591</cdr:y>
    </cdr:from>
    <cdr:to>
      <cdr:x>1</cdr:x>
      <cdr:y>0.77399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Rectangle 1"/>
            <cdr:cNvSpPr/>
          </cdr:nvSpPr>
          <cdr:spPr>
            <a:xfrm xmlns:a="http://schemas.openxmlformats.org/drawingml/2006/main">
              <a:off x="4942752" y="197565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000" b="0" i="0" smtClean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000" i="1" dirty="0"/>
            </a:p>
          </cdr:txBody>
        </cdr:sp>
      </mc:Choice>
      <mc:Fallback xmlns="">
        <cdr:sp macro="" textlink="">
          <cdr:nvSpPr>
            <cdr:cNvPr id="7" name="Rectangle 1"/>
            <cdr:cNvSpPr/>
          </cdr:nvSpPr>
          <cdr:spPr>
            <a:xfrm xmlns:a="http://schemas.openxmlformats.org/drawingml/2006/main">
              <a:off x="4942752" y="197565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000" i="0">
                  <a:latin typeface="Cambria Math" panose="02040503050406030204" pitchFamily="18" charset="0"/>
                </a:rPr>
                <a:t>𝑡</a:t>
              </a:r>
              <a:r>
                <a:rPr lang="en-US" sz="1000" i="0" smtClean="0"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</a:t>
              </a:r>
              <a:r>
                <a:rPr lang="en-US" sz="1000" b="0" i="0" smtClean="0">
                  <a:latin typeface="Cambria Math" panose="02040503050406030204" pitchFamily="18" charset="0"/>
                </a:rPr>
                <a:t>−𝑡_0</a:t>
              </a:r>
              <a:endParaRPr lang="en-US" sz="1000" i="1" dirty="0"/>
            </a:p>
          </cdr:txBody>
        </cdr:sp>
      </mc:Fallback>
    </mc:AlternateContent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0.89873</cdr:x>
      <cdr:y>0.6837</cdr:y>
    </cdr:from>
    <cdr:to>
      <cdr:x>0.99782</cdr:x>
      <cdr:y>0.77178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Rectangle 1"/>
            <cdr:cNvSpPr/>
          </cdr:nvSpPr>
          <cdr:spPr>
            <a:xfrm xmlns:a="http://schemas.openxmlformats.org/drawingml/2006/main">
              <a:off x="4930792" y="196930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000" b="0" i="0" smtClean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000" b="0" i="1" smtClean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000" i="1" dirty="0"/>
            </a:p>
          </cdr:txBody>
        </cdr:sp>
      </mc:Choice>
      <mc:Fallback xmlns="">
        <cdr:sp macro="" textlink="">
          <cdr:nvSpPr>
            <cdr:cNvPr id="3" name="Rectangle 1"/>
            <cdr:cNvSpPr/>
          </cdr:nvSpPr>
          <cdr:spPr>
            <a:xfrm xmlns:a="http://schemas.openxmlformats.org/drawingml/2006/main">
              <a:off x="4930792" y="1969305"/>
              <a:ext cx="543648" cy="2537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000" i="0">
                  <a:latin typeface="Cambria Math" panose="02040503050406030204" pitchFamily="18" charset="0"/>
                </a:rPr>
                <a:t>𝑡</a:t>
              </a:r>
              <a:r>
                <a:rPr lang="en-US" sz="1000" i="0" smtClean="0"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</a:t>
              </a:r>
              <a:r>
                <a:rPr lang="en-US" sz="1000" b="0" i="0" smtClean="0">
                  <a:latin typeface="Cambria Math" panose="02040503050406030204" pitchFamily="18" charset="0"/>
                </a:rPr>
                <a:t>−𝑡_0</a:t>
              </a:r>
              <a:endParaRPr lang="en-US" sz="1000" i="1" dirty="0"/>
            </a:p>
          </cdr:txBody>
        </cdr:sp>
      </mc:Fallback>
    </mc:AlternateContent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39</xdr:row>
      <xdr:rowOff>84665</xdr:rowOff>
    </xdr:from>
    <xdr:to>
      <xdr:col>19</xdr:col>
      <xdr:colOff>279400</xdr:colOff>
      <xdr:row>47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5854699" y="6028265"/>
              <a:ext cx="2813051" cy="124883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  <a:p>
              <a:endParaRPr lang="en-US" sz="9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rad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rad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900"/>
            </a:p>
            <a:p>
              <a:endParaRPr lang="en-US" sz="9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5854699" y="6028265"/>
              <a:ext cx="2813051" cy="124883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  <a:p>
              <a:endParaRPr lang="en-US" sz="900"/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)−√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en-US" sz="900"/>
            </a:p>
            <a:p>
              <a:endParaRPr lang="en-US" sz="900"/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−√(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))/√𝜌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69850" y="113157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69850" y="113157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103</xdr:row>
      <xdr:rowOff>21412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127001" y="15144750"/>
              <a:ext cx="2552699" cy="42146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127001" y="15144750"/>
              <a:ext cx="2552699" cy="42146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−√(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))/√𝜌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5209500" y="149352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5209500" y="149352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101601</xdr:colOff>
      <xdr:row>128</xdr:row>
      <xdr:rowOff>107951</xdr:rowOff>
    </xdr:from>
    <xdr:to>
      <xdr:col>4</xdr:col>
      <xdr:colOff>311151</xdr:colOff>
      <xdr:row>131</xdr:row>
      <xdr:rowOff>101601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/>
            <xdr:cNvSpPr/>
          </xdr:nvSpPr>
          <xdr:spPr>
            <a:xfrm>
              <a:off x="101601" y="19310351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101601" y="19310351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2" name="Right Arrow 1"/>
        <xdr:cNvSpPr/>
      </xdr:nvSpPr>
      <xdr:spPr>
        <a:xfrm>
          <a:off x="5410200" y="166116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9" name="Rectangle 8"/>
        <xdr:cNvSpPr/>
      </xdr:nvSpPr>
      <xdr:spPr>
        <a:xfrm>
          <a:off x="15570200" y="167449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10" name="Rectangle 9"/>
        <xdr:cNvSpPr/>
      </xdr:nvSpPr>
      <xdr:spPr>
        <a:xfrm>
          <a:off x="25755600" y="166687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1" name="Rectangle 10"/>
        <xdr:cNvSpPr/>
      </xdr:nvSpPr>
      <xdr:spPr>
        <a:xfrm>
          <a:off x="25755600" y="168846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2" name="Right Arrow 11"/>
        <xdr:cNvSpPr/>
      </xdr:nvSpPr>
      <xdr:spPr>
        <a:xfrm>
          <a:off x="5349875" y="8921750"/>
          <a:ext cx="933450" cy="450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20" name="Group 19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4" name="Right Triangle 13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12700</xdr:colOff>
      <xdr:row>133</xdr:row>
      <xdr:rowOff>146050</xdr:rowOff>
    </xdr:from>
    <xdr:to>
      <xdr:col>4</xdr:col>
      <xdr:colOff>431800</xdr:colOff>
      <xdr:row>137</xdr:row>
      <xdr:rowOff>114300</xdr:rowOff>
    </xdr:to>
    <xdr:grpSp>
      <xdr:nvGrpSpPr>
        <xdr:cNvPr id="19" name="Group 18"/>
        <xdr:cNvGrpSpPr/>
      </xdr:nvGrpSpPr>
      <xdr:grpSpPr>
        <a:xfrm>
          <a:off x="520700" y="2041525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0</xdr:col>
      <xdr:colOff>165100</xdr:colOff>
      <xdr:row>165</xdr:row>
      <xdr:rowOff>31750</xdr:rowOff>
    </xdr:from>
    <xdr:to>
      <xdr:col>4</xdr:col>
      <xdr:colOff>374650</xdr:colOff>
      <xdr:row>168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Rectangle 20"/>
            <xdr:cNvSpPr/>
          </xdr:nvSpPr>
          <xdr:spPr>
            <a:xfrm>
              <a:off x="165100" y="25177750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1" name="Rectangle 20"/>
            <xdr:cNvSpPr/>
          </xdr:nvSpPr>
          <xdr:spPr>
            <a:xfrm>
              <a:off x="165100" y="25177750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39</xdr:row>
      <xdr:rowOff>84665</xdr:rowOff>
    </xdr:from>
    <xdr:to>
      <xdr:col>19</xdr:col>
      <xdr:colOff>279400</xdr:colOff>
      <xdr:row>47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6318249" y="6028265"/>
              <a:ext cx="2813051" cy="124883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  <a:p>
              <a:endParaRPr lang="en-US" sz="9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rad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rad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900"/>
            </a:p>
            <a:p>
              <a:endParaRPr lang="en-US" sz="9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6318249" y="6028265"/>
              <a:ext cx="2813051" cy="124883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  <a:p>
              <a:endParaRPr lang="en-US" sz="900"/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)−√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en-US" sz="900"/>
            </a:p>
            <a:p>
              <a:endParaRPr lang="en-US" sz="900"/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−√(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))/√𝜌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103</xdr:row>
      <xdr:rowOff>21412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42146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421462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−√(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𝜌) 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))/√𝜌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101601</xdr:colOff>
      <xdr:row>128</xdr:row>
      <xdr:rowOff>107951</xdr:rowOff>
    </xdr:from>
    <xdr:to>
      <xdr:col>4</xdr:col>
      <xdr:colOff>311151</xdr:colOff>
      <xdr:row>131</xdr:row>
      <xdr:rowOff>101601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101601" y="19615151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101601" y="19615151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7" name="Right Arrow 6"/>
        <xdr:cNvSpPr/>
      </xdr:nvSpPr>
      <xdr:spPr>
        <a:xfrm>
          <a:off x="5410200" y="167640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8" name="Rectangle 7"/>
        <xdr:cNvSpPr/>
      </xdr:nvSpPr>
      <xdr:spPr>
        <a:xfrm>
          <a:off x="15570200" y="168973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9" name="Rectangle 8"/>
        <xdr:cNvSpPr/>
      </xdr:nvSpPr>
      <xdr:spPr>
        <a:xfrm>
          <a:off x="25755600" y="168211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0" name="Rectangle 9"/>
        <xdr:cNvSpPr/>
      </xdr:nvSpPr>
      <xdr:spPr>
        <a:xfrm>
          <a:off x="25755600" y="170370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1" name="Right Arrow 10"/>
        <xdr:cNvSpPr/>
      </xdr:nvSpPr>
      <xdr:spPr>
        <a:xfrm>
          <a:off x="5381625" y="8566150"/>
          <a:ext cx="939800" cy="431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12" name="Group 11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3" name="Right Triangle 12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12700</xdr:colOff>
      <xdr:row>133</xdr:row>
      <xdr:rowOff>146050</xdr:rowOff>
    </xdr:from>
    <xdr:to>
      <xdr:col>4</xdr:col>
      <xdr:colOff>431800</xdr:colOff>
      <xdr:row>137</xdr:row>
      <xdr:rowOff>114300</xdr:rowOff>
    </xdr:to>
    <xdr:grpSp>
      <xdr:nvGrpSpPr>
        <xdr:cNvPr id="15" name="Group 14"/>
        <xdr:cNvGrpSpPr/>
      </xdr:nvGrpSpPr>
      <xdr:grpSpPr>
        <a:xfrm>
          <a:off x="520700" y="2041525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0</xdr:col>
      <xdr:colOff>165100</xdr:colOff>
      <xdr:row>165</xdr:row>
      <xdr:rowOff>31750</xdr:rowOff>
    </xdr:from>
    <xdr:to>
      <xdr:col>4</xdr:col>
      <xdr:colOff>374650</xdr:colOff>
      <xdr:row>168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ectangle 17"/>
            <xdr:cNvSpPr/>
          </xdr:nvSpPr>
          <xdr:spPr>
            <a:xfrm>
              <a:off x="165100" y="25177750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Φ</m:t>
                                </m:r>
                              </m:e>
                              <m:sup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FPD</m:t>
                                    </m:r>
                                  </m:e>
                                  <m:sub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m:rPr>
                                        <m:sty m:val="p"/>
                                      </m:rPr>
                                      <a:rPr lang="en-US" sz="900" i="0">
                                        <a:latin typeface="Cambria Math" panose="02040503050406030204" pitchFamily="18" charset="0"/>
                                      </a:rPr>
                                      <m:t>TTC</m:t>
                                    </m:r>
                                  </m:sup>
                                </m:sSubSup>
                              </m:e>
                            </m:d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</m:rad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8" name="Rectangle 17"/>
            <xdr:cNvSpPr/>
          </xdr:nvSpPr>
          <xdr:spPr>
            <a:xfrm>
              <a:off x="165100" y="25177750"/>
              <a:ext cx="2108200" cy="450850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</a:rPr>
                <a:t>FPD_𝑡^PIT=Φ((Φ^(−1) (FPD</a:t>
              </a:r>
              <a:r>
                <a:rPr lang="en-US" sz="900" b="0" i="0">
                  <a:latin typeface="Cambria Math" panose="02040503050406030204" pitchFamily="18" charset="0"/>
                </a:rPr>
                <a:t>_𝑡^</a:t>
              </a:r>
              <a:r>
                <a:rPr lang="en-US" sz="900" i="0">
                  <a:latin typeface="Cambria Math" panose="02040503050406030204" pitchFamily="18" charset="0"/>
                </a:rPr>
                <a:t>TTC )−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 </a:t>
              </a:r>
              <a:r>
                <a:rPr lang="en-US" sz="900" b="0" i="0">
                  <a:latin typeface="Cambria Math" panose="02040503050406030204" pitchFamily="18" charset="0"/>
                </a:rPr>
                <a:t>𝑍_</a:t>
              </a:r>
              <a:r>
                <a:rPr lang="en-US" sz="900" i="0">
                  <a:latin typeface="Cambria Math" panose="02040503050406030204" pitchFamily="18" charset="0"/>
                </a:rPr>
                <a:t>𝑡)/√(1−</a:t>
              </a:r>
              <a:r>
                <a:rPr lang="en-US" sz="900" b="0" i="0">
                  <a:latin typeface="Cambria Math" panose="02040503050406030204" pitchFamily="18" charset="0"/>
                </a:rPr>
                <a:t>𝜌)) </a:t>
              </a:r>
              <a:r>
                <a:rPr lang="en-US" sz="900" i="0">
                  <a:latin typeface="Cambria Math" panose="02040503050406030204" pitchFamily="18" charset="0"/>
                </a:rPr>
                <a:t> 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126999</xdr:colOff>
      <xdr:row>41</xdr:row>
      <xdr:rowOff>148165</xdr:rowOff>
    </xdr:from>
    <xdr:to>
      <xdr:col>19</xdr:col>
      <xdr:colOff>158750</xdr:colOff>
      <xdr:row>48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+𝑐) </a:t>
              </a:r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−𝑐)/𝑏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102</xdr:row>
      <xdr:rowOff>130467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−𝑐)/𝑏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273050</xdr:colOff>
      <xdr:row>129</xdr:row>
      <xdr:rowOff>69851</xdr:rowOff>
    </xdr:from>
    <xdr:to>
      <xdr:col>5</xdr:col>
      <xdr:colOff>107950</xdr:colOff>
      <xdr:row>131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7" name="Right Arrow 6"/>
        <xdr:cNvSpPr/>
      </xdr:nvSpPr>
      <xdr:spPr>
        <a:xfrm>
          <a:off x="5410200" y="167640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8" name="Rectangle 7"/>
        <xdr:cNvSpPr/>
      </xdr:nvSpPr>
      <xdr:spPr>
        <a:xfrm>
          <a:off x="15570200" y="168973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9" name="Rectangle 8"/>
        <xdr:cNvSpPr/>
      </xdr:nvSpPr>
      <xdr:spPr>
        <a:xfrm>
          <a:off x="25755600" y="168211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0" name="Rectangle 9"/>
        <xdr:cNvSpPr/>
      </xdr:nvSpPr>
      <xdr:spPr>
        <a:xfrm>
          <a:off x="25755600" y="170370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1" name="Right Arrow 10"/>
        <xdr:cNvSpPr/>
      </xdr:nvSpPr>
      <xdr:spPr>
        <a:xfrm>
          <a:off x="5381625" y="8566150"/>
          <a:ext cx="939800" cy="431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12" name="Group 11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3" name="Right Triangle 12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6350</xdr:colOff>
      <xdr:row>134</xdr:row>
      <xdr:rowOff>0</xdr:rowOff>
    </xdr:from>
    <xdr:to>
      <xdr:col>4</xdr:col>
      <xdr:colOff>425450</xdr:colOff>
      <xdr:row>137</xdr:row>
      <xdr:rowOff>120650</xdr:rowOff>
    </xdr:to>
    <xdr:grpSp>
      <xdr:nvGrpSpPr>
        <xdr:cNvPr id="15" name="Group 14"/>
        <xdr:cNvGrpSpPr/>
      </xdr:nvGrpSpPr>
      <xdr:grpSpPr>
        <a:xfrm>
          <a:off x="514350" y="2042160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101600</xdr:colOff>
      <xdr:row>164</xdr:row>
      <xdr:rowOff>101600</xdr:rowOff>
    </xdr:from>
    <xdr:to>
      <xdr:col>4</xdr:col>
      <xdr:colOff>406400</xdr:colOff>
      <xdr:row>166</xdr:row>
      <xdr:rowOff>126999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Rectangle 33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34" name="Rectangle 33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  <xdr:twoCellAnchor>
    <xdr:from>
      <xdr:col>2</xdr:col>
      <xdr:colOff>400050</xdr:colOff>
      <xdr:row>385</xdr:row>
      <xdr:rowOff>127000</xdr:rowOff>
    </xdr:from>
    <xdr:to>
      <xdr:col>3</xdr:col>
      <xdr:colOff>273050</xdr:colOff>
      <xdr:row>386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Rectangle 34"/>
            <xdr:cNvSpPr/>
          </xdr:nvSpPr>
          <xdr:spPr>
            <a:xfrm>
              <a:off x="1371600" y="19481800"/>
              <a:ext cx="336550" cy="15240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8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8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8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e>
                    </m:d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35" name="Rectangle 34"/>
            <xdr:cNvSpPr/>
          </xdr:nvSpPr>
          <xdr:spPr>
            <a:xfrm>
              <a:off x="1371600" y="19481800"/>
              <a:ext cx="336550" cy="15240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PIT)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3</xdr:col>
      <xdr:colOff>387350</xdr:colOff>
      <xdr:row>385</xdr:row>
      <xdr:rowOff>127000</xdr:rowOff>
    </xdr:from>
    <xdr:to>
      <xdr:col>4</xdr:col>
      <xdr:colOff>349250</xdr:colOff>
      <xdr:row>386</xdr:row>
      <xdr:rowOff>107950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Rectangle 35"/>
            <xdr:cNvSpPr/>
          </xdr:nvSpPr>
          <xdr:spPr>
            <a:xfrm>
              <a:off x="1822450" y="19481800"/>
              <a:ext cx="425450" cy="13335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8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8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8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TTC</m:t>
                        </m:r>
                      </m:e>
                    </m:d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36" name="Rectangle 35"/>
            <xdr:cNvSpPr/>
          </xdr:nvSpPr>
          <xdr:spPr>
            <a:xfrm>
              <a:off x="1822450" y="19481800"/>
              <a:ext cx="425450" cy="13335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TTC)</a:t>
              </a:r>
              <a:endParaRPr lang="en-US" sz="800"/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126999</xdr:colOff>
      <xdr:row>41</xdr:row>
      <xdr:rowOff>148165</xdr:rowOff>
    </xdr:from>
    <xdr:to>
      <xdr:col>19</xdr:col>
      <xdr:colOff>158750</xdr:colOff>
      <xdr:row>48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+𝑐) </a:t>
              </a:r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−𝑐)/𝑏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102</xdr:row>
      <xdr:rowOff>130467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−𝑐)/𝑏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273050</xdr:colOff>
      <xdr:row>129</xdr:row>
      <xdr:rowOff>69851</xdr:rowOff>
    </xdr:from>
    <xdr:to>
      <xdr:col>5</xdr:col>
      <xdr:colOff>107950</xdr:colOff>
      <xdr:row>131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7" name="Right Arrow 6"/>
        <xdr:cNvSpPr/>
      </xdr:nvSpPr>
      <xdr:spPr>
        <a:xfrm>
          <a:off x="5410200" y="167640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8" name="Rectangle 7"/>
        <xdr:cNvSpPr/>
      </xdr:nvSpPr>
      <xdr:spPr>
        <a:xfrm>
          <a:off x="15570200" y="168973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9" name="Rectangle 8"/>
        <xdr:cNvSpPr/>
      </xdr:nvSpPr>
      <xdr:spPr>
        <a:xfrm>
          <a:off x="25755600" y="168211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0" name="Rectangle 9"/>
        <xdr:cNvSpPr/>
      </xdr:nvSpPr>
      <xdr:spPr>
        <a:xfrm>
          <a:off x="25755600" y="170370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1" name="Right Arrow 10"/>
        <xdr:cNvSpPr/>
      </xdr:nvSpPr>
      <xdr:spPr>
        <a:xfrm>
          <a:off x="5381625" y="8566150"/>
          <a:ext cx="939800" cy="431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12" name="Group 11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3" name="Right Triangle 12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6350</xdr:colOff>
      <xdr:row>134</xdr:row>
      <xdr:rowOff>0</xdr:rowOff>
    </xdr:from>
    <xdr:to>
      <xdr:col>4</xdr:col>
      <xdr:colOff>425450</xdr:colOff>
      <xdr:row>137</xdr:row>
      <xdr:rowOff>120650</xdr:rowOff>
    </xdr:to>
    <xdr:grpSp>
      <xdr:nvGrpSpPr>
        <xdr:cNvPr id="15" name="Group 14"/>
        <xdr:cNvGrpSpPr/>
      </xdr:nvGrpSpPr>
      <xdr:grpSpPr>
        <a:xfrm>
          <a:off x="514350" y="2042160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101600</xdr:colOff>
      <xdr:row>164</xdr:row>
      <xdr:rowOff>101600</xdr:rowOff>
    </xdr:from>
    <xdr:to>
      <xdr:col>4</xdr:col>
      <xdr:colOff>406400</xdr:colOff>
      <xdr:row>166</xdr:row>
      <xdr:rowOff>126999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6</xdr:row>
      <xdr:rowOff>69850</xdr:rowOff>
    </xdr:from>
    <xdr:to>
      <xdr:col>15</xdr:col>
      <xdr:colOff>552450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7</xdr:row>
      <xdr:rowOff>12700</xdr:rowOff>
    </xdr:from>
    <xdr:to>
      <xdr:col>15</xdr:col>
      <xdr:colOff>501650</xdr:colOff>
      <xdr:row>8</xdr:row>
      <xdr:rowOff>127000</xdr:rowOff>
    </xdr:to>
    <xdr:sp macro="" textlink="">
      <xdr:nvSpPr>
        <xdr:cNvPr id="5" name="Rectangle 4"/>
        <xdr:cNvSpPr/>
      </xdr:nvSpPr>
      <xdr:spPr>
        <a:xfrm>
          <a:off x="8407400" y="1301750"/>
          <a:ext cx="1473200" cy="298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increase overtime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126999</xdr:colOff>
      <xdr:row>41</xdr:row>
      <xdr:rowOff>148165</xdr:rowOff>
    </xdr:from>
    <xdr:to>
      <xdr:col>19</xdr:col>
      <xdr:colOff>158750</xdr:colOff>
      <xdr:row>48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+𝑐) </a:t>
              </a:r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−𝑐)/𝑏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102</xdr:row>
      <xdr:rowOff>130467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−𝑐)/𝑏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273050</xdr:colOff>
      <xdr:row>129</xdr:row>
      <xdr:rowOff>69851</xdr:rowOff>
    </xdr:from>
    <xdr:to>
      <xdr:col>5</xdr:col>
      <xdr:colOff>107950</xdr:colOff>
      <xdr:row>131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7" name="Right Arrow 6"/>
        <xdr:cNvSpPr/>
      </xdr:nvSpPr>
      <xdr:spPr>
        <a:xfrm>
          <a:off x="5410200" y="167640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8" name="Rectangle 7"/>
        <xdr:cNvSpPr/>
      </xdr:nvSpPr>
      <xdr:spPr>
        <a:xfrm>
          <a:off x="15570200" y="168973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9" name="Rectangle 8"/>
        <xdr:cNvSpPr/>
      </xdr:nvSpPr>
      <xdr:spPr>
        <a:xfrm>
          <a:off x="25755600" y="168211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0" name="Rectangle 9"/>
        <xdr:cNvSpPr/>
      </xdr:nvSpPr>
      <xdr:spPr>
        <a:xfrm>
          <a:off x="25755600" y="170370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1" name="Right Arrow 10"/>
        <xdr:cNvSpPr/>
      </xdr:nvSpPr>
      <xdr:spPr>
        <a:xfrm>
          <a:off x="5381625" y="8566150"/>
          <a:ext cx="939800" cy="431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12" name="Group 11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3" name="Right Triangle 12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6350</xdr:colOff>
      <xdr:row>134</xdr:row>
      <xdr:rowOff>0</xdr:rowOff>
    </xdr:from>
    <xdr:to>
      <xdr:col>4</xdr:col>
      <xdr:colOff>425450</xdr:colOff>
      <xdr:row>137</xdr:row>
      <xdr:rowOff>120650</xdr:rowOff>
    </xdr:to>
    <xdr:grpSp>
      <xdr:nvGrpSpPr>
        <xdr:cNvPr id="15" name="Group 14"/>
        <xdr:cNvGrpSpPr/>
      </xdr:nvGrpSpPr>
      <xdr:grpSpPr>
        <a:xfrm>
          <a:off x="514350" y="2042160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101600</xdr:colOff>
      <xdr:row>164</xdr:row>
      <xdr:rowOff>101600</xdr:rowOff>
    </xdr:from>
    <xdr:to>
      <xdr:col>4</xdr:col>
      <xdr:colOff>406400</xdr:colOff>
      <xdr:row>166</xdr:row>
      <xdr:rowOff>126999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126999</xdr:colOff>
      <xdr:row>41</xdr:row>
      <xdr:rowOff>148165</xdr:rowOff>
    </xdr:from>
    <xdr:to>
      <xdr:col>19</xdr:col>
      <xdr:colOff>158750</xdr:colOff>
      <xdr:row>48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PD</m:t>
                        </m:r>
                      </m:e>
                      <m:sub>
                        <m: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PIT</m:t>
                        </m:r>
                      </m:sup>
                    </m:sSubSup>
                    <m:r>
                      <a:rPr lang="en-US" sz="9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9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PIT</m:t>
                            </m:r>
                          </m:sup>
                        </m:sSubSup>
                      </m:e>
                    </m:d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FPD</m:t>
                            </m:r>
                          </m:e>
                          <m:sub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TTC</m:t>
                            </m:r>
                          </m:sup>
                        </m:sSubSup>
                      </m:e>
                    </m:d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lang="en-US" sz="9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6197599" y="6396565"/>
              <a:ext cx="2813051" cy="1013885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+𝑐) </a:t>
              </a:r>
              <a:r>
                <a:rPr lang="en-US" sz="9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+𝑐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−𝑐)/𝑏</a:t>
              </a:r>
              <a:endParaRPr lang="en-US" sz="9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69850</xdr:colOff>
      <xdr:row>75</xdr:row>
      <xdr:rowOff>38100</xdr:rowOff>
    </xdr:from>
    <xdr:to>
      <xdr:col>1</xdr:col>
      <xdr:colOff>457200</xdr:colOff>
      <xdr:row>76</xdr:row>
      <xdr:rowOff>121149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p>
                        <m:r>
                          <a:rPr lang="en-US" sz="90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forward</m:t>
                        </m: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9850" y="11468100"/>
              <a:ext cx="895350" cy="23544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forward)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0</xdr:col>
      <xdr:colOff>127001</xdr:colOff>
      <xdr:row>100</xdr:row>
      <xdr:rowOff>57150</xdr:rowOff>
    </xdr:from>
    <xdr:to>
      <xdr:col>5</xdr:col>
      <xdr:colOff>317500</xdr:colOff>
      <xdr:row>102</xdr:row>
      <xdr:rowOff>130467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9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PIT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27001" y="15297150"/>
              <a:ext cx="2552699" cy="37811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_𝑡^PIT )−𝑎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−𝑐)/𝑏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57</xdr:col>
      <xdr:colOff>133350</xdr:colOff>
      <xdr:row>97</xdr:row>
      <xdr:rowOff>0</xdr:rowOff>
    </xdr:from>
    <xdr:to>
      <xdr:col>61</xdr:col>
      <xdr:colOff>76200</xdr:colOff>
      <xdr:row>99</xdr:row>
      <xdr:rowOff>10607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4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argmin</m:t>
                    </m:r>
                    <m:sSup>
                      <m:sSupPr>
                        <m:ctrlPr>
                          <a:rPr lang="en-US" sz="14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4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z</m:t>
                                </m:r>
                              </m:e>
                            </m:acc>
                            <m: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400" b="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</m:d>
                      </m:e>
                      <m:sup>
                        <m:r>
                          <a:rPr lang="en-US" sz="14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5" name="Rectangle 4"/>
            <xdr:cNvSpPr/>
          </xdr:nvSpPr>
          <xdr:spPr>
            <a:xfrm>
              <a:off x="26600150" y="14782800"/>
              <a:ext cx="1797050" cy="315407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𝜌=argmin(z ̂−z)^2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0</xdr:col>
      <xdr:colOff>273050</xdr:colOff>
      <xdr:row>129</xdr:row>
      <xdr:rowOff>69851</xdr:rowOff>
    </xdr:from>
    <xdr:to>
      <xdr:col>5</xdr:col>
      <xdr:colOff>107950</xdr:colOff>
      <xdr:row>131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273050" y="19729451"/>
              <a:ext cx="219710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  <xdr:twoCellAnchor>
    <xdr:from>
      <xdr:col>11</xdr:col>
      <xdr:colOff>266700</xdr:colOff>
      <xdr:row>110</xdr:row>
      <xdr:rowOff>0</xdr:rowOff>
    </xdr:from>
    <xdr:to>
      <xdr:col>13</xdr:col>
      <xdr:colOff>279400</xdr:colOff>
      <xdr:row>112</xdr:row>
      <xdr:rowOff>133350</xdr:rowOff>
    </xdr:to>
    <xdr:sp macro="" textlink="">
      <xdr:nvSpPr>
        <xdr:cNvPr id="7" name="Right Arrow 6"/>
        <xdr:cNvSpPr/>
      </xdr:nvSpPr>
      <xdr:spPr>
        <a:xfrm>
          <a:off x="5410200" y="16764000"/>
          <a:ext cx="9398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33</xdr:col>
      <xdr:colOff>228600</xdr:colOff>
      <xdr:row>110</xdr:row>
      <xdr:rowOff>133350</xdr:rowOff>
    </xdr:from>
    <xdr:to>
      <xdr:col>34</xdr:col>
      <xdr:colOff>266700</xdr:colOff>
      <xdr:row>112</xdr:row>
      <xdr:rowOff>31750</xdr:rowOff>
    </xdr:to>
    <xdr:sp macro="" textlink="">
      <xdr:nvSpPr>
        <xdr:cNvPr id="8" name="Rectangle 7"/>
        <xdr:cNvSpPr/>
      </xdr:nvSpPr>
      <xdr:spPr>
        <a:xfrm>
          <a:off x="15570200" y="16897350"/>
          <a:ext cx="50165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110</xdr:row>
      <xdr:rowOff>57150</xdr:rowOff>
    </xdr:from>
    <xdr:to>
      <xdr:col>56</xdr:col>
      <xdr:colOff>254000</xdr:colOff>
      <xdr:row>111</xdr:row>
      <xdr:rowOff>31750</xdr:rowOff>
    </xdr:to>
    <xdr:sp macro="" textlink="">
      <xdr:nvSpPr>
        <xdr:cNvPr id="9" name="Rectangle 8"/>
        <xdr:cNvSpPr/>
      </xdr:nvSpPr>
      <xdr:spPr>
        <a:xfrm>
          <a:off x="25755600" y="168211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215900</xdr:colOff>
      <xdr:row>111</xdr:row>
      <xdr:rowOff>120650</xdr:rowOff>
    </xdr:from>
    <xdr:to>
      <xdr:col>56</xdr:col>
      <xdr:colOff>254000</xdr:colOff>
      <xdr:row>112</xdr:row>
      <xdr:rowOff>95250</xdr:rowOff>
    </xdr:to>
    <xdr:sp macro="" textlink="">
      <xdr:nvSpPr>
        <xdr:cNvPr id="10" name="Rectangle 9"/>
        <xdr:cNvSpPr/>
      </xdr:nvSpPr>
      <xdr:spPr>
        <a:xfrm>
          <a:off x="25755600" y="17037050"/>
          <a:ext cx="50165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56</xdr:row>
      <xdr:rowOff>31750</xdr:rowOff>
    </xdr:from>
    <xdr:to>
      <xdr:col>13</xdr:col>
      <xdr:colOff>250825</xdr:colOff>
      <xdr:row>59</xdr:row>
      <xdr:rowOff>6350</xdr:rowOff>
    </xdr:to>
    <xdr:sp macro="" textlink="">
      <xdr:nvSpPr>
        <xdr:cNvPr id="11" name="Right Arrow 10"/>
        <xdr:cNvSpPr/>
      </xdr:nvSpPr>
      <xdr:spPr>
        <a:xfrm>
          <a:off x="5381625" y="8566150"/>
          <a:ext cx="939800" cy="431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switch</a:t>
          </a:r>
          <a:r>
            <a:rPr lang="en-US" sz="1100" baseline="0"/>
            <a:t> axis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105</xdr:row>
      <xdr:rowOff>6350</xdr:rowOff>
    </xdr:from>
    <xdr:to>
      <xdr:col>17</xdr:col>
      <xdr:colOff>0</xdr:colOff>
      <xdr:row>109</xdr:row>
      <xdr:rowOff>6350</xdr:rowOff>
    </xdr:to>
    <xdr:grpSp>
      <xdr:nvGrpSpPr>
        <xdr:cNvPr id="12" name="Group 11"/>
        <xdr:cNvGrpSpPr/>
      </xdr:nvGrpSpPr>
      <xdr:grpSpPr>
        <a:xfrm>
          <a:off x="6083300" y="16008350"/>
          <a:ext cx="1841500" cy="609600"/>
          <a:chOff x="6083300" y="15855950"/>
          <a:chExt cx="1841500" cy="609600"/>
        </a:xfrm>
      </xdr:grpSpPr>
      <xdr:sp macro="" textlink="">
        <xdr:nvSpPr>
          <xdr:cNvPr id="13" name="Right Triangle 12"/>
          <xdr:cNvSpPr/>
        </xdr:nvSpPr>
        <xdr:spPr>
          <a:xfrm rot="10800000">
            <a:off x="6083300" y="15855950"/>
            <a:ext cx="1841500" cy="60960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08800" y="1588135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</xdr:col>
      <xdr:colOff>6350</xdr:colOff>
      <xdr:row>134</xdr:row>
      <xdr:rowOff>0</xdr:rowOff>
    </xdr:from>
    <xdr:to>
      <xdr:col>4</xdr:col>
      <xdr:colOff>425450</xdr:colOff>
      <xdr:row>137</xdr:row>
      <xdr:rowOff>120650</xdr:rowOff>
    </xdr:to>
    <xdr:grpSp>
      <xdr:nvGrpSpPr>
        <xdr:cNvPr id="15" name="Group 14"/>
        <xdr:cNvGrpSpPr/>
      </xdr:nvGrpSpPr>
      <xdr:grpSpPr>
        <a:xfrm>
          <a:off x="514350" y="20421600"/>
          <a:ext cx="1809750" cy="577850"/>
          <a:chOff x="520700" y="20129500"/>
          <a:chExt cx="1809750" cy="577850"/>
        </a:xfrm>
      </xdr:grpSpPr>
      <xdr:sp macro="" textlink="">
        <xdr:nvSpPr>
          <xdr:cNvPr id="16" name="Right Triangle 15"/>
          <xdr:cNvSpPr/>
        </xdr:nvSpPr>
        <xdr:spPr>
          <a:xfrm flipV="1">
            <a:off x="520700" y="20129500"/>
            <a:ext cx="1809750" cy="577850"/>
          </a:xfrm>
          <a:prstGeom prst="rt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27050" y="20180300"/>
            <a:ext cx="958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no index data</a:t>
            </a:r>
          </a:p>
        </xdr:txBody>
      </xdr:sp>
    </xdr:grpSp>
    <xdr:clientData/>
  </xdr:twoCellAnchor>
  <xdr:twoCellAnchor>
    <xdr:from>
      <xdr:col>12</xdr:col>
      <xdr:colOff>0</xdr:colOff>
      <xdr:row>170</xdr:row>
      <xdr:rowOff>0</xdr:rowOff>
    </xdr:from>
    <xdr:to>
      <xdr:col>21</xdr:col>
      <xdr:colOff>400050</xdr:colOff>
      <xdr:row>182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183</xdr:row>
      <xdr:rowOff>0</xdr:rowOff>
    </xdr:from>
    <xdr:to>
      <xdr:col>21</xdr:col>
      <xdr:colOff>400050</xdr:colOff>
      <xdr:row>195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21</xdr:col>
      <xdr:colOff>400050</xdr:colOff>
      <xdr:row>208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21</xdr:col>
      <xdr:colOff>400050</xdr:colOff>
      <xdr:row>221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222</xdr:row>
      <xdr:rowOff>0</xdr:rowOff>
    </xdr:from>
    <xdr:to>
      <xdr:col>21</xdr:col>
      <xdr:colOff>400050</xdr:colOff>
      <xdr:row>234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235</xdr:row>
      <xdr:rowOff>0</xdr:rowOff>
    </xdr:from>
    <xdr:to>
      <xdr:col>21</xdr:col>
      <xdr:colOff>400050</xdr:colOff>
      <xdr:row>247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21</xdr:col>
      <xdr:colOff>400050</xdr:colOff>
      <xdr:row>260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261</xdr:row>
      <xdr:rowOff>0</xdr:rowOff>
    </xdr:from>
    <xdr:to>
      <xdr:col>21</xdr:col>
      <xdr:colOff>400050</xdr:colOff>
      <xdr:row>273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274</xdr:row>
      <xdr:rowOff>0</xdr:rowOff>
    </xdr:from>
    <xdr:to>
      <xdr:col>21</xdr:col>
      <xdr:colOff>400050</xdr:colOff>
      <xdr:row>286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21</xdr:col>
      <xdr:colOff>400050</xdr:colOff>
      <xdr:row>299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300</xdr:row>
      <xdr:rowOff>0</xdr:rowOff>
    </xdr:from>
    <xdr:to>
      <xdr:col>21</xdr:col>
      <xdr:colOff>400050</xdr:colOff>
      <xdr:row>312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313</xdr:row>
      <xdr:rowOff>0</xdr:rowOff>
    </xdr:from>
    <xdr:to>
      <xdr:col>21</xdr:col>
      <xdr:colOff>400050</xdr:colOff>
      <xdr:row>325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238124</xdr:colOff>
      <xdr:row>326</xdr:row>
      <xdr:rowOff>53975</xdr:rowOff>
    </xdr:from>
    <xdr:to>
      <xdr:col>23</xdr:col>
      <xdr:colOff>161924</xdr:colOff>
      <xdr:row>344</xdr:row>
      <xdr:rowOff>53975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225425</xdr:colOff>
      <xdr:row>345</xdr:row>
      <xdr:rowOff>79375</xdr:rowOff>
    </xdr:from>
    <xdr:to>
      <xdr:col>23</xdr:col>
      <xdr:colOff>149225</xdr:colOff>
      <xdr:row>363</xdr:row>
      <xdr:rowOff>79375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225425</xdr:colOff>
      <xdr:row>364</xdr:row>
      <xdr:rowOff>60325</xdr:rowOff>
    </xdr:from>
    <xdr:to>
      <xdr:col>23</xdr:col>
      <xdr:colOff>149225</xdr:colOff>
      <xdr:row>382</xdr:row>
      <xdr:rowOff>60325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101600</xdr:colOff>
      <xdr:row>164</xdr:row>
      <xdr:rowOff>101600</xdr:rowOff>
    </xdr:from>
    <xdr:to>
      <xdr:col>4</xdr:col>
      <xdr:colOff>406400</xdr:colOff>
      <xdr:row>166</xdr:row>
      <xdr:rowOff>126999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  <m:brk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PD</m:t>
                        </m:r>
                      </m:e>
                      <m:sub>
                        <m: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9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PIT</m:t>
                        </m:r>
                      </m:sup>
                    </m:sSubSup>
                    <m:r>
                      <a:rPr lang="en-US" sz="9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d>
                      <m:dPr>
                        <m:ctrlPr>
                          <a:rPr lang="en-US" sz="9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lang="en-US" sz="900" i="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FPD</m:t>
                                </m:r>
                              </m:e>
                              <m:sub>
                                <m:r>
                                  <a:rPr lang="en-US" sz="9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m:rPr>
                                    <m:sty m:val="p"/>
                                  </m:rPr>
                                  <a:rPr lang="en-US" sz="900" i="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TTC</m:t>
                                </m:r>
                              </m:sup>
                            </m:sSubSup>
                          </m:e>
                        </m:d>
                        <m:r>
                          <a:rPr lang="en-US" sz="900" b="0" i="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9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sz="9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9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n-US" sz="90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33" name="Rectangle 32"/>
            <xdr:cNvSpPr/>
          </xdr:nvSpPr>
          <xdr:spPr>
            <a:xfrm>
              <a:off x="101600" y="25095200"/>
              <a:ext cx="2203450" cy="330199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FPD_𝑡^PIT=Φ(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Φ^(−1) (FPD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TTC )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+𝑏𝑍_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9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+𝑐) </a:t>
              </a:r>
              <a:r>
                <a:rPr lang="en-US" sz="9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900">
                <a:effectLst/>
              </a:endParaRP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79375</xdr:rowOff>
    </xdr:from>
    <xdr:to>
      <xdr:col>14</xdr:col>
      <xdr:colOff>228600</xdr:colOff>
      <xdr:row>20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0</xdr:row>
      <xdr:rowOff>60325</xdr:rowOff>
    </xdr:from>
    <xdr:to>
      <xdr:col>19</xdr:col>
      <xdr:colOff>260350</xdr:colOff>
      <xdr:row>13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6</xdr:row>
      <xdr:rowOff>98425</xdr:rowOff>
    </xdr:from>
    <xdr:to>
      <xdr:col>12</xdr:col>
      <xdr:colOff>57150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215901</xdr:colOff>
      <xdr:row>14</xdr:row>
      <xdr:rowOff>69850</xdr:rowOff>
    </xdr:from>
    <xdr:to>
      <xdr:col>19</xdr:col>
      <xdr:colOff>260351</xdr:colOff>
      <xdr:row>27</xdr:row>
      <xdr:rowOff>117475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22225</xdr:rowOff>
    </xdr:from>
    <xdr:to>
      <xdr:col>8</xdr:col>
      <xdr:colOff>365125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22225</xdr:rowOff>
    </xdr:from>
    <xdr:to>
      <xdr:col>8</xdr:col>
      <xdr:colOff>365125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22225</xdr:rowOff>
    </xdr:from>
    <xdr:to>
      <xdr:col>8</xdr:col>
      <xdr:colOff>365125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2</xdr:row>
      <xdr:rowOff>123825</xdr:rowOff>
    </xdr:from>
    <xdr:to>
      <xdr:col>4</xdr:col>
      <xdr:colOff>387350</xdr:colOff>
      <xdr:row>18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654051</xdr:colOff>
      <xdr:row>2</xdr:row>
      <xdr:rowOff>95250</xdr:rowOff>
    </xdr:from>
    <xdr:to>
      <xdr:col>8</xdr:col>
      <xdr:colOff>546100</xdr:colOff>
      <xdr:row>18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6</xdr:row>
      <xdr:rowOff>101600</xdr:rowOff>
    </xdr:from>
    <xdr:to>
      <xdr:col>15</xdr:col>
      <xdr:colOff>508000</xdr:colOff>
      <xdr:row>21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0.80159</cdr:x>
      <cdr:y>0.49074</cdr:y>
    </cdr:from>
    <cdr:to>
      <cdr:x>0.96898</cdr:x>
      <cdr:y>0.59954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054850" y="1346200"/>
          <a:ext cx="1473200" cy="2984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not increase overtime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8</xdr:row>
      <xdr:rowOff>158749</xdr:rowOff>
    </xdr:from>
    <xdr:to>
      <xdr:col>11</xdr:col>
      <xdr:colOff>330200</xdr:colOff>
      <xdr:row>22</xdr:row>
      <xdr:rowOff>22224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22</xdr:row>
      <xdr:rowOff>152400</xdr:rowOff>
    </xdr:from>
    <xdr:to>
      <xdr:col>8</xdr:col>
      <xdr:colOff>444500</xdr:colOff>
      <xdr:row>25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22500" y="4203700"/>
              <a:ext cx="207010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22500" y="4203700"/>
              <a:ext cx="207010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𝑝=1/(1−e^(−𝑦)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𝑦=𝑝/(1−𝑝)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212725</xdr:colOff>
      <xdr:row>29</xdr:row>
      <xdr:rowOff>161925</xdr:rowOff>
    </xdr:from>
    <xdr:to>
      <xdr:col>11</xdr:col>
      <xdr:colOff>273050</xdr:colOff>
      <xdr:row>44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8</xdr:row>
      <xdr:rowOff>158749</xdr:rowOff>
    </xdr:from>
    <xdr:to>
      <xdr:col>11</xdr:col>
      <xdr:colOff>330200</xdr:colOff>
      <xdr:row>22</xdr:row>
      <xdr:rowOff>22224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22</xdr:row>
      <xdr:rowOff>152400</xdr:rowOff>
    </xdr:from>
    <xdr:to>
      <xdr:col>8</xdr:col>
      <xdr:colOff>444500</xdr:colOff>
      <xdr:row>25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22500" y="4203700"/>
              <a:ext cx="207010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22500" y="4203700"/>
              <a:ext cx="207010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𝑝=1/(1−e^(−𝑦)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𝑦=𝑝/(1−𝑝)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212725</xdr:colOff>
      <xdr:row>29</xdr:row>
      <xdr:rowOff>161925</xdr:rowOff>
    </xdr:from>
    <xdr:to>
      <xdr:col>11</xdr:col>
      <xdr:colOff>273050</xdr:colOff>
      <xdr:row>44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5</xdr:col>
      <xdr:colOff>419100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0050" y="1143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0050" y="1143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98424</xdr:colOff>
      <xdr:row>1</xdr:row>
      <xdr:rowOff>66674</xdr:rowOff>
    </xdr:from>
    <xdr:to>
      <xdr:col>19</xdr:col>
      <xdr:colOff>63500</xdr:colOff>
      <xdr:row>20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5</xdr:col>
      <xdr:colOff>419100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24574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85724</xdr:colOff>
      <xdr:row>1</xdr:row>
      <xdr:rowOff>73024</xdr:rowOff>
    </xdr:from>
    <xdr:to>
      <xdr:col>19</xdr:col>
      <xdr:colOff>50800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5</xdr:col>
      <xdr:colOff>419100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 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0050" y="114300"/>
              <a:ext cx="3067050" cy="450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𝑝=1/(1+e^(−𝑦) ) 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   𝑦=ln⁡(𝑝/(1−𝑝))</a:t>
              </a:r>
              <a:endParaRPr lang="en-US" sz="1100"/>
            </a:p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98424</xdr:colOff>
      <xdr:row>1</xdr:row>
      <xdr:rowOff>92074</xdr:rowOff>
    </xdr:from>
    <xdr:to>
      <xdr:col>19</xdr:col>
      <xdr:colOff>63500</xdr:colOff>
      <xdr:row>20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RS9_Provision_V2021_Fe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sathorn.s\AppData\Local\Microsoft\Windows\Temporary%20Internet%20Files\Content.Outlook\GYW46HPE\KBank_CN_IFRS9_Provision_Dec_comfirmed%20version_v5_merged%20LN%20CADD%20Trad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sathorn.s\AppData\Local\Microsoft\Windows\Temporary%20Internet%20Files\Content.Outlook\GYW46HPE\IFRS\Template_monthly_monitor\LA\Q4_2018\Dec\DEC\IFRS9_provision-template_KBank%20LA_Dec2018_newCRR_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g.y\Desktop\TFRS9_201910\KBank_CN_IFRS9_Jun2019_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pat.l\AppData\Local\Microsoft\Windows\Temporary%20Internet%20Files\Content.Outlook\B0KJUMXH\EL%20201808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%20standardize%20-%3e%20forecast%20mov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arameters"/>
      <sheetName val="Loan"/>
      <sheetName val="NBFI"/>
      <sheetName val="BADD"/>
      <sheetName val="TF"/>
      <sheetName val="Factoring"/>
      <sheetName val="Car"/>
      <sheetName val="AiBank"/>
      <sheetName val="Undraw"/>
      <sheetName val="Bond"/>
      <sheetName val="TBADD"/>
      <sheetName val="MM"/>
      <sheetName val="Nostro"/>
      <sheetName val="PBOC"/>
      <sheetName val="Contingent"/>
      <sheetName val="Inter"/>
      <sheetName val="Inter-CBIRC"/>
      <sheetName val="Compare"/>
      <sheetName val="Inter_P"/>
      <sheetName val="Collateral"/>
      <sheetName val="Col"/>
      <sheetName val="Limit"/>
      <sheetName val="CIF"/>
      <sheetName val="Report_1"/>
      <sheetName val="Report_2"/>
      <sheetName val="Result"/>
      <sheetName val="TB"/>
      <sheetName val="CLPIL"/>
      <sheetName val="CLPIL_NEW"/>
      <sheetName val="Index"/>
      <sheetName val="1.3 Account Status"/>
      <sheetName val="2.3 Allowance"/>
      <sheetName val="Summary"/>
    </sheetNames>
    <sheetDataSet>
      <sheetData sheetId="0">
        <row r="9">
          <cell r="M9">
            <v>44251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Loan"/>
      <sheetName val="Trade_Financing"/>
      <sheetName val="CADD"/>
      <sheetName val="BADD"/>
      <sheetName val="Contingent"/>
      <sheetName val="Investment"/>
      <sheetName val="Call Loans to Banks"/>
      <sheetName val="Due From Banks"/>
      <sheetName val="Source"/>
      <sheetName val="Sheet4"/>
      <sheetName val="TFRS9&amp;CLPIL_SoloConsol"/>
      <sheetName val="1.3 Account Status--Solo Conso"/>
      <sheetName val="2.3 Allowance--Solo Conso"/>
      <sheetName val="type"/>
      <sheetName val="Limit"/>
      <sheetName val="Sheet3"/>
      <sheetName val="DATA"/>
      <sheetName val="DropDown"/>
      <sheetName val="EAD"/>
      <sheetName val="Index"/>
    </sheetNames>
    <sheetDataSet>
      <sheetData sheetId="0"/>
      <sheetData sheetId="1">
        <row r="1">
          <cell r="B1">
            <v>2271111275.1067662</v>
          </cell>
        </row>
      </sheetData>
      <sheetData sheetId="2">
        <row r="1">
          <cell r="B1">
            <v>24387522.760541998</v>
          </cell>
        </row>
      </sheetData>
      <sheetData sheetId="3">
        <row r="2">
          <cell r="B2">
            <v>27164344.311799996</v>
          </cell>
        </row>
      </sheetData>
      <sheetData sheetId="4"/>
      <sheetData sheetId="5"/>
      <sheetData sheetId="6"/>
      <sheetData sheetId="7"/>
      <sheetData sheetId="8"/>
      <sheetData sheetId="9">
        <row r="10">
          <cell r="B10" t="str">
            <v>Government and Central Bank</v>
          </cell>
        </row>
        <row r="11">
          <cell r="B11" t="str">
            <v>Local Administration, Government organization and State Enterprise</v>
          </cell>
        </row>
        <row r="12">
          <cell r="B12" t="str">
            <v>Bank for International Development</v>
          </cell>
        </row>
        <row r="13">
          <cell r="B13" t="str">
            <v>Financial Institutions</v>
          </cell>
        </row>
        <row r="14">
          <cell r="B14" t="str">
            <v>Securities Business</v>
          </cell>
        </row>
        <row r="15">
          <cell r="B15" t="str">
            <v>Private Enterprise</v>
          </cell>
        </row>
        <row r="16">
          <cell r="B16" t="str">
            <v>Retail</v>
          </cell>
        </row>
        <row r="17">
          <cell r="B17" t="str">
            <v>Other</v>
          </cell>
        </row>
      </sheetData>
      <sheetData sheetId="10"/>
      <sheetData sheetId="11"/>
      <sheetData sheetId="12"/>
      <sheetData sheetId="13"/>
      <sheetData sheetId="14">
        <row r="2">
          <cell r="H2" t="str">
            <v>Government and Central Bank</v>
          </cell>
        </row>
        <row r="3">
          <cell r="H3" t="str">
            <v>Local Administration, Government organization and State Enterprise</v>
          </cell>
        </row>
        <row r="4">
          <cell r="H4" t="str">
            <v>Bank for International Development</v>
          </cell>
        </row>
        <row r="5">
          <cell r="H5" t="str">
            <v>Financial Institutions</v>
          </cell>
        </row>
        <row r="6">
          <cell r="H6" t="str">
            <v>Securities Business</v>
          </cell>
        </row>
        <row r="7">
          <cell r="H7" t="str">
            <v>Private Enterprise</v>
          </cell>
        </row>
        <row r="8">
          <cell r="H8" t="str">
            <v>Retail</v>
          </cell>
        </row>
        <row r="9">
          <cell r="H9" t="str">
            <v>Other</v>
          </cell>
        </row>
      </sheetData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RS9&amp;CLPIL_SoloConsol"/>
      <sheetName val="2.3 Allowance--Solo Conso"/>
      <sheetName val="1.3 Account Status--Solo Conso"/>
      <sheetName val="Conclusion"/>
      <sheetName val="Contingent"/>
      <sheetName val="Movement"/>
      <sheetName val="Loan"/>
      <sheetName val="Seperate_CCY"/>
      <sheetName val="Type"/>
      <sheetName val="DATA"/>
      <sheetName val="MM-Nostro"/>
      <sheetName val="Investment"/>
      <sheetName val="Trade"/>
      <sheetName val="RATE"/>
    </sheetNames>
    <sheetDataSet>
      <sheetData sheetId="0"/>
      <sheetData sheetId="1"/>
      <sheetData sheetId="2">
        <row r="12">
          <cell r="A12" t="str">
            <v>(1) Agriculture, forestry and fishing</v>
          </cell>
        </row>
      </sheetData>
      <sheetData sheetId="3">
        <row r="22">
          <cell r="I22">
            <v>326651276.91898</v>
          </cell>
        </row>
      </sheetData>
      <sheetData sheetId="4">
        <row r="1">
          <cell r="AJ1">
            <v>0</v>
          </cell>
        </row>
      </sheetData>
      <sheetData sheetId="5"/>
      <sheetData sheetId="6">
        <row r="4">
          <cell r="AS4">
            <v>0</v>
          </cell>
        </row>
      </sheetData>
      <sheetData sheetId="7"/>
      <sheetData sheetId="8"/>
      <sheetData sheetId="9">
        <row r="1">
          <cell r="G1" t="str">
            <v>Collateral Type</v>
          </cell>
          <cell r="H1" t="str">
            <v>อัตราส่วนสูญเสียที่ Return on Equity 20%_CBS</v>
          </cell>
          <cell r="I1" t="str">
            <v>มูลค่าหลักประกันโดยเฉลี่ยเมื่อเทียบกับยอดหนี้</v>
          </cell>
        </row>
        <row r="2">
          <cell r="G2" t="str">
            <v>Cash</v>
          </cell>
          <cell r="H2">
            <v>0.02</v>
          </cell>
          <cell r="I2">
            <v>1</v>
          </cell>
        </row>
        <row r="3">
          <cell r="G3" t="str">
            <v xml:space="preserve">Marketable </v>
          </cell>
          <cell r="H3">
            <v>0.28999999999999998</v>
          </cell>
          <cell r="I3">
            <v>1.5</v>
          </cell>
        </row>
        <row r="4">
          <cell r="G4" t="str">
            <v>Real Estate</v>
          </cell>
          <cell r="H4">
            <v>0.35</v>
          </cell>
          <cell r="I4">
            <v>1.31</v>
          </cell>
        </row>
        <row r="5">
          <cell r="G5" t="str">
            <v>Plant</v>
          </cell>
          <cell r="H5">
            <v>0.5</v>
          </cell>
          <cell r="I5">
            <v>1.32</v>
          </cell>
        </row>
        <row r="6">
          <cell r="G6" t="str">
            <v>Machine</v>
          </cell>
          <cell r="H6">
            <v>0.51</v>
          </cell>
          <cell r="I6">
            <v>2.99</v>
          </cell>
        </row>
        <row r="7">
          <cell r="G7" t="str">
            <v>Guarantee</v>
          </cell>
          <cell r="H7">
            <v>0.53</v>
          </cell>
          <cell r="I7">
            <v>1.0000000000000001E-9</v>
          </cell>
        </row>
        <row r="8">
          <cell r="G8" t="str">
            <v>Right and Obligation Transferable</v>
          </cell>
          <cell r="H8">
            <v>0.53</v>
          </cell>
          <cell r="I8">
            <v>1.0000000000000001E-9</v>
          </cell>
        </row>
        <row r="9">
          <cell r="G9" t="str">
            <v>Inventory</v>
          </cell>
          <cell r="H9">
            <v>0.52</v>
          </cell>
          <cell r="I9">
            <v>1</v>
          </cell>
        </row>
        <row r="10">
          <cell r="G10" t="str">
            <v>Unmarketable</v>
          </cell>
          <cell r="H10">
            <v>0.53</v>
          </cell>
          <cell r="I10">
            <v>2</v>
          </cell>
        </row>
        <row r="11">
          <cell r="G11" t="str">
            <v>Car</v>
          </cell>
          <cell r="H11">
            <v>0.53</v>
          </cell>
          <cell r="I11">
            <v>1</v>
          </cell>
        </row>
        <row r="12">
          <cell r="G12" t="str">
            <v>Unsecured</v>
          </cell>
          <cell r="H12">
            <v>0.53</v>
          </cell>
          <cell r="I12">
            <v>0</v>
          </cell>
        </row>
        <row r="13">
          <cell r="G13" t="str">
            <v>SBLC from HQ</v>
          </cell>
          <cell r="H13">
            <v>0.53</v>
          </cell>
          <cell r="I13">
            <v>0</v>
          </cell>
        </row>
        <row r="14">
          <cell r="G14" t="str">
            <v>Clean</v>
          </cell>
          <cell r="H14">
            <v>0.53</v>
          </cell>
          <cell r="I14">
            <v>0</v>
          </cell>
        </row>
        <row r="15">
          <cell r="G15" t="str">
            <v>*Special Condition</v>
          </cell>
          <cell r="H15">
            <v>0</v>
          </cell>
          <cell r="I15">
            <v>0</v>
          </cell>
        </row>
      </sheetData>
      <sheetData sheetId="10">
        <row r="1">
          <cell r="Y1">
            <v>0</v>
          </cell>
        </row>
      </sheetData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equity_CLPIL"/>
      <sheetName val="1.3 Account Status--Solo Conso"/>
      <sheetName val="2.3 Allowance--Solo Conso"/>
      <sheetName val="TFRS9&amp;CLPIL_SoloConsol"/>
      <sheetName val="GL reconcile"/>
      <sheetName val="TFRS9&amp;CLPIL_SoloConsol (2)"/>
      <sheetName val="1.3 Account Status--Solo Co THB"/>
      <sheetName val="2.3 Allowance--Solo Conso (THB)"/>
      <sheetName val="Result"/>
      <sheetName val="Weight"/>
      <sheetName val="movement"/>
      <sheetName val="MM nostro"/>
      <sheetName val="Investment"/>
      <sheetName val="Loan_to_Cus"/>
      <sheetName val="TBADD"/>
      <sheetName val="NBFI"/>
      <sheetName val="Contingent"/>
      <sheetName val="Loan_to_Cus Dec18"/>
      <sheetName val="Loan_to_Cus original"/>
      <sheetName val="Contingent Dec18"/>
      <sheetName val="NBFI Dec18"/>
      <sheetName val="Investment+FI Dec18"/>
      <sheetName val="Contingent original"/>
      <sheetName val="NBFI original"/>
      <sheetName val="2.2"/>
      <sheetName val="1.2"/>
      <sheetName val="CLPIL"/>
      <sheetName val="DATA"/>
      <sheetName val="exchange rate"/>
      <sheetName val="EAD"/>
      <sheetName val="DropDown"/>
      <sheetName val="RATE"/>
      <sheetName val="exchange rate_31.12.18"/>
      <sheetName val="Sheet2"/>
      <sheetName val="Sheet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A12" t="str">
            <v>(1) Agriculture, forestry and fishing</v>
          </cell>
        </row>
      </sheetData>
      <sheetData sheetId="7"/>
      <sheetData sheetId="8">
        <row r="8">
          <cell r="B8">
            <v>26371349.542516615</v>
          </cell>
        </row>
      </sheetData>
      <sheetData sheetId="9"/>
      <sheetData sheetId="10"/>
      <sheetData sheetId="11"/>
      <sheetData sheetId="12"/>
      <sheetData sheetId="13">
        <row r="1">
          <cell r="F1" t="str">
            <v>ECL Undrawn/unused</v>
          </cell>
        </row>
      </sheetData>
      <sheetData sheetId="14"/>
      <sheetData sheetId="15">
        <row r="3">
          <cell r="E3">
            <v>7313765618.558486</v>
          </cell>
        </row>
      </sheetData>
      <sheetData sheetId="16">
        <row r="1">
          <cell r="D1" t="str">
            <v xml:space="preserve">EAD 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 t="str">
            <v>CRR</v>
          </cell>
          <cell r="H1" t="str">
            <v>PD</v>
          </cell>
          <cell r="I1" t="str">
            <v>STD_POORS</v>
          </cell>
          <cell r="J1" t="str">
            <v>MOODYS</v>
          </cell>
          <cell r="K1" t="str">
            <v>FITCHINV</v>
          </cell>
          <cell r="L1" t="str">
            <v>FITCH</v>
          </cell>
          <cell r="M1" t="str">
            <v>TRIS</v>
          </cell>
        </row>
        <row r="2">
          <cell r="G2">
            <v>1</v>
          </cell>
          <cell r="H2">
            <v>1E-4</v>
          </cell>
          <cell r="I2" t="str">
            <v>AAA</v>
          </cell>
          <cell r="J2" t="str">
            <v>Aaa</v>
          </cell>
          <cell r="K2" t="str">
            <v>AAA</v>
          </cell>
        </row>
        <row r="3">
          <cell r="G3">
            <v>2</v>
          </cell>
          <cell r="H3">
            <v>2.0000000000000001E-4</v>
          </cell>
          <cell r="I3" t="str">
            <v>AA+</v>
          </cell>
          <cell r="J3" t="str">
            <v>Aa1</v>
          </cell>
          <cell r="K3" t="str">
            <v>AA+</v>
          </cell>
        </row>
        <row r="4">
          <cell r="G4">
            <v>3</v>
          </cell>
          <cell r="H4">
            <v>4.0000000000000002E-4</v>
          </cell>
          <cell r="I4" t="str">
            <v>AA</v>
          </cell>
          <cell r="J4" t="str">
            <v>Aa2</v>
          </cell>
          <cell r="K4" t="str">
            <v>AA</v>
          </cell>
        </row>
        <row r="5">
          <cell r="G5">
            <v>4</v>
          </cell>
          <cell r="H5">
            <v>5.0000000000000001E-4</v>
          </cell>
          <cell r="I5" t="str">
            <v>AA-</v>
          </cell>
          <cell r="J5" t="str">
            <v>Aa3</v>
          </cell>
          <cell r="K5" t="str">
            <v>AA-</v>
          </cell>
        </row>
        <row r="6">
          <cell r="G6">
            <v>5</v>
          </cell>
          <cell r="H6">
            <v>8.0000000000000004E-4</v>
          </cell>
          <cell r="I6" t="str">
            <v>A+</v>
          </cell>
          <cell r="J6" t="str">
            <v>A1</v>
          </cell>
          <cell r="K6" t="str">
            <v>A+</v>
          </cell>
        </row>
        <row r="7">
          <cell r="G7">
            <v>6</v>
          </cell>
          <cell r="H7">
            <v>1.1000000000000001E-3</v>
          </cell>
          <cell r="I7" t="str">
            <v>A</v>
          </cell>
          <cell r="J7" t="str">
            <v>A2</v>
          </cell>
          <cell r="K7" t="str">
            <v>A</v>
          </cell>
        </row>
        <row r="8">
          <cell r="G8">
            <v>7</v>
          </cell>
          <cell r="H8">
            <v>1.2999999999999999E-3</v>
          </cell>
          <cell r="I8" t="str">
            <v>A-</v>
          </cell>
          <cell r="J8" t="str">
            <v>A3</v>
          </cell>
          <cell r="K8" t="str">
            <v>A-</v>
          </cell>
          <cell r="L8" t="str">
            <v>AAA</v>
          </cell>
          <cell r="M8" t="str">
            <v>AAA</v>
          </cell>
        </row>
        <row r="9">
          <cell r="G9">
            <v>8</v>
          </cell>
          <cell r="H9">
            <v>1.5E-3</v>
          </cell>
          <cell r="I9" t="str">
            <v>BBB+</v>
          </cell>
          <cell r="J9" t="str">
            <v>Baa1</v>
          </cell>
          <cell r="K9" t="str">
            <v>BBB+</v>
          </cell>
          <cell r="L9" t="str">
            <v>AA+</v>
          </cell>
          <cell r="M9" t="str">
            <v>AA+</v>
          </cell>
        </row>
        <row r="10">
          <cell r="G10">
            <v>9</v>
          </cell>
          <cell r="H10">
            <v>2E-3</v>
          </cell>
          <cell r="I10" t="str">
            <v>BBB</v>
          </cell>
          <cell r="J10" t="str">
            <v>Baa2</v>
          </cell>
          <cell r="K10" t="str">
            <v>BBB</v>
          </cell>
          <cell r="L10" t="str">
            <v>AA</v>
          </cell>
          <cell r="M10" t="str">
            <v>AA</v>
          </cell>
        </row>
        <row r="11">
          <cell r="G11">
            <v>10</v>
          </cell>
          <cell r="H11">
            <v>2.8E-3</v>
          </cell>
          <cell r="I11" t="str">
            <v>BBB-</v>
          </cell>
          <cell r="J11" t="str">
            <v>Baa3</v>
          </cell>
          <cell r="K11" t="str">
            <v>BBB-</v>
          </cell>
          <cell r="L11" t="str">
            <v>AA-</v>
          </cell>
          <cell r="M11" t="str">
            <v>AA-</v>
          </cell>
        </row>
        <row r="12">
          <cell r="G12">
            <v>11</v>
          </cell>
          <cell r="H12">
            <v>4.0000000000000001E-3</v>
          </cell>
          <cell r="I12" t="str">
            <v>BB+</v>
          </cell>
          <cell r="J12" t="str">
            <v>Ba1</v>
          </cell>
          <cell r="K12" t="str">
            <v>BB+</v>
          </cell>
          <cell r="L12" t="str">
            <v>A+</v>
          </cell>
          <cell r="M12" t="str">
            <v>A+</v>
          </cell>
        </row>
        <row r="13">
          <cell r="G13">
            <v>12</v>
          </cell>
          <cell r="H13">
            <v>7.4000000000000003E-3</v>
          </cell>
          <cell r="I13" t="str">
            <v>BB</v>
          </cell>
          <cell r="J13" t="str">
            <v>Ba2</v>
          </cell>
          <cell r="K13" t="str">
            <v>BB</v>
          </cell>
          <cell r="L13" t="str">
            <v>A</v>
          </cell>
          <cell r="M13" t="str">
            <v>A</v>
          </cell>
        </row>
        <row r="14">
          <cell r="G14">
            <v>13</v>
          </cell>
          <cell r="H14">
            <v>1.2E-2</v>
          </cell>
          <cell r="I14" t="str">
            <v>BB-</v>
          </cell>
          <cell r="J14" t="str">
            <v>Ba3</v>
          </cell>
          <cell r="K14" t="str">
            <v>BB-</v>
          </cell>
          <cell r="L14" t="str">
            <v>A-</v>
          </cell>
          <cell r="M14" t="str">
            <v>A-</v>
          </cell>
        </row>
        <row r="15">
          <cell r="G15">
            <v>14</v>
          </cell>
          <cell r="H15">
            <v>1.66E-2</v>
          </cell>
          <cell r="I15" t="str">
            <v>B+</v>
          </cell>
          <cell r="J15" t="str">
            <v>B1</v>
          </cell>
          <cell r="K15" t="str">
            <v>B+</v>
          </cell>
          <cell r="L15" t="str">
            <v>BBB+</v>
          </cell>
          <cell r="M15" t="str">
            <v>BBB+</v>
          </cell>
        </row>
        <row r="16">
          <cell r="G16">
            <v>15</v>
          </cell>
          <cell r="H16">
            <v>2.93E-2</v>
          </cell>
          <cell r="I16" t="str">
            <v>B</v>
          </cell>
          <cell r="J16" t="str">
            <v>B2</v>
          </cell>
          <cell r="K16" t="str">
            <v>B</v>
          </cell>
          <cell r="L16" t="str">
            <v>BBB</v>
          </cell>
          <cell r="M16" t="str">
            <v>BBB</v>
          </cell>
        </row>
        <row r="17">
          <cell r="G17">
            <v>15</v>
          </cell>
          <cell r="H17">
            <v>2.93E-2</v>
          </cell>
          <cell r="I17" t="str">
            <v>B</v>
          </cell>
          <cell r="J17" t="str">
            <v>B2</v>
          </cell>
          <cell r="K17" t="str">
            <v>B</v>
          </cell>
          <cell r="L17" t="str">
            <v>BBB</v>
          </cell>
          <cell r="M17" t="str">
            <v>BBB</v>
          </cell>
        </row>
        <row r="18">
          <cell r="G18">
            <v>15</v>
          </cell>
          <cell r="H18">
            <v>2.93E-2</v>
          </cell>
          <cell r="I18" t="str">
            <v>B</v>
          </cell>
          <cell r="J18" t="str">
            <v>B2</v>
          </cell>
          <cell r="K18" t="str">
            <v>B</v>
          </cell>
          <cell r="L18" t="str">
            <v>BBB</v>
          </cell>
          <cell r="M18" t="str">
            <v>BBB</v>
          </cell>
        </row>
        <row r="19">
          <cell r="G19">
            <v>16</v>
          </cell>
          <cell r="H19">
            <v>4.7E-2</v>
          </cell>
          <cell r="I19" t="str">
            <v>B-</v>
          </cell>
          <cell r="J19" t="str">
            <v>B3</v>
          </cell>
          <cell r="K19" t="str">
            <v>B-</v>
          </cell>
          <cell r="L19" t="str">
            <v>BBB-</v>
          </cell>
          <cell r="M19" t="str">
            <v>BBB-</v>
          </cell>
        </row>
        <row r="20">
          <cell r="G20">
            <v>17</v>
          </cell>
          <cell r="H20">
            <v>6.2E-2</v>
          </cell>
          <cell r="I20" t="str">
            <v>C+</v>
          </cell>
          <cell r="J20" t="str">
            <v>Caa1</v>
          </cell>
          <cell r="K20" t="str">
            <v>C+</v>
          </cell>
          <cell r="L20" t="str">
            <v>BB+</v>
          </cell>
          <cell r="M20" t="str">
            <v>BB+</v>
          </cell>
        </row>
        <row r="21">
          <cell r="G21">
            <v>18</v>
          </cell>
          <cell r="H21">
            <v>0.10349999999999999</v>
          </cell>
          <cell r="I21" t="str">
            <v>C</v>
          </cell>
          <cell r="J21" t="str">
            <v>Caa2</v>
          </cell>
          <cell r="K21" t="str">
            <v>C</v>
          </cell>
          <cell r="L21" t="str">
            <v>BB</v>
          </cell>
          <cell r="M21" t="str">
            <v>BB</v>
          </cell>
        </row>
        <row r="22">
          <cell r="G22">
            <v>18</v>
          </cell>
          <cell r="H22">
            <v>0.10349999999999999</v>
          </cell>
          <cell r="I22" t="str">
            <v>C</v>
          </cell>
          <cell r="J22" t="str">
            <v>Caa2</v>
          </cell>
          <cell r="K22" t="str">
            <v>C</v>
          </cell>
          <cell r="L22" t="str">
            <v>BB</v>
          </cell>
          <cell r="M22" t="str">
            <v>BB</v>
          </cell>
        </row>
        <row r="23">
          <cell r="G23">
            <v>19</v>
          </cell>
          <cell r="H23">
            <v>0.20530000000000001</v>
          </cell>
          <cell r="I23" t="str">
            <v>C-</v>
          </cell>
          <cell r="J23" t="str">
            <v>Caa3</v>
          </cell>
          <cell r="K23" t="str">
            <v>C-</v>
          </cell>
          <cell r="L23" t="str">
            <v>BB-</v>
          </cell>
          <cell r="M23" t="str">
            <v>BB-</v>
          </cell>
        </row>
        <row r="24">
          <cell r="G24">
            <v>19</v>
          </cell>
          <cell r="H24">
            <v>0.20530000000000001</v>
          </cell>
          <cell r="I24" t="str">
            <v>C-</v>
          </cell>
          <cell r="J24" t="str">
            <v>Caa3</v>
          </cell>
          <cell r="K24" t="str">
            <v>C-</v>
          </cell>
          <cell r="L24" t="str">
            <v>BB-</v>
          </cell>
          <cell r="M24" t="str">
            <v>BB-</v>
          </cell>
        </row>
        <row r="25">
          <cell r="G25">
            <v>19</v>
          </cell>
          <cell r="H25">
            <v>0.20530000000000001</v>
          </cell>
          <cell r="I25" t="str">
            <v>C-</v>
          </cell>
          <cell r="J25" t="str">
            <v>Caa3</v>
          </cell>
          <cell r="K25" t="str">
            <v>C-</v>
          </cell>
          <cell r="L25" t="str">
            <v>BB-</v>
          </cell>
          <cell r="M25" t="str">
            <v>BB-</v>
          </cell>
        </row>
        <row r="26">
          <cell r="G26">
            <v>19</v>
          </cell>
          <cell r="H26">
            <v>0.20530000000000001</v>
          </cell>
          <cell r="I26" t="str">
            <v>C-</v>
          </cell>
          <cell r="J26" t="str">
            <v>Caa3</v>
          </cell>
          <cell r="K26" t="str">
            <v>C-</v>
          </cell>
          <cell r="L26" t="str">
            <v>BB-</v>
          </cell>
          <cell r="M26" t="str">
            <v>BB-</v>
          </cell>
        </row>
        <row r="27">
          <cell r="G27">
            <v>20</v>
          </cell>
          <cell r="H27">
            <v>0.48859999999999998</v>
          </cell>
          <cell r="I27" t="str">
            <v>C</v>
          </cell>
          <cell r="J27" t="str">
            <v>Ca</v>
          </cell>
          <cell r="K27" t="str">
            <v>C</v>
          </cell>
          <cell r="L27" t="str">
            <v>B+</v>
          </cell>
          <cell r="M27" t="str">
            <v>B+</v>
          </cell>
        </row>
        <row r="28">
          <cell r="G28">
            <v>21</v>
          </cell>
          <cell r="H28">
            <v>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nel"/>
      <sheetName val="Calculation"/>
      <sheetName val="Grading"/>
    </sheetNames>
    <sheetDataSet>
      <sheetData sheetId="0">
        <row r="4">
          <cell r="I4">
            <v>0.20860000000000001</v>
          </cell>
        </row>
      </sheetData>
      <sheetData sheetId="1"/>
      <sheetData sheetId="2">
        <row r="1">
          <cell r="C1" t="str">
            <v>Customer Name(EN)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e135" displayName="Table135" ref="A1:E313" totalsRowShown="0">
  <autoFilter ref="A1:E313"/>
  <tableColumns count="5">
    <tableColumn id="1" name="Timeline" dataDxfId="25"/>
    <tableColumn id="2" name="Z"/>
    <tableColumn id="3" name="base" dataDxfId="24">
      <calculatedColumnFormula>_xlfn.FORECAST.ETS(A2,$B$2:$B$195,$A$2:$A$195,1,1)</calculatedColumnFormula>
    </tableColumn>
    <tableColumn id="4" name="worst" dataDxfId="23">
      <calculatedColumnFormula>C2-_xlfn.FORECAST.ETS.CONFINT(A2,$B$2:$B$195,$A$2:$A$195,0.8,1,1)</calculatedColumnFormula>
    </tableColumn>
    <tableColumn id="5" name="best" dataDxfId="22">
      <calculatedColumnFormula>C2+_xlfn.FORECAST.ETS.CONFINT(A2,$B$2:$B$195,$A$2:$A$195,0.8,1,1)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56" displayName="Table1356" ref="A1:E325" totalsRowShown="0">
  <autoFilter ref="A1:E325"/>
  <tableColumns count="5">
    <tableColumn id="1" name="Timeline" dataDxfId="45"/>
    <tableColumn id="2" name="Z"/>
    <tableColumn id="3" name="Forecast" dataDxfId="44">
      <calculatedColumnFormula>_xlfn.FORECAST.ETS(A2,$B$2:$B$195,$A$2:$A$195,1,1)</calculatedColumnFormula>
    </tableColumn>
    <tableColumn id="4" name="Lower Confidence Bound" dataDxfId="43">
      <calculatedColumnFormula>C2-_xlfn.FORECAST.ETS.CONFINT(A2,$B$2:$B$195,$A$2:$A$195,0.8,1,1)</calculatedColumnFormula>
    </tableColumn>
    <tableColumn id="5" name="Upper Confidence Bound" dataDxfId="42">
      <calculatedColumnFormula>C2+_xlfn.FORECAST.ETS.CONFINT(A2,$B$2:$B$195,$A$2:$A$195,0.8,1,1)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E313" totalsRowShown="0">
  <autoFilter ref="A1:E313"/>
  <tableColumns count="5">
    <tableColumn id="1" name="Timeline" dataDxfId="41"/>
    <tableColumn id="2" name="Z"/>
    <tableColumn id="3" name="Forecast" dataDxfId="40">
      <calculatedColumnFormula>_xlfn.FORECAST.ETS(A2,$B$2:$B$195,$A$2:$A$195,1,1)</calculatedColumnFormula>
    </tableColumn>
    <tableColumn id="4" name="Lower Confidence Bound" dataDxfId="39">
      <calculatedColumnFormula>C2-_xlfn.FORECAST.ETS.CONFINT(A2,$B$2:$B$195,$A$2:$A$195,0.8,1,1)</calculatedColumnFormula>
    </tableColumn>
    <tableColumn id="5" name="Upper Confidence Bound" dataDxfId="38">
      <calculatedColumnFormula>C2+_xlfn.FORECAST.ETS.CONFINT(A2,$B$2:$B$195,$A$2:$A$195,0.8,1,1)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E313" totalsRowShown="0">
  <autoFilter ref="A1:E313"/>
  <tableColumns count="5">
    <tableColumn id="1" name="Timeline" dataDxfId="37"/>
    <tableColumn id="2" name="Z"/>
    <tableColumn id="3" name="Forecast" dataDxfId="36">
      <calculatedColumnFormula>_xlfn.FORECAST.ETS(A2,$B$2:$B$195,$A$2:$A$195,1,1)</calculatedColumnFormula>
    </tableColumn>
    <tableColumn id="4" name="Lower Confidence Bound" dataDxfId="35">
      <calculatedColumnFormula>C2-_xlfn.FORECAST.ETS.CONFINT(A2,$B$2:$B$195,$A$2:$A$195,0.8,1,1)</calculatedColumnFormula>
    </tableColumn>
    <tableColumn id="5" name="Upper Confidence Bound" dataDxfId="34">
      <calculatedColumnFormula>C2+_xlfn.FORECAST.ETS.CONFINT(A2,$B$2:$B$195,$A$2:$A$195,0.8,1,1)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I313" totalsRowShown="0">
  <autoFilter ref="A1:I313"/>
  <tableColumns count="9">
    <tableColumn id="1" name="Timeline" dataDxfId="33"/>
    <tableColumn id="2" name="% Y to Y"/>
    <tableColumn id="3" name="Forecast" dataDxfId="32">
      <calculatedColumnFormula>_xlfn.FORECAST.ETS(A2,$B$2:$B$194,$A$2:$A$194,1,1)</calculatedColumnFormula>
    </tableColumn>
    <tableColumn id="4" name="Lower Confidence Bound" dataDxfId="31">
      <calculatedColumnFormula>C2-_xlfn.FORECAST.ETS.CONFINT(A2,$B$2:$B$194,$A$2:$A$194,0.7,1,1)</calculatedColumnFormula>
    </tableColumn>
    <tableColumn id="5" name="Upper Confidence Bound" dataDxfId="30">
      <calculatedColumnFormula>C2+_xlfn.FORECAST.ETS.CONFINT(A2,$B$2:$B$194,$A$2:$A$194,0.7,1,1)</calculatedColumnFormula>
    </tableColumn>
    <tableColumn id="6" name="Z" dataDxfId="29">
      <calculatedColumnFormula>IF(Table3[[#This Row],[% Y to Y]]="","",STANDARDIZE(Table3[[#This Row],[% Y to Y]],$L$3,$L$4))</calculatedColumnFormula>
    </tableColumn>
    <tableColumn id="7" name="Forecast Z" dataDxfId="28">
      <calculatedColumnFormula>IF(Table3[[#This Row],[Forecast]]="","",STANDARDIZE(Table3[[#This Row],[Forecast]],$L$3,$L$4))</calculatedColumnFormula>
    </tableColumn>
    <tableColumn id="8" name="Lower Z" dataDxfId="27">
      <calculatedColumnFormula>IF(Table3[[#This Row],[Lower Confidence Bound]]="","",STANDARDIZE(Table3[[#This Row],[Lower Confidence Bound]],$L$3,$L$4))</calculatedColumnFormula>
    </tableColumn>
    <tableColumn id="9" name="Upper Z" dataDxfId="26">
      <calculatedColumnFormula>IF(Table3[[#This Row],[Upper Confidence Bound]]="","",STANDARDIZE(Table3[[#This Row],[Upper Confidence Bound]],$L$3,$L$4))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"/>
  <sheetViews>
    <sheetView workbookViewId="0">
      <selection activeCell="D40" sqref="D40"/>
    </sheetView>
  </sheetViews>
  <sheetFormatPr defaultRowHeight="14.5"/>
  <cols>
    <col min="1" max="2" width="8.7265625" style="34"/>
    <col min="3" max="3" width="8.81640625" bestFit="1" customWidth="1"/>
    <col min="5" max="5" width="8.81640625" bestFit="1" customWidth="1"/>
    <col min="6" max="6" width="11.36328125" style="27" customWidth="1"/>
    <col min="7" max="7" width="9.6328125" style="27" customWidth="1"/>
    <col min="8" max="9" width="9.6328125" style="28" customWidth="1"/>
    <col min="10" max="10" width="6.6328125" customWidth="1"/>
    <col min="11" max="11" width="14" style="30" bestFit="1" customWidth="1"/>
    <col min="12" max="31" width="9.6328125" style="29" customWidth="1"/>
  </cols>
  <sheetData>
    <row r="1" spans="1:31">
      <c r="A1" s="34" t="s">
        <v>24</v>
      </c>
      <c r="B1" s="34" t="s">
        <v>58</v>
      </c>
      <c r="C1" t="s">
        <v>57</v>
      </c>
      <c r="D1" s="34" t="s">
        <v>59</v>
      </c>
      <c r="F1" s="16" t="s">
        <v>23</v>
      </c>
      <c r="G1" s="16" t="s">
        <v>24</v>
      </c>
      <c r="H1" s="17" t="s">
        <v>25</v>
      </c>
      <c r="I1" s="40" t="s">
        <v>58</v>
      </c>
      <c r="K1" s="18" t="s">
        <v>26</v>
      </c>
      <c r="L1" s="18" t="s">
        <v>27</v>
      </c>
      <c r="M1" s="18" t="s">
        <v>28</v>
      </c>
      <c r="N1" s="18" t="s">
        <v>29</v>
      </c>
      <c r="O1" s="18" t="s">
        <v>30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37</v>
      </c>
      <c r="W1" s="18" t="s">
        <v>38</v>
      </c>
      <c r="X1" s="18" t="s">
        <v>39</v>
      </c>
      <c r="Y1" s="18" t="s">
        <v>40</v>
      </c>
      <c r="Z1" s="18" t="s">
        <v>41</v>
      </c>
      <c r="AA1" s="18" t="s">
        <v>42</v>
      </c>
      <c r="AB1" s="18" t="s">
        <v>43</v>
      </c>
      <c r="AC1" s="18" t="s">
        <v>44</v>
      </c>
      <c r="AD1" s="18" t="s">
        <v>45</v>
      </c>
      <c r="AE1" s="18" t="s">
        <v>46</v>
      </c>
    </row>
    <row r="2" spans="1:31">
      <c r="A2" s="34">
        <v>1</v>
      </c>
      <c r="B2" s="35">
        <v>8.9999999999999998E-4</v>
      </c>
      <c r="C2" s="45">
        <f>VLOOKUP(VLOOKUP(A2,F:G,2,0),K:AE,6,0)/VLOOKUP(VLOOKUP(A2,F:G,2,0),K:AE,2,0)</f>
        <v>15.826438462266342</v>
      </c>
      <c r="D2" s="36">
        <f t="shared" ref="D2:D4" si="0">B2*C2</f>
        <v>1.4243794616039708E-2</v>
      </c>
      <c r="F2" s="19"/>
      <c r="G2" s="19">
        <v>1</v>
      </c>
      <c r="H2" s="20">
        <v>1E-4</v>
      </c>
      <c r="I2" s="37"/>
      <c r="K2" s="31">
        <v>1</v>
      </c>
      <c r="L2" s="20">
        <v>9.8505141937227996E-5</v>
      </c>
      <c r="M2" s="20">
        <v>3.08756704256305E-4</v>
      </c>
      <c r="N2" s="20">
        <v>6.3700090667617704E-4</v>
      </c>
      <c r="O2" s="20">
        <v>1.08644764567439E-3</v>
      </c>
      <c r="P2" s="20">
        <v>1.61333196355153E-3</v>
      </c>
      <c r="Q2" s="20">
        <v>2.1725692488050899E-3</v>
      </c>
      <c r="R2" s="20">
        <v>2.7362287272878899E-3</v>
      </c>
      <c r="S2" s="20">
        <v>3.2904493879358601E-3</v>
      </c>
      <c r="T2" s="20">
        <v>3.82943608179891E-3</v>
      </c>
      <c r="U2" s="20">
        <v>4.3513663999236001E-3</v>
      </c>
      <c r="V2" s="20">
        <v>4.8561815654522703E-3</v>
      </c>
      <c r="W2" s="20">
        <v>5.3445186006391204E-3</v>
      </c>
      <c r="X2" s="20">
        <v>5.8172330787381703E-3</v>
      </c>
      <c r="Y2" s="20">
        <v>6.2752029291212397E-3</v>
      </c>
      <c r="Z2" s="20">
        <v>6.7192576812681801E-3</v>
      </c>
      <c r="AA2" s="20">
        <v>7.1501599275844803E-3</v>
      </c>
      <c r="AB2" s="20">
        <v>7.5686063902802303E-3</v>
      </c>
      <c r="AC2" s="20">
        <v>7.9752349338640897E-3</v>
      </c>
      <c r="AD2" s="20">
        <v>8.3706322990835507E-3</v>
      </c>
      <c r="AE2" s="20">
        <v>8.7553408818129702E-3</v>
      </c>
    </row>
    <row r="3" spans="1:31">
      <c r="A3" s="34">
        <v>2</v>
      </c>
      <c r="B3" s="35">
        <v>2.2000000000000001E-3</v>
      </c>
      <c r="C3" s="45">
        <f t="shared" ref="C3:C11" si="1">VLOOKUP(VLOOKUP(A3,F:G,2,0),K:AE,6,0)/VLOOKUP(VLOOKUP(A3,F:G,2,0),K:AE,2,0)</f>
        <v>21.873240913559808</v>
      </c>
      <c r="D3" s="36">
        <f t="shared" si="0"/>
        <v>4.8121130009831578E-2</v>
      </c>
      <c r="F3" s="19"/>
      <c r="G3" s="19">
        <v>2</v>
      </c>
      <c r="H3" s="20">
        <v>2.0000000000000001E-4</v>
      </c>
      <c r="I3" s="37"/>
      <c r="K3" s="31">
        <v>2</v>
      </c>
      <c r="L3" s="20">
        <v>1.93464162838792E-4</v>
      </c>
      <c r="M3" s="20">
        <v>6.46102582476305E-4</v>
      </c>
      <c r="N3" s="20">
        <v>1.3791967081862801E-3</v>
      </c>
      <c r="O3" s="20">
        <v>2.31189385226299E-3</v>
      </c>
      <c r="P3" s="20">
        <v>3.29136769360318E-3</v>
      </c>
      <c r="Q3" s="20">
        <v>4.2268540634243703E-3</v>
      </c>
      <c r="R3" s="20">
        <v>5.0877784079382997E-3</v>
      </c>
      <c r="S3" s="20">
        <v>5.8720991462221303E-3</v>
      </c>
      <c r="T3" s="20">
        <v>6.5876054255285602E-3</v>
      </c>
      <c r="U3" s="20">
        <v>7.2440365337577599E-3</v>
      </c>
      <c r="V3" s="20">
        <v>7.8503576937809308E-3</v>
      </c>
      <c r="W3" s="20">
        <v>8.4140858158161195E-3</v>
      </c>
      <c r="X3" s="20">
        <v>8.9413263996795805E-3</v>
      </c>
      <c r="Y3" s="20">
        <v>9.4370046127459899E-3</v>
      </c>
      <c r="Z3" s="20">
        <v>9.9051103271281596E-3</v>
      </c>
      <c r="AA3" s="20">
        <v>1.03489050708105E-2</v>
      </c>
      <c r="AB3" s="20">
        <v>1.0771083774573901E-2</v>
      </c>
      <c r="AC3" s="20">
        <v>1.11738976532393E-2</v>
      </c>
      <c r="AD3" s="20">
        <v>1.1559246923668E-2</v>
      </c>
      <c r="AE3" s="20">
        <v>1.1928751016958001E-2</v>
      </c>
    </row>
    <row r="4" spans="1:31">
      <c r="A4" s="34">
        <v>3</v>
      </c>
      <c r="B4" s="35">
        <v>4.7999999999999996E-3</v>
      </c>
      <c r="C4" s="45">
        <f t="shared" si="1"/>
        <v>15.803723216251612</v>
      </c>
      <c r="D4" s="36">
        <f t="shared" si="0"/>
        <v>7.5857871438007735E-2</v>
      </c>
      <c r="F4" s="19"/>
      <c r="G4" s="19">
        <v>3</v>
      </c>
      <c r="H4" s="20">
        <v>4.0000000000000002E-4</v>
      </c>
      <c r="I4" s="37"/>
      <c r="K4" s="31">
        <v>3</v>
      </c>
      <c r="L4" s="20">
        <v>3.5597257010939098E-4</v>
      </c>
      <c r="M4" s="20">
        <v>1.6387796819144599E-3</v>
      </c>
      <c r="N4" s="20">
        <v>4.2013750574931502E-3</v>
      </c>
      <c r="O4" s="20">
        <v>7.1724023377110098E-3</v>
      </c>
      <c r="P4" s="20">
        <v>9.8633579293766205E-3</v>
      </c>
      <c r="Q4" s="20">
        <v>1.2111908083814E-2</v>
      </c>
      <c r="R4" s="20">
        <v>1.3959618656582899E-2</v>
      </c>
      <c r="S4" s="20">
        <v>1.54883409764736E-2</v>
      </c>
      <c r="T4" s="20">
        <v>1.6771931198470199E-2</v>
      </c>
      <c r="U4" s="20">
        <v>1.7867536797398099E-2</v>
      </c>
      <c r="V4" s="20">
        <v>1.8817433083279E-2</v>
      </c>
      <c r="W4" s="20">
        <v>1.9652631991940901E-2</v>
      </c>
      <c r="X4" s="20">
        <v>2.0396030622683001E-2</v>
      </c>
      <c r="Y4" s="20">
        <v>2.10647524102048E-2</v>
      </c>
      <c r="Z4" s="20">
        <v>2.1671799900649401E-2</v>
      </c>
      <c r="AA4" s="20">
        <v>2.22272039675869E-2</v>
      </c>
      <c r="AB4" s="20">
        <v>2.2738823384248701E-2</v>
      </c>
      <c r="AC4" s="20">
        <v>2.3212905684119298E-2</v>
      </c>
      <c r="AD4" s="20">
        <v>2.36544852613194E-2</v>
      </c>
      <c r="AE4" s="20">
        <v>2.4067669788619801E-2</v>
      </c>
    </row>
    <row r="5" spans="1:31">
      <c r="A5" s="34">
        <v>4</v>
      </c>
      <c r="B5" s="35">
        <v>1.1599999999999999E-2</v>
      </c>
      <c r="C5" s="45">
        <f t="shared" si="1"/>
        <v>11.947790639770414</v>
      </c>
      <c r="D5" s="36">
        <f>B5*C5</f>
        <v>0.13859437142133679</v>
      </c>
      <c r="F5" s="19"/>
      <c r="G5" s="19">
        <v>4</v>
      </c>
      <c r="H5" s="20">
        <v>5.0000000000000001E-4</v>
      </c>
      <c r="I5" s="37"/>
      <c r="K5" s="31">
        <v>4</v>
      </c>
      <c r="L5" s="20">
        <v>5.1555517329061299E-4</v>
      </c>
      <c r="M5" s="20">
        <v>2.3823023644928901E-3</v>
      </c>
      <c r="N5" s="20">
        <v>5.9977406801712801E-3</v>
      </c>
      <c r="O5" s="20">
        <v>1.0041120179715399E-2</v>
      </c>
      <c r="P5" s="20">
        <v>1.3608828620176001E-2</v>
      </c>
      <c r="Q5" s="20">
        <v>1.6530933210642501E-2</v>
      </c>
      <c r="R5" s="20">
        <v>1.88943558984099E-2</v>
      </c>
      <c r="S5" s="20">
        <v>2.0825522597815199E-2</v>
      </c>
      <c r="T5" s="20">
        <v>2.2431409598484602E-2</v>
      </c>
      <c r="U5" s="20">
        <v>2.3791909023792201E-2</v>
      </c>
      <c r="V5" s="20">
        <v>2.4964650133229901E-2</v>
      </c>
      <c r="W5" s="20">
        <v>2.5991094762090199E-2</v>
      </c>
      <c r="X5" s="20">
        <v>2.6901389152313802E-2</v>
      </c>
      <c r="Y5" s="20">
        <v>2.7717803417489702E-2</v>
      </c>
      <c r="Z5" s="20">
        <v>2.8457082517799E-2</v>
      </c>
      <c r="AA5" s="20">
        <v>2.9132041917556199E-2</v>
      </c>
      <c r="AB5" s="20">
        <v>2.9752656960790699E-2</v>
      </c>
      <c r="AC5" s="20">
        <v>3.0326815506154299E-2</v>
      </c>
      <c r="AD5" s="20">
        <v>3.0860845585937401E-2</v>
      </c>
      <c r="AE5" s="20">
        <v>3.1359891186804399E-2</v>
      </c>
    </row>
    <row r="6" spans="1:31">
      <c r="A6" s="34">
        <v>5</v>
      </c>
      <c r="B6" s="35">
        <v>1.7999999999999999E-2</v>
      </c>
      <c r="C6" s="45">
        <f t="shared" si="1"/>
        <v>9.7478603985281485</v>
      </c>
      <c r="D6" s="36">
        <f t="shared" ref="D6:D11" si="2">B6*C6</f>
        <v>0.17546148717350665</v>
      </c>
      <c r="F6" s="19"/>
      <c r="G6" s="19">
        <v>5</v>
      </c>
      <c r="H6" s="20">
        <v>8.0000000000000004E-4</v>
      </c>
      <c r="I6" s="37"/>
      <c r="K6" s="31">
        <v>5</v>
      </c>
      <c r="L6" s="20">
        <v>7.8661633626248202E-4</v>
      </c>
      <c r="M6" s="20">
        <v>2.7558800034164599E-3</v>
      </c>
      <c r="N6" s="20">
        <v>6.4279579688552996E-3</v>
      </c>
      <c r="O6" s="20">
        <v>1.04622400494027E-2</v>
      </c>
      <c r="P6" s="20">
        <v>1.39833383393207E-2</v>
      </c>
      <c r="Q6" s="20">
        <v>1.6844901946168198E-2</v>
      </c>
      <c r="R6" s="20">
        <v>1.91452603107043E-2</v>
      </c>
      <c r="S6" s="20">
        <v>2.1015043920327801E-2</v>
      </c>
      <c r="T6" s="20">
        <v>2.25624182029894E-2</v>
      </c>
      <c r="U6" s="20">
        <v>2.38674322355782E-2</v>
      </c>
      <c r="V6" s="20">
        <v>2.4987574137895398E-2</v>
      </c>
      <c r="W6" s="20">
        <v>2.5964099755768799E-2</v>
      </c>
      <c r="X6" s="41">
        <v>2.6826949176235401E-2</v>
      </c>
      <c r="Y6" s="41">
        <v>2.7598200866333501E-2</v>
      </c>
      <c r="Z6" s="41">
        <v>2.82944243556787E-2</v>
      </c>
      <c r="AA6" s="41">
        <v>2.8928274912695999E-2</v>
      </c>
      <c r="AB6" s="41">
        <v>2.9509581668569498E-2</v>
      </c>
      <c r="AC6" s="41">
        <v>3.0046099123242801E-2</v>
      </c>
      <c r="AD6" s="41">
        <v>3.0544033780833701E-2</v>
      </c>
      <c r="AE6" s="41">
        <v>3.10084189641304E-2</v>
      </c>
    </row>
    <row r="7" spans="1:31">
      <c r="A7" s="34">
        <v>6</v>
      </c>
      <c r="B7" s="35">
        <v>2.6700000000000002E-2</v>
      </c>
      <c r="C7" s="45">
        <f t="shared" si="1"/>
        <v>6.5799542275164633</v>
      </c>
      <c r="D7" s="36">
        <f t="shared" si="2"/>
        <v>0.17568477787468958</v>
      </c>
      <c r="F7" s="19"/>
      <c r="G7" s="19">
        <v>6</v>
      </c>
      <c r="H7" s="20">
        <v>1.1000000000000001E-3</v>
      </c>
      <c r="I7" s="37"/>
      <c r="K7" s="31">
        <v>6</v>
      </c>
      <c r="L7" s="20">
        <v>1.05375159846751E-3</v>
      </c>
      <c r="M7" s="20">
        <v>3.9091696689745698E-3</v>
      </c>
      <c r="N7" s="20">
        <v>9.2256792315807707E-3</v>
      </c>
      <c r="O7" s="20">
        <v>1.48382532601552E-2</v>
      </c>
      <c r="P7" s="20">
        <v>1.9538987458422901E-2</v>
      </c>
      <c r="Q7" s="20">
        <v>2.3224830227437501E-2</v>
      </c>
      <c r="R7" s="20">
        <v>2.61015826452646E-2</v>
      </c>
      <c r="S7" s="20">
        <v>2.8385269768460099E-2</v>
      </c>
      <c r="T7" s="20">
        <v>3.0240304541834601E-2</v>
      </c>
      <c r="U7" s="20">
        <v>3.1782030079298598E-2</v>
      </c>
      <c r="V7" s="20">
        <v>3.3090059206237601E-2</v>
      </c>
      <c r="W7" s="20">
        <v>3.42197786530802E-2</v>
      </c>
      <c r="X7" s="20">
        <v>3.5210397907174902E-2</v>
      </c>
      <c r="Y7" s="20">
        <v>3.6090255631456097E-2</v>
      </c>
      <c r="Z7" s="20">
        <v>3.6880272936755797E-2</v>
      </c>
      <c r="AA7" s="20">
        <v>3.7596213370609803E-2</v>
      </c>
      <c r="AB7" s="20">
        <v>3.8250182457193201E-2</v>
      </c>
      <c r="AC7" s="20">
        <v>3.88516399786311E-2</v>
      </c>
      <c r="AD7" s="20">
        <v>3.9408096074550203E-2</v>
      </c>
      <c r="AE7" s="20">
        <v>3.9925598880181698E-2</v>
      </c>
    </row>
    <row r="8" spans="1:31">
      <c r="A8" s="34">
        <v>7</v>
      </c>
      <c r="B8" s="35">
        <v>4.1399999999999999E-2</v>
      </c>
      <c r="C8" s="45">
        <f t="shared" si="1"/>
        <v>5.1460931175552034</v>
      </c>
      <c r="D8" s="36">
        <f t="shared" si="2"/>
        <v>0.2130482550667854</v>
      </c>
      <c r="F8" s="19"/>
      <c r="G8" s="19">
        <v>7</v>
      </c>
      <c r="H8" s="20">
        <v>1.2999999999999999E-3</v>
      </c>
      <c r="I8" s="37"/>
      <c r="K8" s="31">
        <v>7</v>
      </c>
      <c r="L8" s="20">
        <v>1.2608195264646E-3</v>
      </c>
      <c r="M8" s="41">
        <v>3.30873832482212E-3</v>
      </c>
      <c r="N8" s="41">
        <v>6.8537410322426296E-3</v>
      </c>
      <c r="O8" s="41">
        <v>1.0704823247746501E-2</v>
      </c>
      <c r="P8" s="41">
        <v>1.4091237146926E-2</v>
      </c>
      <c r="Q8" s="41">
        <v>1.6871580214038999E-2</v>
      </c>
      <c r="R8" s="41">
        <v>1.9127183135929898E-2</v>
      </c>
      <c r="S8" s="41">
        <v>2.0974176875053301E-2</v>
      </c>
      <c r="T8" s="41">
        <v>2.2511521494686298E-2</v>
      </c>
      <c r="U8" s="41">
        <v>2.3813881071043399E-2</v>
      </c>
      <c r="V8" s="41">
        <v>2.4935652200310399E-2</v>
      </c>
      <c r="W8" s="41">
        <v>2.59163051256633E-2</v>
      </c>
      <c r="X8" s="41">
        <v>2.6784732011909399E-2</v>
      </c>
      <c r="Y8" s="41">
        <v>2.7562384620687101E-2</v>
      </c>
      <c r="Z8" s="41">
        <v>2.82654508375688E-2</v>
      </c>
      <c r="AA8" s="41">
        <v>2.89063499592455E-2</v>
      </c>
      <c r="AB8" s="41">
        <v>2.9494763632175399E-2</v>
      </c>
      <c r="AC8" s="41">
        <v>3.0038353731517701E-2</v>
      </c>
      <c r="AD8" s="41">
        <v>3.0543268782154E-2</v>
      </c>
      <c r="AE8" s="41">
        <v>3.10145063602278E-2</v>
      </c>
    </row>
    <row r="9" spans="1:31">
      <c r="A9" s="34">
        <v>8</v>
      </c>
      <c r="B9" s="35">
        <v>5.9400000000000001E-2</v>
      </c>
      <c r="C9" s="45">
        <f t="shared" si="1"/>
        <v>4.1342902946225664</v>
      </c>
      <c r="D9" s="36">
        <f t="shared" si="2"/>
        <v>0.24557684350058046</v>
      </c>
      <c r="F9" s="19">
        <v>1</v>
      </c>
      <c r="G9" s="19">
        <v>8</v>
      </c>
      <c r="H9" s="20">
        <v>1.5E-3</v>
      </c>
      <c r="I9" s="35">
        <v>8.9999999999999998E-4</v>
      </c>
      <c r="K9" s="31">
        <v>8</v>
      </c>
      <c r="L9" s="20">
        <v>1.53215902504435E-3</v>
      </c>
      <c r="M9" s="20">
        <v>5.1149926830646904E-3</v>
      </c>
      <c r="N9" s="20">
        <v>1.15838088968662E-2</v>
      </c>
      <c r="O9" s="20">
        <v>1.8451191160797902E-2</v>
      </c>
      <c r="P9" s="20">
        <v>2.42486205242704E-2</v>
      </c>
      <c r="Q9" s="20">
        <v>2.8819531543971499E-2</v>
      </c>
      <c r="R9" s="20">
        <v>3.2399035217847198E-2</v>
      </c>
      <c r="S9" s="20">
        <v>3.52462885532282E-2</v>
      </c>
      <c r="T9" s="20">
        <v>3.7562180599284699E-2</v>
      </c>
      <c r="U9" s="20">
        <v>3.9488935660265699E-2</v>
      </c>
      <c r="V9" s="20">
        <v>4.1125156858198099E-2</v>
      </c>
      <c r="W9" s="20">
        <v>4.25395728471894E-2</v>
      </c>
      <c r="X9" s="20">
        <v>4.3780868589172198E-2</v>
      </c>
      <c r="Y9" s="20">
        <v>4.4884234176784298E-2</v>
      </c>
      <c r="Z9" s="20">
        <v>4.5875647355770502E-2</v>
      </c>
      <c r="AA9" s="20">
        <v>4.6774681609830102E-2</v>
      </c>
      <c r="AB9" s="20">
        <v>4.7596370096942002E-2</v>
      </c>
      <c r="AC9" s="20">
        <v>4.8352463478906302E-2</v>
      </c>
      <c r="AD9" s="20">
        <v>4.9052294316139902E-2</v>
      </c>
      <c r="AE9" s="20">
        <v>4.9703382180988097E-2</v>
      </c>
    </row>
    <row r="10" spans="1:31">
      <c r="A10" s="34">
        <v>9</v>
      </c>
      <c r="B10" s="35">
        <v>8.3099999999999993E-2</v>
      </c>
      <c r="C10" s="45">
        <f t="shared" si="1"/>
        <v>3.1410586779506797</v>
      </c>
      <c r="D10" s="36">
        <f t="shared" si="2"/>
        <v>0.26102197613770145</v>
      </c>
      <c r="F10" s="19"/>
      <c r="G10" s="19">
        <v>9</v>
      </c>
      <c r="H10" s="20">
        <v>2E-3</v>
      </c>
      <c r="I10" s="37"/>
      <c r="J10" s="36"/>
      <c r="K10" s="31">
        <v>9</v>
      </c>
      <c r="L10" s="20">
        <v>2.0038343106654902E-3</v>
      </c>
      <c r="M10" s="20">
        <v>1.23459260617436E-2</v>
      </c>
      <c r="N10" s="20">
        <v>2.9999198920828099E-2</v>
      </c>
      <c r="O10" s="20">
        <v>4.5739036757471603E-2</v>
      </c>
      <c r="P10" s="20">
        <v>5.6965073485968798E-2</v>
      </c>
      <c r="Q10" s="20">
        <v>6.4651288949660393E-2</v>
      </c>
      <c r="R10" s="20">
        <v>7.0037317558066803E-2</v>
      </c>
      <c r="S10" s="20">
        <v>7.3977958942584604E-2</v>
      </c>
      <c r="T10" s="20">
        <v>7.6992527316642995E-2</v>
      </c>
      <c r="U10" s="20">
        <v>7.9390403369981405E-2</v>
      </c>
      <c r="V10" s="20">
        <v>8.1359676366355299E-2</v>
      </c>
      <c r="W10" s="20">
        <v>8.3018847223362904E-2</v>
      </c>
      <c r="X10" s="20">
        <v>8.4445601011189295E-2</v>
      </c>
      <c r="Y10" s="20">
        <v>8.5692862338881404E-2</v>
      </c>
      <c r="Z10" s="20">
        <v>8.6797968691984403E-2</v>
      </c>
      <c r="AA10" s="20">
        <v>8.7788083050581195E-2</v>
      </c>
      <c r="AB10" s="20">
        <v>8.8683500126606002E-2</v>
      </c>
      <c r="AC10" s="20">
        <v>8.9499735884195297E-2</v>
      </c>
      <c r="AD10" s="20">
        <v>9.0248890986916297E-2</v>
      </c>
      <c r="AE10" s="20">
        <v>9.0940566875915604E-2</v>
      </c>
    </row>
    <row r="11" spans="1:31">
      <c r="A11" s="34">
        <v>10</v>
      </c>
      <c r="B11" s="35">
        <v>0.1119</v>
      </c>
      <c r="C11" s="45">
        <f t="shared" si="1"/>
        <v>2.3759096084316482</v>
      </c>
      <c r="D11" s="36">
        <f t="shared" si="2"/>
        <v>0.26586428518350141</v>
      </c>
      <c r="F11" s="19"/>
      <c r="G11" s="19">
        <v>10</v>
      </c>
      <c r="H11" s="20">
        <v>2.8E-3</v>
      </c>
      <c r="I11" s="37"/>
      <c r="J11" s="36"/>
      <c r="K11" s="31">
        <v>10</v>
      </c>
      <c r="L11" s="20">
        <v>2.7777612040754602E-3</v>
      </c>
      <c r="M11" s="20">
        <v>1.4783576353215399E-2</v>
      </c>
      <c r="N11" s="20">
        <v>3.5989909755086702E-2</v>
      </c>
      <c r="O11" s="20">
        <v>5.4670565280635998E-2</v>
      </c>
      <c r="P11" s="20">
        <v>6.7785275146008406E-2</v>
      </c>
      <c r="Q11" s="20">
        <v>7.6621899440159499E-2</v>
      </c>
      <c r="R11" s="20">
        <v>8.2720422487705406E-2</v>
      </c>
      <c r="S11" s="20">
        <v>8.71236145591507E-2</v>
      </c>
      <c r="T11" s="20">
        <v>9.0456196516949097E-2</v>
      </c>
      <c r="U11" s="20">
        <v>9.3085260678265794E-2</v>
      </c>
      <c r="V11" s="20">
        <v>9.5230935342576595E-2</v>
      </c>
      <c r="W11" s="20">
        <v>9.70301036151128E-2</v>
      </c>
      <c r="X11" s="20">
        <v>9.8571452156797107E-2</v>
      </c>
      <c r="Y11" s="20">
        <v>9.9914796911735895E-2</v>
      </c>
      <c r="Z11" s="20">
        <v>0.101101990868134</v>
      </c>
      <c r="AA11" s="20">
        <v>0.102163282797298</v>
      </c>
      <c r="AB11" s="20">
        <v>0.103121157227178</v>
      </c>
      <c r="AC11" s="20">
        <v>0.10399273611101</v>
      </c>
      <c r="AD11" s="20">
        <v>0.10479133163047399</v>
      </c>
      <c r="AE11" s="20">
        <v>0.10552748132317601</v>
      </c>
    </row>
    <row r="12" spans="1:31">
      <c r="C12" s="45"/>
      <c r="F12" s="19">
        <v>2</v>
      </c>
      <c r="G12" s="19">
        <v>11</v>
      </c>
      <c r="H12" s="20">
        <v>4.0000000000000001E-3</v>
      </c>
      <c r="I12" s="35">
        <v>2.2000000000000001E-3</v>
      </c>
      <c r="J12" s="36"/>
      <c r="K12" s="31">
        <v>11</v>
      </c>
      <c r="L12" s="20">
        <v>4.0247786525740804E-3</v>
      </c>
      <c r="M12" s="20">
        <v>2.4150019500972002E-2</v>
      </c>
      <c r="N12" s="20">
        <v>5.2104698031800803E-2</v>
      </c>
      <c r="O12" s="20">
        <v>7.3705416357876599E-2</v>
      </c>
      <c r="P12" s="20">
        <v>8.8034953091505497E-2</v>
      </c>
      <c r="Q12" s="20">
        <v>9.7399320541197001E-2</v>
      </c>
      <c r="R12" s="20">
        <v>0.10374122154573601</v>
      </c>
      <c r="S12" s="20">
        <v>0.10826394719983</v>
      </c>
      <c r="T12" s="20">
        <v>0.111658072899156</v>
      </c>
      <c r="U12" s="20">
        <v>0.114319183370936</v>
      </c>
      <c r="V12" s="20">
        <v>0.11648067445138501</v>
      </c>
      <c r="W12" s="20">
        <v>0.118286138323417</v>
      </c>
      <c r="X12" s="20">
        <v>0.119827933916198</v>
      </c>
      <c r="Y12" s="20">
        <v>0.121168027540885</v>
      </c>
      <c r="Z12" s="20">
        <v>0.122349599458764</v>
      </c>
      <c r="AA12" s="20">
        <v>0.12340375005245301</v>
      </c>
      <c r="AB12" s="20">
        <v>0.124353525491399</v>
      </c>
      <c r="AC12" s="20">
        <v>0.12521642519769599</v>
      </c>
      <c r="AD12" s="20">
        <v>0.12600601819164201</v>
      </c>
      <c r="AE12" s="20">
        <v>0.12673301800404599</v>
      </c>
    </row>
    <row r="13" spans="1:31">
      <c r="C13" t="s">
        <v>67</v>
      </c>
      <c r="F13" s="19">
        <v>3</v>
      </c>
      <c r="G13" s="19">
        <v>12</v>
      </c>
      <c r="H13" s="20">
        <v>7.4000000000000003E-3</v>
      </c>
      <c r="I13" s="35">
        <v>4.7999999999999996E-3</v>
      </c>
      <c r="J13" s="36"/>
      <c r="K13" s="31">
        <v>12</v>
      </c>
      <c r="L13" s="20">
        <v>7.3860760240707299E-3</v>
      </c>
      <c r="M13" s="20">
        <v>3.8280715403356702E-2</v>
      </c>
      <c r="N13" s="20">
        <v>7.4319029560740504E-2</v>
      </c>
      <c r="O13" s="20">
        <v>0.100165604710461</v>
      </c>
      <c r="P13" s="20">
        <v>0.116727501138606</v>
      </c>
      <c r="Q13" s="20">
        <v>0.12730189524631</v>
      </c>
      <c r="R13" s="20">
        <v>0.13433380499625699</v>
      </c>
      <c r="S13" s="20">
        <v>0.13927627284754401</v>
      </c>
      <c r="T13" s="20">
        <v>0.14294342978205599</v>
      </c>
      <c r="U13" s="20">
        <v>0.14579329025945401</v>
      </c>
      <c r="V13" s="20">
        <v>0.148092095271809</v>
      </c>
      <c r="W13" s="20">
        <v>0.150001616997059</v>
      </c>
      <c r="X13" s="20">
        <v>0.15162483615328601</v>
      </c>
      <c r="Y13" s="20">
        <v>0.15303025995133701</v>
      </c>
      <c r="Z13" s="20">
        <v>0.15426529566285299</v>
      </c>
      <c r="AA13" s="20">
        <v>0.155363894318505</v>
      </c>
      <c r="AB13" s="20">
        <v>0.15635109658422</v>
      </c>
      <c r="AC13" s="20">
        <v>0.15724584183374499</v>
      </c>
      <c r="AD13" s="20">
        <v>0.158062766758573</v>
      </c>
      <c r="AE13" s="20">
        <v>0.15881339469995501</v>
      </c>
    </row>
    <row r="14" spans="1:31">
      <c r="A14" s="34" t="s">
        <v>24</v>
      </c>
      <c r="B14" s="34" t="s">
        <v>58</v>
      </c>
      <c r="C14" t="s">
        <v>57</v>
      </c>
      <c r="D14" s="34" t="s">
        <v>59</v>
      </c>
      <c r="F14" s="42">
        <v>4</v>
      </c>
      <c r="G14" s="42">
        <v>13</v>
      </c>
      <c r="H14" s="43">
        <v>1.2E-2</v>
      </c>
      <c r="I14" s="44">
        <v>1.1599999999999999E-2</v>
      </c>
      <c r="J14" s="36"/>
      <c r="K14" s="31">
        <v>13</v>
      </c>
      <c r="L14" s="20">
        <v>1.20129650366407E-2</v>
      </c>
      <c r="M14" s="20">
        <v>5.5530303883142902E-2</v>
      </c>
      <c r="N14" s="20">
        <v>9.7482201612441505E-2</v>
      </c>
      <c r="O14" s="20">
        <v>0.125787714854104</v>
      </c>
      <c r="P14" s="20">
        <v>0.14352839122066499</v>
      </c>
      <c r="Q14" s="20">
        <v>0.15471114153818699</v>
      </c>
      <c r="R14" s="20">
        <v>0.16207695273609499</v>
      </c>
      <c r="S14" s="20">
        <v>0.16721531585052901</v>
      </c>
      <c r="T14" s="20">
        <v>0.171005398085777</v>
      </c>
      <c r="U14" s="20">
        <v>0.17393725331017401</v>
      </c>
      <c r="V14" s="20">
        <v>0.176293622783427</v>
      </c>
      <c r="W14" s="20">
        <v>0.17824523392223099</v>
      </c>
      <c r="X14" s="20">
        <v>0.179900204380218</v>
      </c>
      <c r="Y14" s="20">
        <v>0.18133015160280799</v>
      </c>
      <c r="Z14" s="20">
        <v>0.18258446233025499</v>
      </c>
      <c r="AA14" s="20">
        <v>0.183698404489995</v>
      </c>
      <c r="AB14" s="20">
        <v>0.18469792912886701</v>
      </c>
      <c r="AC14" s="20">
        <v>0.18560262593079899</v>
      </c>
      <c r="AD14" s="20">
        <v>0.18642760921388901</v>
      </c>
      <c r="AE14" s="20">
        <v>0.187184761492274</v>
      </c>
    </row>
    <row r="15" spans="1:31">
      <c r="A15" s="34">
        <v>1</v>
      </c>
      <c r="B15" s="35">
        <v>8.9999999999999998E-4</v>
      </c>
      <c r="C15" s="45">
        <v>5</v>
      </c>
      <c r="D15" s="36">
        <f t="shared" ref="D15:D17" si="3">B15*C15</f>
        <v>4.4999999999999997E-3</v>
      </c>
      <c r="F15" s="42">
        <v>5</v>
      </c>
      <c r="G15" s="42">
        <v>14</v>
      </c>
      <c r="H15" s="43">
        <v>1.66E-2</v>
      </c>
      <c r="I15" s="44">
        <v>1.7999999999999999E-2</v>
      </c>
      <c r="J15" s="36"/>
      <c r="K15" s="31">
        <v>14</v>
      </c>
      <c r="L15" s="20">
        <v>1.65955723508119E-2</v>
      </c>
      <c r="M15" s="20">
        <v>6.7773151520994904E-2</v>
      </c>
      <c r="N15" s="20">
        <v>0.113428445843701</v>
      </c>
      <c r="O15" s="20">
        <v>0.143285071768078</v>
      </c>
      <c r="P15" s="20">
        <v>0.161771322509388</v>
      </c>
      <c r="Q15" s="20">
        <v>0.173340987184948</v>
      </c>
      <c r="R15" s="20">
        <v>0.180919979982715</v>
      </c>
      <c r="S15" s="20">
        <v>0.186183587117454</v>
      </c>
      <c r="T15" s="20">
        <v>0.19005224030589199</v>
      </c>
      <c r="U15" s="20">
        <v>0.193036449840635</v>
      </c>
      <c r="V15" s="20">
        <v>0.19542952165237101</v>
      </c>
      <c r="W15" s="20">
        <v>0.19740791802135099</v>
      </c>
      <c r="X15" s="20">
        <v>0.19908304239727501</v>
      </c>
      <c r="Y15" s="20">
        <v>0.200528499044862</v>
      </c>
      <c r="Z15" s="20">
        <v>0.20179493848812699</v>
      </c>
      <c r="AA15" s="20">
        <v>0.20291846999660201</v>
      </c>
      <c r="AB15" s="20">
        <v>0.20392562741202699</v>
      </c>
      <c r="AC15" s="20">
        <v>0.204836418033917</v>
      </c>
      <c r="AD15" s="20">
        <v>0.20566626411160099</v>
      </c>
      <c r="AE15" s="20">
        <v>0.206427280732458</v>
      </c>
    </row>
    <row r="16" spans="1:31">
      <c r="A16" s="34">
        <v>2</v>
      </c>
      <c r="B16" s="35">
        <v>2.2000000000000001E-3</v>
      </c>
      <c r="C16" s="45">
        <f>C15</f>
        <v>5</v>
      </c>
      <c r="D16" s="36">
        <f t="shared" si="3"/>
        <v>1.1000000000000001E-2</v>
      </c>
      <c r="F16" s="42">
        <v>6</v>
      </c>
      <c r="G16" s="42">
        <v>15</v>
      </c>
      <c r="H16" s="43">
        <v>2.93E-2</v>
      </c>
      <c r="I16" s="44">
        <v>2.6700000000000002E-2</v>
      </c>
      <c r="J16" s="36"/>
      <c r="K16" s="31">
        <v>15</v>
      </c>
      <c r="L16" s="20">
        <v>2.930297638584E-2</v>
      </c>
      <c r="M16" s="20">
        <v>9.3868083957998602E-2</v>
      </c>
      <c r="N16" s="20">
        <v>0.14309178319139601</v>
      </c>
      <c r="O16" s="20">
        <v>0.17396093300156501</v>
      </c>
      <c r="P16" s="20">
        <v>0.19281224334882299</v>
      </c>
      <c r="Q16" s="20">
        <v>0.20453514431581499</v>
      </c>
      <c r="R16" s="20">
        <v>0.21218544185542701</v>
      </c>
      <c r="S16" s="20">
        <v>0.21748482919655801</v>
      </c>
      <c r="T16" s="20">
        <v>0.22137228581250801</v>
      </c>
      <c r="U16" s="20">
        <v>0.22436642330593801</v>
      </c>
      <c r="V16" s="20">
        <v>0.226764396527602</v>
      </c>
      <c r="W16" s="20">
        <v>0.22874465096454399</v>
      </c>
      <c r="X16" s="20">
        <v>0.23041969126845099</v>
      </c>
      <c r="Y16" s="20">
        <v>0.23186377422798299</v>
      </c>
      <c r="Z16" s="20">
        <v>0.233127958416843</v>
      </c>
      <c r="AA16" s="20">
        <v>0.23424861955507201</v>
      </c>
      <c r="AB16" s="20">
        <v>0.23525247155064699</v>
      </c>
      <c r="AC16" s="20">
        <v>0.23615964676853299</v>
      </c>
      <c r="AD16" s="20">
        <v>0.236985656271055</v>
      </c>
      <c r="AE16" s="20">
        <v>0.237742679384741</v>
      </c>
    </row>
    <row r="17" spans="1:31">
      <c r="A17" s="34">
        <v>3</v>
      </c>
      <c r="B17" s="35">
        <v>4.7999999999999996E-3</v>
      </c>
      <c r="C17" s="45">
        <f t="shared" ref="C17:C24" si="4">C16</f>
        <v>5</v>
      </c>
      <c r="D17" s="36">
        <f t="shared" si="3"/>
        <v>2.3999999999999997E-2</v>
      </c>
      <c r="F17" s="19" t="s">
        <v>49</v>
      </c>
      <c r="G17" s="19">
        <v>15</v>
      </c>
      <c r="H17" s="20">
        <v>2.93E-2</v>
      </c>
      <c r="J17" s="36"/>
      <c r="K17" s="31">
        <v>16</v>
      </c>
      <c r="L17" s="20">
        <v>4.6999435392036597E-2</v>
      </c>
      <c r="M17" s="20">
        <v>0.139459418696326</v>
      </c>
      <c r="N17" s="20">
        <v>0.19239483397936999</v>
      </c>
      <c r="O17" s="20">
        <v>0.22335552594059099</v>
      </c>
      <c r="P17" s="20">
        <v>0.24186347099993999</v>
      </c>
      <c r="Q17" s="20">
        <v>0.25329863647186601</v>
      </c>
      <c r="R17" s="20">
        <v>0.26075800378341502</v>
      </c>
      <c r="S17" s="20">
        <v>0.26593487353586098</v>
      </c>
      <c r="T17" s="20">
        <v>0.269741498235199</v>
      </c>
      <c r="U17" s="20">
        <v>0.27267953553576402</v>
      </c>
      <c r="V17" s="20">
        <v>0.275036316090499</v>
      </c>
      <c r="W17" s="20">
        <v>0.27698466707321401</v>
      </c>
      <c r="X17" s="20">
        <v>0.27863382566940698</v>
      </c>
      <c r="Y17" s="20">
        <v>0.28005609142784998</v>
      </c>
      <c r="Z17" s="20">
        <v>0.281301309652703</v>
      </c>
      <c r="AA17" s="20">
        <v>0.28240507731174502</v>
      </c>
      <c r="AB17" s="20">
        <v>0.28339359156314597</v>
      </c>
      <c r="AC17" s="20">
        <v>0.28428663119860498</v>
      </c>
      <c r="AD17" s="20">
        <v>0.285099458537453</v>
      </c>
      <c r="AE17" s="20">
        <v>0.28584407347475199</v>
      </c>
    </row>
    <row r="18" spans="1:31">
      <c r="A18" s="34">
        <v>4</v>
      </c>
      <c r="B18" s="35">
        <v>1.1599999999999999E-2</v>
      </c>
      <c r="C18" s="45">
        <f t="shared" si="4"/>
        <v>5</v>
      </c>
      <c r="D18" s="36">
        <f>B18*C18</f>
        <v>5.7999999999999996E-2</v>
      </c>
      <c r="F18" s="19" t="s">
        <v>50</v>
      </c>
      <c r="G18" s="19">
        <v>15</v>
      </c>
      <c r="H18" s="20">
        <v>2.93E-2</v>
      </c>
      <c r="J18" s="36"/>
      <c r="K18" s="31">
        <v>17</v>
      </c>
      <c r="L18" s="20">
        <v>6.2000839797842301E-2</v>
      </c>
      <c r="M18" s="20">
        <v>0.15532649502617199</v>
      </c>
      <c r="N18" s="20">
        <v>0.207753898761843</v>
      </c>
      <c r="O18" s="20">
        <v>0.238207793483558</v>
      </c>
      <c r="P18" s="20">
        <v>0.25632947023466801</v>
      </c>
      <c r="Q18" s="20">
        <v>0.26747726919089398</v>
      </c>
      <c r="R18" s="20">
        <v>0.27471966442099799</v>
      </c>
      <c r="S18" s="20">
        <v>0.27972836379968302</v>
      </c>
      <c r="T18" s="20">
        <v>0.28340095843279001</v>
      </c>
      <c r="U18" s="20">
        <v>0.28622943159853598</v>
      </c>
      <c r="V18" s="20">
        <v>0.28849469078775902</v>
      </c>
      <c r="W18" s="20">
        <v>0.29036520372896701</v>
      </c>
      <c r="X18" s="20">
        <v>0.29194716586681502</v>
      </c>
      <c r="Y18" s="20">
        <v>0.29331069398579201</v>
      </c>
      <c r="Z18" s="20">
        <v>0.294504025513118</v>
      </c>
      <c r="AA18" s="20">
        <v>0.29556154493438302</v>
      </c>
      <c r="AB18" s="20">
        <v>0.29650851603262801</v>
      </c>
      <c r="AC18" s="20">
        <v>0.297363985994265</v>
      </c>
      <c r="AD18" s="20">
        <v>0.29814263455152301</v>
      </c>
      <c r="AE18" s="20">
        <v>0.29885599119024497</v>
      </c>
    </row>
    <row r="19" spans="1:31">
      <c r="A19" s="34">
        <v>5</v>
      </c>
      <c r="B19" s="35">
        <v>1.7999999999999999E-2</v>
      </c>
      <c r="C19" s="45">
        <f t="shared" si="4"/>
        <v>5</v>
      </c>
      <c r="D19" s="36">
        <f t="shared" ref="D19:D24" si="5">B19*C19</f>
        <v>0.09</v>
      </c>
      <c r="F19" s="42">
        <v>7</v>
      </c>
      <c r="G19" s="42">
        <v>16</v>
      </c>
      <c r="H19" s="43">
        <v>4.7E-2</v>
      </c>
      <c r="I19" s="44">
        <v>4.1399999999999999E-2</v>
      </c>
      <c r="J19" s="36"/>
      <c r="K19" s="31">
        <v>18</v>
      </c>
      <c r="L19" s="20">
        <v>0.103499915889901</v>
      </c>
      <c r="M19" s="20">
        <v>0.22185534159917</v>
      </c>
      <c r="N19" s="20">
        <v>0.27694477873916701</v>
      </c>
      <c r="O19" s="20">
        <v>0.30730496163371102</v>
      </c>
      <c r="P19" s="20">
        <v>0.32509930897313899</v>
      </c>
      <c r="Q19" s="20">
        <v>0.33600768251515301</v>
      </c>
      <c r="R19" s="20">
        <v>0.34309906705809901</v>
      </c>
      <c r="S19" s="20">
        <v>0.34801259194323497</v>
      </c>
      <c r="T19" s="20">
        <v>0.35162228481174002</v>
      </c>
      <c r="U19" s="20">
        <v>0.354406407666435</v>
      </c>
      <c r="V19" s="20">
        <v>0.356638240691037</v>
      </c>
      <c r="W19" s="20">
        <v>0.35848199372880801</v>
      </c>
      <c r="X19" s="20">
        <v>0.36004142863086203</v>
      </c>
      <c r="Y19" s="20">
        <v>0.361385227755674</v>
      </c>
      <c r="Z19" s="20">
        <v>0.362560755010915</v>
      </c>
      <c r="AA19" s="20">
        <v>0.363601845705876</v>
      </c>
      <c r="AB19" s="20">
        <v>0.36453340783966698</v>
      </c>
      <c r="AC19" s="20">
        <v>0.36537425160916198</v>
      </c>
      <c r="AD19" s="20">
        <v>0.36613889478992301</v>
      </c>
      <c r="AE19" s="20">
        <v>0.36683875352935102</v>
      </c>
    </row>
    <row r="20" spans="1:31">
      <c r="A20" s="34">
        <v>6</v>
      </c>
      <c r="B20" s="35">
        <v>2.6700000000000002E-2</v>
      </c>
      <c r="C20" s="45">
        <f t="shared" si="4"/>
        <v>5</v>
      </c>
      <c r="D20" s="36">
        <f t="shared" si="5"/>
        <v>0.13350000000000001</v>
      </c>
      <c r="F20" s="42">
        <v>8</v>
      </c>
      <c r="G20" s="42">
        <v>17</v>
      </c>
      <c r="H20" s="43">
        <v>6.2E-2</v>
      </c>
      <c r="I20" s="44">
        <v>5.9400000000000001E-2</v>
      </c>
      <c r="J20" s="36"/>
      <c r="K20" s="31">
        <v>19</v>
      </c>
      <c r="L20" s="20">
        <v>0.20530019517411899</v>
      </c>
      <c r="M20" s="20">
        <v>0.36267818422648401</v>
      </c>
      <c r="N20" s="20">
        <v>0.43140009648313998</v>
      </c>
      <c r="O20" s="20">
        <v>0.46689984693761</v>
      </c>
      <c r="P20" s="20">
        <v>0.48777470632708197</v>
      </c>
      <c r="Q20" s="20">
        <v>0.50104944230034199</v>
      </c>
      <c r="R20" s="20">
        <v>0.51007004025223002</v>
      </c>
      <c r="S20" s="20">
        <v>0.51657450635984004</v>
      </c>
      <c r="T20" s="20">
        <v>0.52150569262628199</v>
      </c>
      <c r="U20" s="20">
        <v>0.52539757742334003</v>
      </c>
      <c r="V20" s="20">
        <v>0.52856755499241703</v>
      </c>
      <c r="W20" s="20">
        <v>0.53121393050058996</v>
      </c>
      <c r="X20" s="20">
        <v>0.53346660714314798</v>
      </c>
      <c r="Y20" s="20">
        <v>0.53541436724275104</v>
      </c>
      <c r="Z20" s="20">
        <v>0.53712016058690004</v>
      </c>
      <c r="AA20" s="20">
        <v>0.53863004003943304</v>
      </c>
      <c r="AB20" s="20">
        <v>0.53997860209186599</v>
      </c>
      <c r="AC20" s="20">
        <v>0.54119242786541799</v>
      </c>
      <c r="AD20" s="20">
        <v>0.542292335761828</v>
      </c>
      <c r="AE20" s="20">
        <v>0.54329490216311804</v>
      </c>
    </row>
    <row r="21" spans="1:31">
      <c r="A21" s="34">
        <v>7</v>
      </c>
      <c r="B21" s="35">
        <v>4.1399999999999999E-2</v>
      </c>
      <c r="C21" s="45">
        <f t="shared" si="4"/>
        <v>5</v>
      </c>
      <c r="D21" s="36">
        <f t="shared" si="5"/>
        <v>0.20699999999999999</v>
      </c>
      <c r="F21" s="42">
        <v>9</v>
      </c>
      <c r="G21" s="42">
        <v>18</v>
      </c>
      <c r="H21" s="43">
        <v>0.10349999999999999</v>
      </c>
      <c r="I21" s="44">
        <v>8.3099999999999993E-2</v>
      </c>
      <c r="J21" s="36"/>
      <c r="K21" s="31">
        <v>20</v>
      </c>
      <c r="L21" s="20">
        <v>0.48855664512303698</v>
      </c>
      <c r="M21" s="20">
        <v>0.640985338781214</v>
      </c>
      <c r="N21" s="20">
        <v>0.70157678255264799</v>
      </c>
      <c r="O21" s="20">
        <v>0.73221591713594403</v>
      </c>
      <c r="P21" s="20">
        <v>0.75072853863598898</v>
      </c>
      <c r="Q21" s="20">
        <v>0.76331410964076996</v>
      </c>
      <c r="R21" s="20">
        <v>0.77256829909073499</v>
      </c>
      <c r="S21" s="20">
        <v>0.77974609569690401</v>
      </c>
      <c r="T21" s="20">
        <v>0.78552583540806797</v>
      </c>
      <c r="U21" s="20">
        <v>0.79030848766615502</v>
      </c>
      <c r="V21" s="20">
        <v>0.794348690162061</v>
      </c>
      <c r="W21" s="20">
        <v>0.79781755497858398</v>
      </c>
      <c r="X21" s="20">
        <v>0.80083526670804195</v>
      </c>
      <c r="Y21" s="20">
        <v>0.80348923986505105</v>
      </c>
      <c r="Z21" s="20">
        <v>0.805844867168098</v>
      </c>
      <c r="AA21" s="20">
        <v>0.80795221372903203</v>
      </c>
      <c r="AB21" s="20">
        <v>0.80985036423893897</v>
      </c>
      <c r="AC21" s="20">
        <v>0.81157034484264101</v>
      </c>
      <c r="AD21" s="20">
        <v>0.81313714419082705</v>
      </c>
      <c r="AE21" s="20">
        <v>0.81457114587907298</v>
      </c>
    </row>
    <row r="22" spans="1:31">
      <c r="A22" s="34">
        <v>8</v>
      </c>
      <c r="B22" s="35">
        <v>5.9400000000000001E-2</v>
      </c>
      <c r="C22" s="45">
        <f t="shared" si="4"/>
        <v>5</v>
      </c>
      <c r="D22" s="36">
        <f t="shared" si="5"/>
        <v>0.29699999999999999</v>
      </c>
      <c r="F22" s="19" t="s">
        <v>53</v>
      </c>
      <c r="G22" s="19">
        <v>18</v>
      </c>
      <c r="H22" s="20">
        <v>0.10349999999999999</v>
      </c>
      <c r="J22" s="36"/>
      <c r="K22" s="32" t="s">
        <v>47</v>
      </c>
      <c r="L22" s="25">
        <v>0.93323330751199596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>
      <c r="A23" s="34">
        <v>9</v>
      </c>
      <c r="B23" s="35">
        <v>8.3099999999999993E-2</v>
      </c>
      <c r="C23" s="45">
        <f t="shared" si="4"/>
        <v>5</v>
      </c>
      <c r="D23" s="36">
        <f t="shared" si="5"/>
        <v>0.41549999999999998</v>
      </c>
      <c r="F23" s="42">
        <v>10</v>
      </c>
      <c r="G23" s="42">
        <v>19</v>
      </c>
      <c r="H23" s="43">
        <v>0.20530000000000001</v>
      </c>
      <c r="I23" s="44">
        <v>0.1119</v>
      </c>
      <c r="J23" s="36"/>
      <c r="K23" s="32" t="s">
        <v>48</v>
      </c>
      <c r="L23" s="25">
        <v>0.70209999999999995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>
      <c r="A24" s="34">
        <v>10</v>
      </c>
      <c r="B24" s="35">
        <v>0.1119</v>
      </c>
      <c r="C24" s="45">
        <f t="shared" si="4"/>
        <v>5</v>
      </c>
      <c r="D24" s="36">
        <f t="shared" si="5"/>
        <v>0.5595</v>
      </c>
      <c r="F24" s="19">
        <v>11</v>
      </c>
      <c r="G24" s="19">
        <v>19</v>
      </c>
      <c r="H24" s="20">
        <v>0.20530000000000001</v>
      </c>
      <c r="I24" s="37"/>
      <c r="K24" s="32" t="s">
        <v>51</v>
      </c>
      <c r="L24" s="25">
        <v>0.73519999999999996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>
      <c r="F25" s="19">
        <v>12</v>
      </c>
      <c r="G25" s="19">
        <v>19</v>
      </c>
      <c r="H25" s="20">
        <v>0.20530000000000001</v>
      </c>
      <c r="I25" s="37"/>
      <c r="K25" s="33" t="s">
        <v>52</v>
      </c>
      <c r="L25" s="26">
        <v>0.82130000000000003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>
      <c r="A26" s="34" t="s">
        <v>24</v>
      </c>
      <c r="B26" s="34" t="s">
        <v>58</v>
      </c>
      <c r="C26" t="s">
        <v>57</v>
      </c>
      <c r="D26" s="34" t="s">
        <v>69</v>
      </c>
      <c r="F26" s="19" t="s">
        <v>54</v>
      </c>
      <c r="G26" s="19">
        <v>19</v>
      </c>
      <c r="H26" s="20">
        <v>0.20530000000000001</v>
      </c>
      <c r="I26" s="37"/>
      <c r="K26" s="21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>
      <c r="A27" s="34">
        <v>1</v>
      </c>
      <c r="B27" s="35">
        <v>8.9999999999999998E-4</v>
      </c>
      <c r="C27" s="45">
        <f>VLOOKUP(VLOOKUP(A27,F:G,2,0),K:AE,21,0)/VLOOKUP(VLOOKUP(A27,F:G,2,0),K:AE,2,0)</f>
        <v>32.440093598997912</v>
      </c>
      <c r="D27" s="36">
        <f t="shared" ref="D27:D29" si="6">B27*C27</f>
        <v>2.919608423909812E-2</v>
      </c>
      <c r="F27" s="19" t="s">
        <v>55</v>
      </c>
      <c r="G27" s="19">
        <v>20</v>
      </c>
      <c r="H27" s="20">
        <v>0.48859999999999998</v>
      </c>
      <c r="I27" s="37"/>
      <c r="K27" s="2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>
      <c r="A28" s="34">
        <v>2</v>
      </c>
      <c r="B28" s="35">
        <v>2.2000000000000001E-3</v>
      </c>
      <c r="C28" s="45">
        <f t="shared" ref="C28:C36" si="7">VLOOKUP(VLOOKUP(A28,F:G,2,0),K:AE,21,0)/VLOOKUP(VLOOKUP(A28,F:G,2,0),K:AE,2,0)</f>
        <v>31.488195735433262</v>
      </c>
      <c r="D28" s="36">
        <f t="shared" si="6"/>
        <v>6.9274030617953175E-2</v>
      </c>
      <c r="F28" s="19" t="s">
        <v>56</v>
      </c>
      <c r="G28" s="19">
        <v>21</v>
      </c>
      <c r="H28" s="20">
        <v>1</v>
      </c>
      <c r="I28" s="37"/>
      <c r="K28" s="21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>
      <c r="A29" s="34">
        <v>3</v>
      </c>
      <c r="B29" s="35">
        <v>4.7999999999999996E-3</v>
      </c>
      <c r="C29" s="45">
        <f t="shared" si="7"/>
        <v>21.501727599660867</v>
      </c>
      <c r="D29" s="36">
        <f t="shared" si="6"/>
        <v>0.10320829247837215</v>
      </c>
      <c r="F29" s="22" t="s">
        <v>47</v>
      </c>
      <c r="G29" s="22" t="s">
        <v>47</v>
      </c>
      <c r="H29" s="25">
        <v>1.7299999999999999E-2</v>
      </c>
      <c r="I29" s="38"/>
      <c r="K29" s="21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>
      <c r="A30" s="34">
        <v>4</v>
      </c>
      <c r="B30" s="35">
        <v>1.1599999999999999E-2</v>
      </c>
      <c r="C30" s="45">
        <f t="shared" si="7"/>
        <v>15.581895137573651</v>
      </c>
      <c r="D30" s="36">
        <f>B30*C30</f>
        <v>0.18074998359585434</v>
      </c>
      <c r="F30" s="22" t="s">
        <v>48</v>
      </c>
      <c r="G30" s="22" t="s">
        <v>48</v>
      </c>
      <c r="H30" s="25">
        <v>6.0000000000000001E-3</v>
      </c>
      <c r="I30" s="38"/>
      <c r="K30" s="21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>
      <c r="A31" s="34">
        <v>5</v>
      </c>
      <c r="B31" s="35">
        <v>1.7999999999999999E-2</v>
      </c>
      <c r="C31" s="45">
        <f t="shared" si="7"/>
        <v>12.438696079220131</v>
      </c>
      <c r="D31" s="36">
        <f t="shared" ref="D31:D36" si="8">B31*C31</f>
        <v>0.22389652942596233</v>
      </c>
      <c r="F31" s="22" t="s">
        <v>51</v>
      </c>
      <c r="G31" s="22" t="s">
        <v>51</v>
      </c>
      <c r="H31" s="25">
        <v>3.9600000000000003E-2</v>
      </c>
      <c r="I31" s="38"/>
      <c r="K31" s="21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>
      <c r="A32" s="34">
        <v>6</v>
      </c>
      <c r="B32" s="35">
        <v>2.6700000000000002E-2</v>
      </c>
      <c r="C32" s="45">
        <f t="shared" si="7"/>
        <v>8.1132604502123122</v>
      </c>
      <c r="D32" s="36">
        <f t="shared" si="8"/>
        <v>0.21662405402066875</v>
      </c>
      <c r="F32" s="24" t="s">
        <v>52</v>
      </c>
      <c r="G32" s="24" t="s">
        <v>52</v>
      </c>
      <c r="H32" s="26">
        <v>3.5400000000000001E-2</v>
      </c>
      <c r="I32" s="39"/>
      <c r="K32" s="21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>
      <c r="A33" s="34">
        <v>7</v>
      </c>
      <c r="B33" s="35">
        <v>4.1399999999999999E-2</v>
      </c>
      <c r="C33" s="45">
        <f t="shared" si="7"/>
        <v>6.0818618583487138</v>
      </c>
      <c r="D33" s="36">
        <f t="shared" si="8"/>
        <v>0.25178908093563673</v>
      </c>
      <c r="F33" s="19"/>
      <c r="G33" s="19"/>
      <c r="H33" s="20"/>
      <c r="I33" s="37"/>
      <c r="K33" s="21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>
      <c r="A34" s="34">
        <v>8</v>
      </c>
      <c r="B34" s="35">
        <v>5.9400000000000001E-2</v>
      </c>
      <c r="C34" s="45">
        <f t="shared" si="7"/>
        <v>4.8201926323044013</v>
      </c>
      <c r="D34" s="36">
        <f t="shared" si="8"/>
        <v>0.28631944235888146</v>
      </c>
      <c r="F34" s="19"/>
      <c r="G34" s="19"/>
      <c r="H34" s="20"/>
      <c r="I34" s="37"/>
      <c r="K34" s="21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>
      <c r="A35" s="34">
        <v>9</v>
      </c>
      <c r="B35" s="35">
        <v>8.3099999999999993E-2</v>
      </c>
      <c r="C35" s="45">
        <f t="shared" si="7"/>
        <v>3.5443386632273128</v>
      </c>
      <c r="D35" s="36">
        <f t="shared" si="8"/>
        <v>0.29453454291418968</v>
      </c>
      <c r="F35" s="19"/>
      <c r="G35" s="19"/>
      <c r="H35" s="20"/>
      <c r="I35" s="37"/>
      <c r="K35" s="21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>
      <c r="A36" s="34">
        <v>10</v>
      </c>
      <c r="B36" s="35">
        <v>0.1119</v>
      </c>
      <c r="C36" s="45">
        <f t="shared" si="7"/>
        <v>2.6463438171714322</v>
      </c>
      <c r="D36" s="36">
        <f t="shared" si="8"/>
        <v>0.29612587314148325</v>
      </c>
      <c r="F36" s="19"/>
      <c r="G36" s="19"/>
      <c r="H36" s="20"/>
      <c r="I36" s="37"/>
      <c r="K36" s="21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>
      <c r="F37" s="19"/>
      <c r="G37" s="19"/>
      <c r="H37" s="20"/>
      <c r="I37" s="37"/>
      <c r="K37" s="21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>
      <c r="A38" s="50" t="s">
        <v>78</v>
      </c>
      <c r="F38" s="19"/>
      <c r="G38" s="19"/>
      <c r="H38" s="20"/>
      <c r="I38" s="37"/>
      <c r="K38" s="21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>
      <c r="A39" s="34" t="s">
        <v>24</v>
      </c>
      <c r="B39" s="34" t="s">
        <v>58</v>
      </c>
      <c r="C39" t="s">
        <v>57</v>
      </c>
      <c r="D39" s="34" t="s">
        <v>59</v>
      </c>
      <c r="E39" s="34" t="s">
        <v>75</v>
      </c>
      <c r="F39" s="27" t="s">
        <v>76</v>
      </c>
      <c r="G39" s="34" t="s">
        <v>73</v>
      </c>
      <c r="H39" s="19" t="s">
        <v>74</v>
      </c>
      <c r="I39" s="37"/>
      <c r="K39" s="21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>
      <c r="A40" s="34">
        <v>1</v>
      </c>
      <c r="B40" s="35">
        <v>8.9999999999999998E-4</v>
      </c>
      <c r="C40" s="45"/>
      <c r="D40" s="36">
        <f>G40*VLOOKUP(E40,K:AE,6,0)+H40*VLOOKUP(F40,K:AE,6,0)</f>
        <v>1.6341394128602662E-2</v>
      </c>
      <c r="E40" s="52">
        <f>MATCH(VLOOKUP(B40,L:L,1,TRUE),L:L,0)-1</f>
        <v>5</v>
      </c>
      <c r="F40" s="51">
        <f>MATCH(VLOOKUP(B40,L:L,1,TRUE),L:L,0)</f>
        <v>6</v>
      </c>
      <c r="G40" s="53">
        <f>1-H40</f>
        <v>0.57555710615809574</v>
      </c>
      <c r="H40" s="53">
        <f>(B40-VLOOKUP(E40,K:L,2,0))/(VLOOKUP(F40,K:L,2,0)-VLOOKUP(E40,K:L,2,0))</f>
        <v>0.4244428938419042</v>
      </c>
      <c r="I40" s="37"/>
      <c r="K40" s="21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>
      <c r="A41" s="34">
        <v>2</v>
      </c>
      <c r="B41" s="35">
        <v>2.2000000000000001E-3</v>
      </c>
      <c r="C41" s="45"/>
      <c r="D41" s="36">
        <f t="shared" ref="D41:D49" si="9">G41*VLOOKUP(E41,K:AE,6,0)+H41*VLOOKUP(F41,K:AE,6,0)</f>
        <v>5.9707648185793452E-2</v>
      </c>
      <c r="E41" s="52">
        <f t="shared" ref="E41:E49" si="10">MATCH(VLOOKUP(B41,L:L,1,TRUE),L:L,0)-1</f>
        <v>9</v>
      </c>
      <c r="F41" s="51">
        <f t="shared" ref="F41:F49" si="11">MATCH(VLOOKUP(B41,L:L,1,TRUE),L:L,0)</f>
        <v>10</v>
      </c>
      <c r="G41" s="53">
        <f t="shared" ref="G41:G49" si="12">1-H41</f>
        <v>0.74653201613114684</v>
      </c>
      <c r="H41" s="53">
        <f t="shared" ref="H41:H49" si="13">(B41-VLOOKUP(E41,K:L,2,0))/(VLOOKUP(F41,K:L,2,0)-VLOOKUP(E41,K:L,2,0))</f>
        <v>0.25346798386885316</v>
      </c>
      <c r="I41" s="37"/>
      <c r="K41" s="21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>
      <c r="A42" s="34">
        <v>3</v>
      </c>
      <c r="B42" s="35">
        <v>4.7999999999999996E-3</v>
      </c>
      <c r="C42" s="45"/>
      <c r="D42" s="36">
        <f t="shared" si="9"/>
        <v>9.4652360984890507E-2</v>
      </c>
      <c r="E42" s="52">
        <f t="shared" si="10"/>
        <v>11</v>
      </c>
      <c r="F42" s="51">
        <f t="shared" si="11"/>
        <v>12</v>
      </c>
      <c r="G42" s="53">
        <f t="shared" si="12"/>
        <v>0.76936841292303026</v>
      </c>
      <c r="H42" s="53">
        <f t="shared" si="13"/>
        <v>0.23063158707696979</v>
      </c>
      <c r="I42" s="37"/>
      <c r="K42" s="21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>
      <c r="A43" s="34">
        <v>4</v>
      </c>
      <c r="B43" s="35">
        <v>1.1599999999999999E-2</v>
      </c>
      <c r="C43" s="45"/>
      <c r="D43" s="36">
        <f t="shared" si="9"/>
        <v>0.14113632378082094</v>
      </c>
      <c r="E43" s="52">
        <f t="shared" si="10"/>
        <v>12</v>
      </c>
      <c r="F43" s="51">
        <f t="shared" si="11"/>
        <v>13</v>
      </c>
      <c r="G43" s="53">
        <f t="shared" si="12"/>
        <v>8.925328347379613E-2</v>
      </c>
      <c r="H43" s="53">
        <f t="shared" si="13"/>
        <v>0.91074671652620387</v>
      </c>
      <c r="I43" s="37"/>
      <c r="K43" s="21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>
      <c r="A44" s="34">
        <v>5</v>
      </c>
      <c r="B44" s="35">
        <v>1.7999999999999999E-2</v>
      </c>
      <c r="C44" s="45"/>
      <c r="D44" s="36">
        <f t="shared" si="9"/>
        <v>0.16520197816202895</v>
      </c>
      <c r="E44" s="52">
        <f t="shared" si="10"/>
        <v>14</v>
      </c>
      <c r="F44" s="51">
        <f t="shared" si="11"/>
        <v>15</v>
      </c>
      <c r="G44" s="53">
        <f t="shared" si="12"/>
        <v>0.88947957857350102</v>
      </c>
      <c r="H44" s="53">
        <f t="shared" si="13"/>
        <v>0.11052042142649895</v>
      </c>
      <c r="I44" s="37"/>
      <c r="K44" s="21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>
      <c r="A45" s="34">
        <v>6</v>
      </c>
      <c r="B45" s="35">
        <v>2.6700000000000002E-2</v>
      </c>
      <c r="C45" s="45"/>
      <c r="D45" s="36">
        <f t="shared" si="9"/>
        <v>0.18645384129305653</v>
      </c>
      <c r="E45" s="52">
        <f t="shared" si="10"/>
        <v>14</v>
      </c>
      <c r="F45" s="51">
        <f t="shared" si="11"/>
        <v>15</v>
      </c>
      <c r="G45" s="53">
        <f t="shared" si="12"/>
        <v>0.20483935024532673</v>
      </c>
      <c r="H45" s="53">
        <f t="shared" si="13"/>
        <v>0.79516064975467327</v>
      </c>
      <c r="I45" s="37"/>
      <c r="K45" s="21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>
      <c r="A46" s="34">
        <v>7</v>
      </c>
      <c r="B46" s="35">
        <v>4.1399999999999999E-2</v>
      </c>
      <c r="C46" s="45"/>
      <c r="D46" s="36">
        <f t="shared" si="9"/>
        <v>0.22634289820985054</v>
      </c>
      <c r="E46" s="52">
        <f t="shared" si="10"/>
        <v>15</v>
      </c>
      <c r="F46" s="51">
        <f t="shared" si="11"/>
        <v>16</v>
      </c>
      <c r="G46" s="53">
        <f t="shared" si="12"/>
        <v>0.31641558291836225</v>
      </c>
      <c r="H46" s="53">
        <f t="shared" si="13"/>
        <v>0.68358441708163775</v>
      </c>
      <c r="I46" s="37"/>
      <c r="K46" s="21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>
      <c r="A47" s="34">
        <v>8</v>
      </c>
      <c r="B47" s="35">
        <v>5.9400000000000001E-2</v>
      </c>
      <c r="C47" s="45"/>
      <c r="D47" s="36">
        <f t="shared" si="9"/>
        <v>0.25382145528436934</v>
      </c>
      <c r="E47" s="52">
        <f t="shared" si="10"/>
        <v>16</v>
      </c>
      <c r="F47" s="51">
        <f t="shared" si="11"/>
        <v>17</v>
      </c>
      <c r="G47" s="53">
        <f t="shared" si="12"/>
        <v>0.17337308744478264</v>
      </c>
      <c r="H47" s="53">
        <f t="shared" si="13"/>
        <v>0.82662691255521736</v>
      </c>
      <c r="I47" s="37"/>
      <c r="K47" s="21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>
      <c r="A48" s="34">
        <v>9</v>
      </c>
      <c r="B48" s="35">
        <v>8.3099999999999993E-2</v>
      </c>
      <c r="C48" s="45"/>
      <c r="D48" s="36">
        <f t="shared" si="9"/>
        <v>0.29129376296737325</v>
      </c>
      <c r="E48" s="52">
        <f t="shared" si="10"/>
        <v>17</v>
      </c>
      <c r="F48" s="51">
        <f t="shared" si="11"/>
        <v>18</v>
      </c>
      <c r="G48" s="53">
        <f t="shared" si="12"/>
        <v>0.49157518217145924</v>
      </c>
      <c r="H48" s="53">
        <f t="shared" si="13"/>
        <v>0.50842481782854076</v>
      </c>
      <c r="I48" s="37"/>
      <c r="K48" s="21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>
      <c r="A49" s="34">
        <v>10</v>
      </c>
      <c r="B49" s="35">
        <v>0.1119</v>
      </c>
      <c r="C49" s="45"/>
      <c r="D49" s="36">
        <f t="shared" si="9"/>
        <v>0.33852252382112358</v>
      </c>
      <c r="E49" s="52">
        <f t="shared" si="10"/>
        <v>18</v>
      </c>
      <c r="F49" s="51">
        <f t="shared" si="11"/>
        <v>19</v>
      </c>
      <c r="G49" s="53">
        <f t="shared" si="12"/>
        <v>0.91748466537457463</v>
      </c>
      <c r="H49" s="53">
        <f t="shared" si="13"/>
        <v>8.2515334625425332E-2</v>
      </c>
      <c r="I49" s="37"/>
      <c r="K49" s="21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>
      <c r="F50" s="19"/>
      <c r="G50" s="19"/>
      <c r="H50" s="20"/>
      <c r="I50" s="37"/>
      <c r="K50" s="21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>
      <c r="A51" s="50" t="s">
        <v>77</v>
      </c>
      <c r="F51" s="19"/>
      <c r="G51" s="19"/>
      <c r="H51" s="20"/>
      <c r="I51" s="37"/>
      <c r="K51" s="21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>
      <c r="A52" s="34" t="s">
        <v>24</v>
      </c>
      <c r="B52" s="34" t="s">
        <v>58</v>
      </c>
      <c r="C52" t="s">
        <v>57</v>
      </c>
      <c r="D52" s="34" t="s">
        <v>69</v>
      </c>
      <c r="E52" s="34" t="s">
        <v>75</v>
      </c>
      <c r="F52" s="27" t="s">
        <v>76</v>
      </c>
      <c r="G52" s="34" t="s">
        <v>73</v>
      </c>
      <c r="H52" s="19" t="s">
        <v>74</v>
      </c>
      <c r="I52" s="37"/>
      <c r="K52" s="21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>
      <c r="A53" s="34">
        <v>1</v>
      </c>
      <c r="B53" s="35">
        <v>8.9999999999999998E-4</v>
      </c>
      <c r="C53" s="45"/>
      <c r="D53" s="36">
        <f>G53*VLOOKUP(E53,K:AE,21,0)+H53*VLOOKUP(F53,K:AE,21,0)</f>
        <v>3.4793252612608121E-2</v>
      </c>
      <c r="E53" s="52">
        <f>MATCH(VLOOKUP(B53,L:L,1,TRUE),L:L,0)-1</f>
        <v>5</v>
      </c>
      <c r="F53" s="51">
        <f>MATCH(VLOOKUP(B53,L:L,1,TRUE),L:L,0)</f>
        <v>6</v>
      </c>
      <c r="G53" s="53">
        <f>1-H53</f>
        <v>0.57555710615809574</v>
      </c>
      <c r="H53" s="53">
        <f>(B53-VLOOKUP(E53,K:L,2,0))/(VLOOKUP(F53,K:L,2,0)-VLOOKUP(E53,K:L,2,0))</f>
        <v>0.4244428938419042</v>
      </c>
      <c r="I53" s="37"/>
      <c r="K53" s="21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>
      <c r="A54" s="34">
        <v>2</v>
      </c>
      <c r="B54" s="35">
        <v>2.2000000000000001E-3</v>
      </c>
      <c r="C54" s="45"/>
      <c r="D54" s="36">
        <f t="shared" ref="D54:D62" si="14">G54*VLOOKUP(E54,K:AE,21,0)+H54*VLOOKUP(F54,K:AE,21,0)</f>
        <v>9.463788267173015E-2</v>
      </c>
      <c r="E54" s="52">
        <f t="shared" ref="E54:E62" si="15">MATCH(VLOOKUP(B54,L:L,1,TRUE),L:L,0)-1</f>
        <v>9</v>
      </c>
      <c r="F54" s="51">
        <f t="shared" ref="F54:F62" si="16">MATCH(VLOOKUP(B54,L:L,1,TRUE),L:L,0)</f>
        <v>10</v>
      </c>
      <c r="G54" s="53">
        <f t="shared" ref="G54:G62" si="17">1-H54</f>
        <v>0.74653201613114684</v>
      </c>
      <c r="H54" s="53">
        <f t="shared" ref="H54:H62" si="18">(B54-VLOOKUP(E54,K:L,2,0))/(VLOOKUP(F54,K:L,2,0)-VLOOKUP(E54,K:L,2,0))</f>
        <v>0.25346798386885316</v>
      </c>
      <c r="I54" s="37"/>
      <c r="K54" s="21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>
      <c r="A55" s="34">
        <v>3</v>
      </c>
      <c r="B55" s="35">
        <v>4.7999999999999996E-3</v>
      </c>
      <c r="C55" s="45"/>
      <c r="D55" s="36">
        <f t="shared" si="14"/>
        <v>0.13413176619545053</v>
      </c>
      <c r="E55" s="52">
        <f t="shared" si="15"/>
        <v>11</v>
      </c>
      <c r="F55" s="51">
        <f t="shared" si="16"/>
        <v>12</v>
      </c>
      <c r="G55" s="53">
        <f t="shared" si="17"/>
        <v>0.76936841292303026</v>
      </c>
      <c r="H55" s="53">
        <f t="shared" si="18"/>
        <v>0.23063158707696979</v>
      </c>
      <c r="I55" s="37"/>
      <c r="K55" s="21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>
      <c r="A56" s="34">
        <v>4</v>
      </c>
      <c r="B56" s="35">
        <v>1.1599999999999999E-2</v>
      </c>
      <c r="C56" s="45"/>
      <c r="D56" s="36">
        <f t="shared" si="14"/>
        <v>0.1846525238494201</v>
      </c>
      <c r="E56" s="52">
        <f t="shared" si="15"/>
        <v>12</v>
      </c>
      <c r="F56" s="51">
        <f t="shared" si="16"/>
        <v>13</v>
      </c>
      <c r="G56" s="53">
        <f t="shared" si="17"/>
        <v>8.925328347379613E-2</v>
      </c>
      <c r="H56" s="53">
        <f t="shared" si="18"/>
        <v>0.91074671652620387</v>
      </c>
      <c r="I56" s="37"/>
      <c r="K56" s="21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>
      <c r="A57" s="34">
        <v>5</v>
      </c>
      <c r="B57" s="35">
        <v>1.7999999999999999E-2</v>
      </c>
      <c r="C57" s="45"/>
      <c r="D57" s="36">
        <f t="shared" si="14"/>
        <v>0.20988827178864711</v>
      </c>
      <c r="E57" s="52">
        <f t="shared" si="15"/>
        <v>14</v>
      </c>
      <c r="F57" s="51">
        <f t="shared" si="16"/>
        <v>15</v>
      </c>
      <c r="G57" s="53">
        <f t="shared" si="17"/>
        <v>0.88947957857350102</v>
      </c>
      <c r="H57" s="53">
        <f t="shared" si="18"/>
        <v>0.11052042142649895</v>
      </c>
      <c r="I57" s="37"/>
      <c r="K57" s="21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>
      <c r="A58" s="34">
        <v>6</v>
      </c>
      <c r="B58" s="35">
        <v>2.6700000000000002E-2</v>
      </c>
      <c r="C58" s="45"/>
      <c r="D58" s="36">
        <f t="shared" si="14"/>
        <v>0.23132805347213398</v>
      </c>
      <c r="E58" s="52">
        <f t="shared" si="15"/>
        <v>14</v>
      </c>
      <c r="F58" s="51">
        <f t="shared" si="16"/>
        <v>15</v>
      </c>
      <c r="G58" s="53">
        <f t="shared" si="17"/>
        <v>0.20483935024532673</v>
      </c>
      <c r="H58" s="53">
        <f t="shared" si="18"/>
        <v>0.79516064975467327</v>
      </c>
      <c r="I58" s="37"/>
      <c r="K58" s="21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>
      <c r="A59" s="34">
        <v>7</v>
      </c>
      <c r="B59" s="35">
        <v>4.1399999999999999E-2</v>
      </c>
      <c r="C59" s="45"/>
      <c r="D59" s="36">
        <f t="shared" si="14"/>
        <v>0.27062404282457531</v>
      </c>
      <c r="E59" s="52">
        <f t="shared" si="15"/>
        <v>15</v>
      </c>
      <c r="F59" s="51">
        <f t="shared" si="16"/>
        <v>16</v>
      </c>
      <c r="G59" s="53">
        <f t="shared" si="17"/>
        <v>0.31641558291836225</v>
      </c>
      <c r="H59" s="53">
        <f t="shared" si="18"/>
        <v>0.68358441708163775</v>
      </c>
      <c r="I59" s="37"/>
      <c r="K59" s="21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>
      <c r="A60" s="34">
        <v>8</v>
      </c>
      <c r="B60" s="35">
        <v>5.9400000000000001E-2</v>
      </c>
      <c r="C60" s="45"/>
      <c r="D60" s="36">
        <f t="shared" si="14"/>
        <v>0.29660007484233253</v>
      </c>
      <c r="E60" s="52">
        <f t="shared" si="15"/>
        <v>16</v>
      </c>
      <c r="F60" s="51">
        <f t="shared" si="16"/>
        <v>17</v>
      </c>
      <c r="G60" s="53">
        <f t="shared" si="17"/>
        <v>0.17337308744478264</v>
      </c>
      <c r="H60" s="53">
        <f t="shared" si="18"/>
        <v>0.82662691255521736</v>
      </c>
      <c r="I60" s="37"/>
      <c r="K60" s="21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>
      <c r="A61" s="34">
        <v>9</v>
      </c>
      <c r="B61" s="35">
        <v>8.3099999999999993E-2</v>
      </c>
      <c r="C61" s="45"/>
      <c r="D61" s="36">
        <f t="shared" si="14"/>
        <v>0.33342011474798594</v>
      </c>
      <c r="E61" s="52">
        <f t="shared" si="15"/>
        <v>17</v>
      </c>
      <c r="F61" s="51">
        <f t="shared" si="16"/>
        <v>18</v>
      </c>
      <c r="G61" s="53">
        <f t="shared" si="17"/>
        <v>0.49157518217145924</v>
      </c>
      <c r="H61" s="53">
        <f t="shared" si="18"/>
        <v>0.50842481782854076</v>
      </c>
      <c r="I61" s="37"/>
      <c r="K61" s="21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>
      <c r="A62" s="34">
        <v>10</v>
      </c>
      <c r="B62" s="35">
        <v>0.1119</v>
      </c>
      <c r="C62" s="45"/>
      <c r="D62" s="36">
        <f t="shared" si="14"/>
        <v>0.38139909168058012</v>
      </c>
      <c r="E62" s="52">
        <f t="shared" si="15"/>
        <v>18</v>
      </c>
      <c r="F62" s="51">
        <f t="shared" si="16"/>
        <v>19</v>
      </c>
      <c r="G62" s="53">
        <f t="shared" si="17"/>
        <v>0.91748466537457463</v>
      </c>
      <c r="H62" s="53">
        <f t="shared" si="18"/>
        <v>8.2515334625425332E-2</v>
      </c>
      <c r="I62" s="37"/>
      <c r="K62" s="21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>
      <c r="F63" s="19"/>
      <c r="G63" s="19"/>
      <c r="H63" s="20"/>
      <c r="I63" s="37"/>
      <c r="K63" s="21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>
      <c r="F64" s="19"/>
      <c r="G64" s="19"/>
      <c r="H64" s="20"/>
      <c r="I64" s="37"/>
      <c r="K64" s="21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6:31">
      <c r="F65" s="19"/>
      <c r="G65" s="19"/>
      <c r="H65" s="20"/>
      <c r="I65" s="37"/>
      <c r="K65" s="21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6:31">
      <c r="F66" s="19"/>
      <c r="G66" s="19"/>
      <c r="H66" s="20"/>
      <c r="I66" s="37"/>
      <c r="K66" s="21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6:31">
      <c r="F67" s="19"/>
      <c r="G67" s="19"/>
      <c r="H67" s="20"/>
      <c r="I67" s="37"/>
      <c r="K67" s="21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6:31">
      <c r="F68" s="19"/>
      <c r="G68" s="19"/>
      <c r="H68" s="20"/>
      <c r="I68" s="37"/>
      <c r="K68" s="21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6:31">
      <c r="F69" s="19"/>
      <c r="G69" s="19"/>
      <c r="H69" s="20"/>
      <c r="I69" s="37"/>
      <c r="K69" s="21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6:31">
      <c r="F70" s="19"/>
      <c r="G70" s="19"/>
      <c r="H70" s="20"/>
      <c r="I70" s="37"/>
      <c r="K70" s="21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6:31">
      <c r="F71" s="19"/>
      <c r="G71" s="19"/>
      <c r="H71" s="20"/>
      <c r="I71" s="37"/>
      <c r="K71" s="21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6:31">
      <c r="F72" s="19"/>
      <c r="G72" s="19"/>
      <c r="H72" s="20"/>
      <c r="I72" s="37"/>
      <c r="K72" s="21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6:31">
      <c r="F73" s="19"/>
      <c r="G73" s="19"/>
      <c r="H73" s="20"/>
      <c r="I73" s="37"/>
      <c r="K73" s="21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6:31">
      <c r="F74" s="19"/>
      <c r="G74" s="19"/>
      <c r="H74" s="20"/>
      <c r="I74" s="37"/>
      <c r="K74" s="21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6:31">
      <c r="F75" s="19"/>
      <c r="G75" s="19"/>
      <c r="H75" s="20"/>
      <c r="I75" s="37"/>
      <c r="K75" s="21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6:31">
      <c r="F76" s="19"/>
      <c r="G76" s="19"/>
      <c r="H76" s="20"/>
      <c r="I76" s="37"/>
      <c r="K76" s="21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6:31">
      <c r="F77" s="19"/>
      <c r="G77" s="19"/>
      <c r="H77" s="20"/>
      <c r="I77" s="37"/>
      <c r="K77" s="21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6:31">
      <c r="F78" s="19"/>
      <c r="G78" s="19"/>
      <c r="H78" s="20"/>
      <c r="I78" s="37"/>
      <c r="K78" s="21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6:31">
      <c r="F79" s="19"/>
      <c r="G79" s="19"/>
      <c r="H79" s="20"/>
      <c r="I79" s="37"/>
      <c r="K79" s="21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6:31">
      <c r="F80" s="19"/>
      <c r="G80" s="19"/>
      <c r="H80" s="20"/>
      <c r="I80" s="37"/>
      <c r="K80" s="21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6:31">
      <c r="F81" s="19"/>
      <c r="G81" s="19"/>
      <c r="H81" s="20"/>
      <c r="I81" s="37"/>
      <c r="K81" s="21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6:31">
      <c r="F82" s="19"/>
      <c r="G82" s="19"/>
      <c r="H82" s="20"/>
      <c r="I82" s="37"/>
      <c r="K82" s="21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6:31">
      <c r="F83" s="19"/>
      <c r="G83" s="19"/>
      <c r="H83" s="20"/>
      <c r="I83" s="37"/>
      <c r="K83" s="21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6:31">
      <c r="F84" s="19"/>
      <c r="G84" s="19"/>
      <c r="H84" s="20"/>
      <c r="I84" s="37"/>
      <c r="K84" s="21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6:31">
      <c r="F85" s="19"/>
      <c r="G85" s="19"/>
      <c r="H85" s="20"/>
      <c r="I85" s="37"/>
      <c r="K85" s="21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6:31">
      <c r="F86" s="19"/>
      <c r="G86" s="19"/>
      <c r="H86" s="20"/>
      <c r="I86" s="37"/>
      <c r="K86" s="21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6:31">
      <c r="F87" s="19"/>
      <c r="G87" s="19"/>
      <c r="H87" s="20"/>
      <c r="I87" s="37"/>
      <c r="K87" s="21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6:31">
      <c r="F88" s="19"/>
      <c r="G88" s="19"/>
      <c r="H88" s="20"/>
      <c r="I88" s="37"/>
      <c r="K88" s="21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6:31">
      <c r="F89" s="19"/>
      <c r="G89" s="19"/>
      <c r="H89" s="20"/>
      <c r="I89" s="37"/>
      <c r="K89" s="21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6:31">
      <c r="F90" s="19"/>
      <c r="G90" s="19"/>
      <c r="H90" s="20"/>
      <c r="I90" s="37"/>
      <c r="K90" s="21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6:31">
      <c r="F91" s="19"/>
      <c r="G91" s="19"/>
      <c r="H91" s="20"/>
      <c r="I91" s="37"/>
      <c r="K91" s="21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6:31">
      <c r="F92" s="19"/>
      <c r="G92" s="19"/>
      <c r="H92" s="20"/>
      <c r="I92" s="37"/>
      <c r="K92" s="21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6:31">
      <c r="F93" s="19"/>
      <c r="G93" s="19"/>
      <c r="H93" s="20"/>
      <c r="I93" s="37"/>
      <c r="K93" s="21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6:31">
      <c r="F94" s="19"/>
      <c r="G94" s="19"/>
      <c r="H94" s="20"/>
      <c r="I94" s="37"/>
      <c r="K94" s="21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6:31">
      <c r="F95" s="19"/>
      <c r="G95" s="19"/>
      <c r="H95" s="20"/>
      <c r="I95" s="37"/>
      <c r="K95" s="21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6:31">
      <c r="F96" s="19"/>
      <c r="G96" s="19"/>
      <c r="H96" s="20"/>
      <c r="I96" s="37"/>
      <c r="K96" s="21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6:31">
      <c r="F97" s="19"/>
      <c r="G97" s="19"/>
      <c r="H97" s="20"/>
      <c r="I97" s="37"/>
      <c r="K97" s="21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6:31">
      <c r="F98" s="19"/>
      <c r="G98" s="19"/>
      <c r="H98" s="20"/>
      <c r="I98" s="37"/>
      <c r="K98" s="21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6:31">
      <c r="F99" s="19"/>
      <c r="G99" s="19"/>
      <c r="H99" s="20"/>
      <c r="I99" s="37"/>
      <c r="K99" s="21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6:31">
      <c r="F100" s="19"/>
      <c r="G100" s="19"/>
      <c r="H100" s="20"/>
      <c r="I100" s="37"/>
      <c r="K100" s="21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6:31">
      <c r="F101" s="19"/>
      <c r="G101" s="19"/>
      <c r="H101" s="20"/>
      <c r="I101" s="37"/>
      <c r="K101" s="21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6:31">
      <c r="F102" s="19"/>
      <c r="G102" s="19"/>
      <c r="H102" s="20"/>
      <c r="I102" s="37"/>
      <c r="K102" s="21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6:31">
      <c r="F103" s="19"/>
      <c r="G103" s="19"/>
      <c r="H103" s="20"/>
      <c r="I103" s="37"/>
      <c r="K103" s="21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6:31">
      <c r="F104" s="19"/>
      <c r="G104" s="19"/>
      <c r="H104" s="20"/>
      <c r="I104" s="37"/>
      <c r="K104" s="21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6:31">
      <c r="F105" s="19"/>
      <c r="G105" s="19"/>
      <c r="H105" s="20"/>
      <c r="I105" s="37"/>
      <c r="K105" s="21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6:31">
      <c r="F106" s="19"/>
      <c r="G106" s="19"/>
      <c r="H106" s="20"/>
      <c r="I106" s="37"/>
      <c r="K106" s="21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6:31">
      <c r="F107" s="19"/>
      <c r="G107" s="19"/>
      <c r="H107" s="20"/>
      <c r="I107" s="37"/>
      <c r="K107" s="21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6:31">
      <c r="F108" s="19"/>
      <c r="G108" s="19"/>
      <c r="H108" s="20"/>
      <c r="I108" s="37"/>
      <c r="K108" s="21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6:31">
      <c r="F109" s="19"/>
      <c r="G109" s="19"/>
      <c r="H109" s="20"/>
      <c r="I109" s="37"/>
      <c r="K109" s="21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6:31">
      <c r="F110" s="19"/>
      <c r="G110" s="19"/>
      <c r="H110" s="20"/>
      <c r="I110" s="37"/>
      <c r="K110" s="21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6:31">
      <c r="K111" s="21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6:31">
      <c r="K112" s="21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</sheetData>
  <pageMargins left="0.7" right="0.7" top="0.75" bottom="0.75" header="0.3" footer="0.3"/>
  <pageSetup paperSize="9" orientation="portrait" r:id="rId1"/>
  <ignoredErrors>
    <ignoredError sqref="F40 F41:F49 G40:H49 F53:H62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D40" sqref="D40"/>
    </sheetView>
  </sheetViews>
  <sheetFormatPr defaultRowHeight="14.5"/>
  <sheetData>
    <row r="2" spans="1:28">
      <c r="G2" t="s">
        <v>63</v>
      </c>
      <c r="I2" s="20"/>
      <c r="J2" s="20"/>
      <c r="K2" s="20"/>
      <c r="L2" s="20"/>
      <c r="M2" s="20"/>
    </row>
    <row r="3" spans="1:28">
      <c r="G3" t="s">
        <v>64</v>
      </c>
    </row>
    <row r="4" spans="1:28">
      <c r="H4" s="54" t="s">
        <v>5</v>
      </c>
      <c r="I4" s="50"/>
      <c r="J4" s="50"/>
      <c r="K4" s="50"/>
      <c r="L4" s="50"/>
      <c r="M4" s="50"/>
    </row>
    <row r="5" spans="1:28">
      <c r="A5" s="34" t="s">
        <v>24</v>
      </c>
      <c r="B5" s="34" t="s">
        <v>61</v>
      </c>
      <c r="C5" t="s">
        <v>57</v>
      </c>
      <c r="D5" s="34" t="s">
        <v>59</v>
      </c>
      <c r="E5" s="34" t="s">
        <v>62</v>
      </c>
      <c r="F5" s="34" t="s">
        <v>60</v>
      </c>
      <c r="G5" s="34" t="s">
        <v>65</v>
      </c>
      <c r="H5" s="55">
        <v>9.9999999999999995E-7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</row>
    <row r="6" spans="1:28">
      <c r="A6" s="34">
        <f>parameter!A40</f>
        <v>1</v>
      </c>
      <c r="B6" s="48">
        <f>parameter!B40</f>
        <v>8.9999999999999998E-4</v>
      </c>
      <c r="C6" s="34"/>
      <c r="D6" s="48">
        <f>parameter!D40</f>
        <v>1.6341394128602662E-2</v>
      </c>
      <c r="E6" s="49">
        <f>LN(B6/(1-B6))</f>
        <v>-7.0122153893967996</v>
      </c>
      <c r="F6" s="49">
        <f>LN(D6/(1-D6))</f>
        <v>-4.0975774858199436</v>
      </c>
      <c r="G6" s="49">
        <f>(F6-E6)/LN(5)</f>
        <v>1.81096635108389</v>
      </c>
      <c r="H6" s="56">
        <f t="shared" ref="H6:W15" si="0">1/(1+EXP(-($G6*LN(H$5)+$E6)))</f>
        <v>1.2269742372870935E-14</v>
      </c>
      <c r="I6" s="36">
        <f t="shared" si="0"/>
        <v>8.9999999999999965E-4</v>
      </c>
      <c r="J6" s="36">
        <f t="shared" si="0"/>
        <v>3.1507809879147311E-3</v>
      </c>
      <c r="K6" s="36">
        <f t="shared" si="0"/>
        <v>6.5438418419890738E-3</v>
      </c>
      <c r="L6" s="36">
        <f t="shared" si="0"/>
        <v>1.096867036537778E-2</v>
      </c>
      <c r="M6" s="36">
        <f t="shared" si="0"/>
        <v>1.6341394128602655E-2</v>
      </c>
      <c r="N6" s="36">
        <f t="shared" si="0"/>
        <v>2.2589991259549025E-2</v>
      </c>
      <c r="O6" s="36">
        <f t="shared" si="0"/>
        <v>2.964876628619428E-2</v>
      </c>
      <c r="P6" s="36">
        <f t="shared" si="0"/>
        <v>3.7455860845780516E-2</v>
      </c>
      <c r="Q6" s="36">
        <f t="shared" si="0"/>
        <v>4.5952043715743573E-2</v>
      </c>
      <c r="R6" s="36">
        <f t="shared" si="0"/>
        <v>5.5080121189057155E-2</v>
      </c>
      <c r="S6" s="36">
        <f t="shared" si="0"/>
        <v>6.4784673878041196E-2</v>
      </c>
      <c r="T6" s="36">
        <f t="shared" si="0"/>
        <v>7.5011972431287044E-2</v>
      </c>
      <c r="U6" s="36">
        <f t="shared" si="0"/>
        <v>8.5709991542271088E-2</v>
      </c>
      <c r="V6" s="36">
        <f t="shared" si="0"/>
        <v>9.6828475386054394E-2</v>
      </c>
      <c r="W6" s="36">
        <f t="shared" si="0"/>
        <v>0.10831902607131857</v>
      </c>
      <c r="X6" s="36">
        <f t="shared" ref="X6:AB15" si="1">1/(1+EXP(-($G6*LN(X$5)+$E6)))</f>
        <v>0.12013519746771345</v>
      </c>
      <c r="Y6" s="36">
        <f t="shared" si="1"/>
        <v>0.13223258341280233</v>
      </c>
      <c r="Z6" s="36">
        <f t="shared" si="1"/>
        <v>0.14456889358745978</v>
      </c>
      <c r="AA6" s="36">
        <f t="shared" si="1"/>
        <v>0.15710401320743997</v>
      </c>
      <c r="AB6" s="36">
        <f t="shared" si="1"/>
        <v>0.16980004463147702</v>
      </c>
    </row>
    <row r="7" spans="1:28">
      <c r="A7" s="34">
        <f>parameter!A41</f>
        <v>2</v>
      </c>
      <c r="B7" s="48">
        <f>parameter!B41</f>
        <v>2.2000000000000001E-3</v>
      </c>
      <c r="C7" s="34"/>
      <c r="D7" s="48">
        <f>parameter!D41</f>
        <v>5.9707648185793452E-2</v>
      </c>
      <c r="E7" s="49">
        <f t="shared" ref="E7:E15" si="2">LN(B7/(1-B7))</f>
        <v>-6.1170954950626664</v>
      </c>
      <c r="F7" s="49">
        <f t="shared" ref="F7:F15" si="3">LN(D7/(1-D7))</f>
        <v>-2.7567307169700421</v>
      </c>
      <c r="G7" s="49">
        <f t="shared" ref="G7:G15" si="4">(F7-E7)/LN(5)</f>
        <v>2.0879120294926055</v>
      </c>
      <c r="H7" s="56">
        <f t="shared" si="0"/>
        <v>6.5449601143973615E-16</v>
      </c>
      <c r="I7" s="36">
        <f t="shared" si="0"/>
        <v>2.200000000000001E-3</v>
      </c>
      <c r="J7" s="36">
        <f t="shared" si="0"/>
        <v>9.2864861941610484E-3</v>
      </c>
      <c r="K7" s="36">
        <f t="shared" si="0"/>
        <v>2.1388325311464149E-2</v>
      </c>
      <c r="L7" s="36">
        <f t="shared" si="0"/>
        <v>3.832276322070019E-2</v>
      </c>
      <c r="M7" s="36">
        <f t="shared" si="0"/>
        <v>5.970764818579348E-2</v>
      </c>
      <c r="N7" s="36">
        <f t="shared" si="0"/>
        <v>8.5016603593046192E-2</v>
      </c>
      <c r="O7" s="36">
        <f t="shared" si="0"/>
        <v>0.11362804891998776</v>
      </c>
      <c r="P7" s="36">
        <f t="shared" si="0"/>
        <v>0.14487151509751778</v>
      </c>
      <c r="Q7" s="36">
        <f t="shared" si="0"/>
        <v>0.17806921452835761</v>
      </c>
      <c r="R7" s="36">
        <f t="shared" si="0"/>
        <v>0.2125704605582579</v>
      </c>
      <c r="S7" s="36">
        <f t="shared" si="0"/>
        <v>0.24777747805921033</v>
      </c>
      <c r="T7" s="36">
        <f t="shared" si="0"/>
        <v>0.28316234361064169</v>
      </c>
      <c r="U7" s="36">
        <f t="shared" si="0"/>
        <v>0.31827579959895769</v>
      </c>
      <c r="V7" s="36">
        <f t="shared" si="0"/>
        <v>0.35274933282485871</v>
      </c>
      <c r="W7" s="36">
        <f t="shared" si="0"/>
        <v>0.3862921851803483</v>
      </c>
      <c r="X7" s="36">
        <f t="shared" si="1"/>
        <v>0.41868494702258441</v>
      </c>
      <c r="Y7" s="36">
        <f t="shared" si="1"/>
        <v>0.4497711779288992</v>
      </c>
      <c r="Z7" s="36">
        <f t="shared" si="1"/>
        <v>0.47944820286002376</v>
      </c>
      <c r="AA7" s="36">
        <f t="shared" si="1"/>
        <v>0.50765791854210685</v>
      </c>
      <c r="AB7" s="36">
        <f t="shared" si="1"/>
        <v>0.53437816135350213</v>
      </c>
    </row>
    <row r="8" spans="1:28">
      <c r="A8" s="34">
        <f>parameter!A42</f>
        <v>3</v>
      </c>
      <c r="B8" s="48">
        <f>parameter!B42</f>
        <v>4.7999999999999996E-3</v>
      </c>
      <c r="C8" s="34"/>
      <c r="D8" s="48">
        <f>parameter!D42</f>
        <v>9.4652360984890507E-2</v>
      </c>
      <c r="E8" s="49">
        <f t="shared" si="2"/>
        <v>-5.3343278040710702</v>
      </c>
      <c r="F8" s="49">
        <f t="shared" si="3"/>
        <v>-2.2581081797316362</v>
      </c>
      <c r="G8" s="49">
        <f t="shared" si="4"/>
        <v>1.911362718979936</v>
      </c>
      <c r="H8" s="56">
        <f t="shared" si="0"/>
        <v>1.6411737280334006E-14</v>
      </c>
      <c r="I8" s="36">
        <f t="shared" si="0"/>
        <v>4.7999999999999978E-3</v>
      </c>
      <c r="J8" s="36">
        <f t="shared" si="0"/>
        <v>1.7819668235750669E-2</v>
      </c>
      <c r="K8" s="36">
        <f t="shared" si="0"/>
        <v>3.7888553930465391E-2</v>
      </c>
      <c r="L8" s="36">
        <f t="shared" si="0"/>
        <v>6.3887230441877496E-2</v>
      </c>
      <c r="M8" s="36">
        <f t="shared" si="0"/>
        <v>9.465236098489048E-2</v>
      </c>
      <c r="N8" s="36">
        <f t="shared" si="0"/>
        <v>0.12902292513760547</v>
      </c>
      <c r="O8" s="36">
        <f t="shared" si="0"/>
        <v>0.16589728939804174</v>
      </c>
      <c r="P8" s="36">
        <f t="shared" si="0"/>
        <v>0.20427918698999462</v>
      </c>
      <c r="Q8" s="36">
        <f t="shared" si="0"/>
        <v>0.24330680499203786</v>
      </c>
      <c r="R8" s="36">
        <f t="shared" si="0"/>
        <v>0.28226531890029227</v>
      </c>
      <c r="S8" s="36">
        <f t="shared" si="0"/>
        <v>0.32058598153093615</v>
      </c>
      <c r="T8" s="36">
        <f t="shared" si="0"/>
        <v>0.35783578592322701</v>
      </c>
      <c r="U8" s="36">
        <f t="shared" si="0"/>
        <v>0.39370154892271236</v>
      </c>
      <c r="V8" s="36">
        <f t="shared" si="0"/>
        <v>0.42797154889874128</v>
      </c>
      <c r="W8" s="36">
        <f t="shared" si="0"/>
        <v>0.4605169735599855</v>
      </c>
      <c r="X8" s="36">
        <f t="shared" si="1"/>
        <v>0.49127461454458476</v>
      </c>
      <c r="Y8" s="36">
        <f t="shared" si="1"/>
        <v>0.52023158679646364</v>
      </c>
      <c r="Z8" s="36">
        <f t="shared" si="1"/>
        <v>0.54741237637404616</v>
      </c>
      <c r="AA8" s="36">
        <f t="shared" si="1"/>
        <v>0.57286821148112976</v>
      </c>
      <c r="AB8" s="36">
        <f t="shared" si="1"/>
        <v>0.59666857251305916</v>
      </c>
    </row>
    <row r="9" spans="1:28">
      <c r="A9" s="34">
        <f>parameter!A43</f>
        <v>4</v>
      </c>
      <c r="B9" s="48">
        <f>parameter!B43</f>
        <v>1.1599999999999999E-2</v>
      </c>
      <c r="C9" s="34"/>
      <c r="D9" s="48">
        <f>parameter!D43</f>
        <v>0.14113632378082094</v>
      </c>
      <c r="E9" s="49">
        <f t="shared" si="2"/>
        <v>-4.4450823760021363</v>
      </c>
      <c r="F9" s="49">
        <f t="shared" si="3"/>
        <v>-1.8058839502113391</v>
      </c>
      <c r="G9" s="49">
        <f t="shared" si="4"/>
        <v>1.6398261811785555</v>
      </c>
      <c r="H9" s="56">
        <f t="shared" si="0"/>
        <v>1.7004668323447938E-12</v>
      </c>
      <c r="I9" s="36">
        <f t="shared" si="0"/>
        <v>1.1599999999999997E-2</v>
      </c>
      <c r="J9" s="36">
        <f t="shared" si="0"/>
        <v>3.528272941957411E-2</v>
      </c>
      <c r="K9" s="36">
        <f t="shared" si="0"/>
        <v>6.6387717060333695E-2</v>
      </c>
      <c r="L9" s="36">
        <f t="shared" si="0"/>
        <v>0.10231154199473717</v>
      </c>
      <c r="M9" s="36">
        <f t="shared" si="0"/>
        <v>0.14113632378082097</v>
      </c>
      <c r="N9" s="36">
        <f t="shared" si="0"/>
        <v>0.18139743676787412</v>
      </c>
      <c r="O9" s="36">
        <f t="shared" si="0"/>
        <v>0.22198638595030032</v>
      </c>
      <c r="P9" s="36">
        <f t="shared" si="0"/>
        <v>0.26208501343397311</v>
      </c>
      <c r="Q9" s="36">
        <f t="shared" si="0"/>
        <v>0.30111036354654824</v>
      </c>
      <c r="R9" s="36">
        <f t="shared" si="0"/>
        <v>0.3386663539100237</v>
      </c>
      <c r="S9" s="36">
        <f t="shared" si="0"/>
        <v>0.37450201431732438</v>
      </c>
      <c r="T9" s="36">
        <f t="shared" si="0"/>
        <v>0.4084764113555906</v>
      </c>
      <c r="U9" s="36">
        <f t="shared" si="0"/>
        <v>0.44053002299203314</v>
      </c>
      <c r="V9" s="36">
        <f t="shared" si="0"/>
        <v>0.47066197050972874</v>
      </c>
      <c r="W9" s="36">
        <f t="shared" si="0"/>
        <v>0.49891231264352293</v>
      </c>
      <c r="X9" s="36">
        <f t="shared" si="1"/>
        <v>0.52534854962758093</v>
      </c>
      <c r="Y9" s="36">
        <f t="shared" si="1"/>
        <v>0.55005552525534762</v>
      </c>
      <c r="Z9" s="36">
        <f t="shared" si="1"/>
        <v>0.57312800757437754</v>
      </c>
      <c r="AA9" s="36">
        <f t="shared" si="1"/>
        <v>0.59466534102898383</v>
      </c>
      <c r="AB9" s="36">
        <f t="shared" si="1"/>
        <v>0.614767674908547</v>
      </c>
    </row>
    <row r="10" spans="1:28">
      <c r="A10" s="34">
        <f>parameter!A44</f>
        <v>5</v>
      </c>
      <c r="B10" s="48">
        <f>parameter!B44</f>
        <v>1.7999999999999999E-2</v>
      </c>
      <c r="C10" s="34"/>
      <c r="D10" s="48">
        <f>parameter!D44</f>
        <v>0.16520197816202895</v>
      </c>
      <c r="E10" s="49">
        <f t="shared" si="2"/>
        <v>-3.9992195504583012</v>
      </c>
      <c r="F10" s="49">
        <f t="shared" si="3"/>
        <v>-1.6200209702147335</v>
      </c>
      <c r="G10" s="49">
        <f t="shared" si="4"/>
        <v>1.4782791941599585</v>
      </c>
      <c r="H10" s="56">
        <f t="shared" si="0"/>
        <v>2.4744908505675942E-11</v>
      </c>
      <c r="I10" s="36">
        <f t="shared" si="0"/>
        <v>1.7999999999999999E-2</v>
      </c>
      <c r="J10" s="36">
        <f t="shared" si="0"/>
        <v>4.8588744962677177E-2</v>
      </c>
      <c r="K10" s="36">
        <f t="shared" si="0"/>
        <v>8.5086288063796964E-2</v>
      </c>
      <c r="L10" s="36">
        <f t="shared" si="0"/>
        <v>0.124565414192021</v>
      </c>
      <c r="M10" s="36">
        <f t="shared" si="0"/>
        <v>0.16520197816202892</v>
      </c>
      <c r="N10" s="36">
        <f t="shared" si="0"/>
        <v>0.20578883506261564</v>
      </c>
      <c r="O10" s="36">
        <f t="shared" si="0"/>
        <v>0.24552542692558024</v>
      </c>
      <c r="P10" s="36">
        <f t="shared" si="0"/>
        <v>0.28389458706890874</v>
      </c>
      <c r="Q10" s="36">
        <f t="shared" si="0"/>
        <v>0.32057988346145966</v>
      </c>
      <c r="R10" s="36">
        <f t="shared" si="0"/>
        <v>0.35540690458939989</v>
      </c>
      <c r="S10" s="36">
        <f t="shared" si="0"/>
        <v>0.38830068183523286</v>
      </c>
      <c r="T10" s="36">
        <f t="shared" si="0"/>
        <v>0.41925467975515063</v>
      </c>
      <c r="U10" s="36">
        <f t="shared" si="0"/>
        <v>0.44830828247195958</v>
      </c>
      <c r="V10" s="36">
        <f t="shared" si="0"/>
        <v>0.47553056102784752</v>
      </c>
      <c r="W10" s="36">
        <f t="shared" si="0"/>
        <v>0.50100867827459505</v>
      </c>
      <c r="X10" s="36">
        <f t="shared" si="1"/>
        <v>0.5248397024300252</v>
      </c>
      <c r="Y10" s="36">
        <f t="shared" si="1"/>
        <v>0.54712491138932362</v>
      </c>
      <c r="Z10" s="36">
        <f t="shared" si="1"/>
        <v>0.56796590521029533</v>
      </c>
      <c r="AA10" s="36">
        <f t="shared" si="1"/>
        <v>0.58746202195346575</v>
      </c>
      <c r="AB10" s="36">
        <f t="shared" si="1"/>
        <v>0.6057086855754592</v>
      </c>
    </row>
    <row r="11" spans="1:28">
      <c r="A11" s="34">
        <f>parameter!A45</f>
        <v>6</v>
      </c>
      <c r="B11" s="48">
        <f>parameter!B45</f>
        <v>2.6700000000000002E-2</v>
      </c>
      <c r="C11" s="34"/>
      <c r="D11" s="48">
        <f>parameter!D45</f>
        <v>0.18645384129305653</v>
      </c>
      <c r="E11" s="49">
        <f t="shared" si="2"/>
        <v>-3.5960287940262439</v>
      </c>
      <c r="F11" s="49">
        <f t="shared" si="3"/>
        <v>-1.473218957249083</v>
      </c>
      <c r="G11" s="49">
        <f t="shared" si="4"/>
        <v>1.3189759110164374</v>
      </c>
      <c r="H11" s="56">
        <f t="shared" si="0"/>
        <v>3.3450997415308716E-10</v>
      </c>
      <c r="I11" s="36">
        <f t="shared" si="0"/>
        <v>2.6700000000000002E-2</v>
      </c>
      <c r="J11" s="36">
        <f t="shared" si="0"/>
        <v>6.4056814450747041E-2</v>
      </c>
      <c r="K11" s="36">
        <f t="shared" si="0"/>
        <v>0.10461323889706481</v>
      </c>
      <c r="L11" s="36">
        <f t="shared" si="0"/>
        <v>0.14584852998190936</v>
      </c>
      <c r="M11" s="36">
        <f t="shared" si="0"/>
        <v>0.18645384129305648</v>
      </c>
      <c r="N11" s="36">
        <f t="shared" si="0"/>
        <v>0.22570200900502291</v>
      </c>
      <c r="O11" s="36">
        <f t="shared" si="0"/>
        <v>0.26319652933896737</v>
      </c>
      <c r="P11" s="36">
        <f t="shared" si="0"/>
        <v>0.29874201008579537</v>
      </c>
      <c r="Q11" s="36">
        <f t="shared" si="0"/>
        <v>0.33226855861571047</v>
      </c>
      <c r="R11" s="36">
        <f t="shared" si="0"/>
        <v>0.36378476842466295</v>
      </c>
      <c r="S11" s="36">
        <f t="shared" si="0"/>
        <v>0.39334750055469941</v>
      </c>
      <c r="T11" s="36">
        <f t="shared" si="0"/>
        <v>0.42104213725803902</v>
      </c>
      <c r="U11" s="36">
        <f t="shared" si="0"/>
        <v>0.44696960271335817</v>
      </c>
      <c r="V11" s="36">
        <f t="shared" si="0"/>
        <v>0.47123785109911481</v>
      </c>
      <c r="W11" s="36">
        <f t="shared" si="0"/>
        <v>0.49395634112123793</v>
      </c>
      <c r="X11" s="36">
        <f t="shared" si="1"/>
        <v>0.51523252028599487</v>
      </c>
      <c r="Y11" s="36">
        <f t="shared" si="1"/>
        <v>0.53516966453492887</v>
      </c>
      <c r="Z11" s="36">
        <f t="shared" si="1"/>
        <v>0.55386563024482172</v>
      </c>
      <c r="AA11" s="36">
        <f t="shared" si="1"/>
        <v>0.57141221669758568</v>
      </c>
      <c r="AB11" s="36">
        <f t="shared" si="1"/>
        <v>0.58789493249513447</v>
      </c>
    </row>
    <row r="12" spans="1:28">
      <c r="A12" s="34">
        <f>parameter!A46</f>
        <v>7</v>
      </c>
      <c r="B12" s="48">
        <f>parameter!B46</f>
        <v>4.1399999999999999E-2</v>
      </c>
      <c r="C12" s="34"/>
      <c r="D12" s="48">
        <f>parameter!D46</f>
        <v>0.22634289820985054</v>
      </c>
      <c r="E12" s="49">
        <f t="shared" si="2"/>
        <v>-3.1421930058942622</v>
      </c>
      <c r="F12" s="49">
        <f t="shared" si="3"/>
        <v>-1.2290776563544568</v>
      </c>
      <c r="G12" s="49">
        <f t="shared" si="4"/>
        <v>1.1886854005113039</v>
      </c>
      <c r="H12" s="56">
        <f t="shared" si="0"/>
        <v>3.1860347770248859E-9</v>
      </c>
      <c r="I12" s="36">
        <f t="shared" si="0"/>
        <v>4.1399999999999999E-2</v>
      </c>
      <c r="J12" s="36">
        <f t="shared" si="0"/>
        <v>8.9622000029754331E-2</v>
      </c>
      <c r="K12" s="36">
        <f t="shared" si="0"/>
        <v>0.13749082279314029</v>
      </c>
      <c r="L12" s="36">
        <f t="shared" si="0"/>
        <v>0.18327343515964398</v>
      </c>
      <c r="M12" s="36">
        <f t="shared" si="0"/>
        <v>0.22634289820985057</v>
      </c>
      <c r="N12" s="36">
        <f t="shared" si="0"/>
        <v>0.26651928830867166</v>
      </c>
      <c r="O12" s="36">
        <f t="shared" si="0"/>
        <v>0.30383159228668999</v>
      </c>
      <c r="P12" s="36">
        <f t="shared" si="0"/>
        <v>0.33840924919346616</v>
      </c>
      <c r="Q12" s="36">
        <f t="shared" si="0"/>
        <v>0.37042727713816714</v>
      </c>
      <c r="R12" s="36">
        <f t="shared" si="0"/>
        <v>0.40007713504415898</v>
      </c>
      <c r="S12" s="36">
        <f t="shared" si="0"/>
        <v>0.42755104058466215</v>
      </c>
      <c r="T12" s="36">
        <f t="shared" si="0"/>
        <v>0.45303368177204706</v>
      </c>
      <c r="U12" s="36">
        <f t="shared" si="0"/>
        <v>0.47669810401117491</v>
      </c>
      <c r="V12" s="36">
        <f t="shared" si="0"/>
        <v>0.49870398113545078</v>
      </c>
      <c r="W12" s="36">
        <f t="shared" si="0"/>
        <v>0.51919724153263447</v>
      </c>
      <c r="X12" s="36">
        <f t="shared" si="1"/>
        <v>0.53831044677434059</v>
      </c>
      <c r="Y12" s="36">
        <f t="shared" si="1"/>
        <v>0.55616356623356278</v>
      </c>
      <c r="Z12" s="36">
        <f t="shared" si="1"/>
        <v>0.57286493648234293</v>
      </c>
      <c r="AA12" s="36">
        <f t="shared" si="1"/>
        <v>0.58851228142276402</v>
      </c>
      <c r="AB12" s="36">
        <f t="shared" si="1"/>
        <v>0.60319372189549703</v>
      </c>
    </row>
    <row r="13" spans="1:28">
      <c r="A13" s="34">
        <f>parameter!A47</f>
        <v>8</v>
      </c>
      <c r="B13" s="48">
        <f>parameter!B47</f>
        <v>5.9400000000000001E-2</v>
      </c>
      <c r="C13" s="34"/>
      <c r="D13" s="48">
        <f>parameter!D47</f>
        <v>0.25382145528436934</v>
      </c>
      <c r="E13" s="49">
        <f t="shared" si="2"/>
        <v>-2.7622237431423482</v>
      </c>
      <c r="F13" s="49">
        <f t="shared" si="3"/>
        <v>-1.0783338197526506</v>
      </c>
      <c r="G13" s="49">
        <f t="shared" si="4"/>
        <v>1.0462596353549276</v>
      </c>
      <c r="H13" s="56">
        <f t="shared" si="0"/>
        <v>3.3329104419515792E-8</v>
      </c>
      <c r="I13" s="36">
        <f t="shared" si="0"/>
        <v>5.9400000000000015E-2</v>
      </c>
      <c r="J13" s="36">
        <f t="shared" si="0"/>
        <v>0.11537135707426474</v>
      </c>
      <c r="K13" s="36">
        <f t="shared" si="0"/>
        <v>0.16620161199882533</v>
      </c>
      <c r="L13" s="36">
        <f t="shared" si="0"/>
        <v>0.21218580985131993</v>
      </c>
      <c r="M13" s="36">
        <f t="shared" si="0"/>
        <v>0.25382145528436934</v>
      </c>
      <c r="N13" s="36">
        <f t="shared" si="0"/>
        <v>0.29160986824059654</v>
      </c>
      <c r="O13" s="36">
        <f t="shared" si="0"/>
        <v>0.32600796051608016</v>
      </c>
      <c r="P13" s="36">
        <f t="shared" si="0"/>
        <v>0.35741810929720164</v>
      </c>
      <c r="Q13" s="36">
        <f t="shared" si="0"/>
        <v>0.38618990508612405</v>
      </c>
      <c r="R13" s="36">
        <f t="shared" si="0"/>
        <v>0.41262557292258778</v>
      </c>
      <c r="S13" s="36">
        <f t="shared" si="0"/>
        <v>0.43698615431973875</v>
      </c>
      <c r="T13" s="36">
        <f t="shared" si="0"/>
        <v>0.45949738662059397</v>
      </c>
      <c r="U13" s="36">
        <f t="shared" si="0"/>
        <v>0.48035492724952911</v>
      </c>
      <c r="V13" s="36">
        <f t="shared" si="0"/>
        <v>0.4997288540819948</v>
      </c>
      <c r="W13" s="36">
        <f t="shared" si="0"/>
        <v>0.51776748399019012</v>
      </c>
      <c r="X13" s="36">
        <f t="shared" si="1"/>
        <v>0.53460058954843281</v>
      </c>
      <c r="Y13" s="36">
        <f t="shared" si="1"/>
        <v>0.55034210090439373</v>
      </c>
      <c r="Z13" s="36">
        <f t="shared" si="1"/>
        <v>0.56509237430513115</v>
      </c>
      <c r="AA13" s="36">
        <f t="shared" si="1"/>
        <v>0.57894009887425302</v>
      </c>
      <c r="AB13" s="36">
        <f t="shared" si="1"/>
        <v>0.59196390255901421</v>
      </c>
    </row>
    <row r="14" spans="1:28">
      <c r="A14" s="34">
        <f>parameter!A48</f>
        <v>9</v>
      </c>
      <c r="B14" s="48">
        <f>parameter!B48</f>
        <v>8.3099999999999993E-2</v>
      </c>
      <c r="C14" s="34"/>
      <c r="D14" s="48">
        <f>parameter!D48</f>
        <v>0.29129376296737325</v>
      </c>
      <c r="E14" s="49">
        <f t="shared" si="2"/>
        <v>-2.4009537131944527</v>
      </c>
      <c r="F14" s="49">
        <f t="shared" si="3"/>
        <v>-0.88910885373679227</v>
      </c>
      <c r="G14" s="49">
        <f t="shared" si="4"/>
        <v>0.93936202681541114</v>
      </c>
      <c r="H14" s="56">
        <f t="shared" si="0"/>
        <v>2.0946274912297176E-7</v>
      </c>
      <c r="I14" s="36">
        <f t="shared" si="0"/>
        <v>8.3099999999999993E-2</v>
      </c>
      <c r="J14" s="36">
        <f t="shared" si="0"/>
        <v>0.14806768602199644</v>
      </c>
      <c r="K14" s="36">
        <f t="shared" si="0"/>
        <v>0.20278808010732802</v>
      </c>
      <c r="L14" s="36">
        <f t="shared" si="0"/>
        <v>0.24997953611427379</v>
      </c>
      <c r="M14" s="36">
        <f t="shared" si="0"/>
        <v>0.2912937629673733</v>
      </c>
      <c r="N14" s="36">
        <f t="shared" si="0"/>
        <v>0.3278681663425394</v>
      </c>
      <c r="O14" s="36">
        <f t="shared" si="0"/>
        <v>0.36053574658767101</v>
      </c>
      <c r="P14" s="36">
        <f t="shared" si="0"/>
        <v>0.38993027996394158</v>
      </c>
      <c r="Q14" s="36">
        <f t="shared" si="0"/>
        <v>0.4165470531834779</v>
      </c>
      <c r="R14" s="36">
        <f t="shared" si="0"/>
        <v>0.44078107411221867</v>
      </c>
      <c r="S14" s="36">
        <f t="shared" si="0"/>
        <v>0.46295253438394024</v>
      </c>
      <c r="T14" s="36">
        <f t="shared" si="0"/>
        <v>0.48332449524361842</v>
      </c>
      <c r="U14" s="36">
        <f t="shared" si="0"/>
        <v>0.50211556585261818</v>
      </c>
      <c r="V14" s="36">
        <f t="shared" si="0"/>
        <v>0.5195092226208865</v>
      </c>
      <c r="W14" s="36">
        <f t="shared" si="0"/>
        <v>0.53566080177578623</v>
      </c>
      <c r="X14" s="36">
        <f t="shared" si="1"/>
        <v>0.55070283758478178</v>
      </c>
      <c r="Y14" s="36">
        <f t="shared" si="1"/>
        <v>0.56474919851490102</v>
      </c>
      <c r="Z14" s="36">
        <f t="shared" si="1"/>
        <v>0.57789833370672294</v>
      </c>
      <c r="AA14" s="36">
        <f t="shared" si="1"/>
        <v>0.59023585038790838</v>
      </c>
      <c r="AB14" s="36">
        <f t="shared" si="1"/>
        <v>0.60183658106643378</v>
      </c>
    </row>
    <row r="15" spans="1:28">
      <c r="A15" s="34">
        <f>parameter!A49</f>
        <v>10</v>
      </c>
      <c r="B15" s="48">
        <f>parameter!B49</f>
        <v>0.1119</v>
      </c>
      <c r="C15" s="34"/>
      <c r="D15" s="48">
        <f>parameter!D49</f>
        <v>0.33852252382112358</v>
      </c>
      <c r="E15" s="49">
        <f t="shared" si="2"/>
        <v>-2.0714787339465786</v>
      </c>
      <c r="F15" s="49">
        <f t="shared" si="3"/>
        <v>-0.66988530312851646</v>
      </c>
      <c r="G15" s="49">
        <f t="shared" si="4"/>
        <v>0.87085896261652251</v>
      </c>
      <c r="H15" s="56">
        <f t="shared" si="0"/>
        <v>7.5026401171632342E-7</v>
      </c>
      <c r="I15" s="36">
        <f t="shared" si="0"/>
        <v>0.11190000000000003</v>
      </c>
      <c r="J15" s="36">
        <f t="shared" si="0"/>
        <v>0.18727033879005248</v>
      </c>
      <c r="K15" s="36">
        <f t="shared" si="0"/>
        <v>0.24698782062813629</v>
      </c>
      <c r="L15" s="36">
        <f t="shared" si="0"/>
        <v>0.29646011819247753</v>
      </c>
      <c r="M15" s="36">
        <f t="shared" si="0"/>
        <v>0.33852252382112363</v>
      </c>
      <c r="N15" s="36">
        <f t="shared" si="0"/>
        <v>0.37493359980113228</v>
      </c>
      <c r="O15" s="36">
        <f t="shared" si="0"/>
        <v>0.40688313668116544</v>
      </c>
      <c r="P15" s="36">
        <f t="shared" si="0"/>
        <v>0.43522152257699415</v>
      </c>
      <c r="Q15" s="36">
        <f t="shared" si="0"/>
        <v>0.46058047342430125</v>
      </c>
      <c r="R15" s="36">
        <f t="shared" si="0"/>
        <v>0.48344308854383117</v>
      </c>
      <c r="S15" s="36">
        <f t="shared" si="0"/>
        <v>0.50418736604707148</v>
      </c>
      <c r="T15" s="36">
        <f t="shared" si="0"/>
        <v>0.52311463572779293</v>
      </c>
      <c r="U15" s="36">
        <f t="shared" si="0"/>
        <v>0.54046888219656242</v>
      </c>
      <c r="V15" s="36">
        <f t="shared" si="0"/>
        <v>0.55645029863304873</v>
      </c>
      <c r="W15" s="36">
        <f t="shared" si="0"/>
        <v>0.57122504485649184</v>
      </c>
      <c r="X15" s="36">
        <f t="shared" si="1"/>
        <v>0.58493242864826045</v>
      </c>
      <c r="Y15" s="36">
        <f t="shared" si="1"/>
        <v>0.59769029108701932</v>
      </c>
      <c r="Z15" s="36">
        <f t="shared" si="1"/>
        <v>0.6095991115618693</v>
      </c>
      <c r="AA15" s="36">
        <f t="shared" si="1"/>
        <v>0.62074518207711937</v>
      </c>
      <c r="AB15" s="36">
        <f t="shared" si="1"/>
        <v>0.63120309331555235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workbookViewId="0">
      <selection activeCell="D40" sqref="D40"/>
    </sheetView>
  </sheetViews>
  <sheetFormatPr defaultRowHeight="14.5"/>
  <sheetData>
    <row r="2" spans="1:28">
      <c r="G2" t="s">
        <v>63</v>
      </c>
      <c r="I2" s="20"/>
      <c r="J2" s="20"/>
      <c r="K2" s="20"/>
      <c r="L2" s="20"/>
      <c r="M2" s="20"/>
    </row>
    <row r="3" spans="1:28">
      <c r="G3" t="s">
        <v>64</v>
      </c>
    </row>
    <row r="4" spans="1:28">
      <c r="H4" s="54" t="s">
        <v>5</v>
      </c>
      <c r="I4" s="50"/>
      <c r="J4" s="50"/>
      <c r="K4" s="50"/>
      <c r="L4" s="50"/>
      <c r="M4" s="50"/>
    </row>
    <row r="5" spans="1:28">
      <c r="A5" s="34" t="s">
        <v>24</v>
      </c>
      <c r="B5" s="34" t="s">
        <v>61</v>
      </c>
      <c r="C5" t="s">
        <v>57</v>
      </c>
      <c r="D5" s="34" t="s">
        <v>69</v>
      </c>
      <c r="E5" s="34" t="s">
        <v>62</v>
      </c>
      <c r="F5" s="34" t="s">
        <v>72</v>
      </c>
      <c r="G5" s="34" t="s">
        <v>65</v>
      </c>
      <c r="H5" s="55">
        <v>9.9999999999999995E-7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</row>
    <row r="6" spans="1:28">
      <c r="A6" s="34">
        <f>parameter!A53</f>
        <v>1</v>
      </c>
      <c r="B6" s="48">
        <f>parameter!B53</f>
        <v>8.9999999999999998E-4</v>
      </c>
      <c r="C6" s="48"/>
      <c r="D6" s="48">
        <f>parameter!D53</f>
        <v>3.4793252612608121E-2</v>
      </c>
      <c r="E6" s="49">
        <f>LN(B6/(1-B6))</f>
        <v>-7.0122153893967996</v>
      </c>
      <c r="F6" s="49">
        <f>LN(D6/(1-D6))</f>
        <v>-3.3229188468499355</v>
      </c>
      <c r="G6" s="49">
        <f>(F6-E6)/LN(20)</f>
        <v>1.2315174406990856</v>
      </c>
      <c r="H6" s="56">
        <f t="shared" ref="H6:W15" si="0">1/(1+EXP(-($G6*LN(H$5)+$E6)))</f>
        <v>3.6772986833918248E-11</v>
      </c>
      <c r="I6" s="36">
        <f t="shared" si="0"/>
        <v>8.9999999999999965E-4</v>
      </c>
      <c r="J6" s="36">
        <f t="shared" si="0"/>
        <v>2.1107635141911787E-3</v>
      </c>
      <c r="K6" s="36">
        <f t="shared" si="0"/>
        <v>3.473007839103503E-3</v>
      </c>
      <c r="L6" s="36">
        <f t="shared" si="0"/>
        <v>4.9423010317689395E-3</v>
      </c>
      <c r="M6" s="36">
        <f t="shared" si="0"/>
        <v>6.4952704692518137E-3</v>
      </c>
      <c r="N6" s="36">
        <f t="shared" si="0"/>
        <v>8.1170980269039839E-3</v>
      </c>
      <c r="O6" s="36">
        <f t="shared" si="0"/>
        <v>9.7973943877357889E-3</v>
      </c>
      <c r="P6" s="36">
        <f t="shared" si="0"/>
        <v>1.1528394207362088E-2</v>
      </c>
      <c r="Q6" s="36">
        <f t="shared" si="0"/>
        <v>1.330402946717031E-2</v>
      </c>
      <c r="R6" s="36">
        <f t="shared" si="0"/>
        <v>1.5119400587370898E-2</v>
      </c>
      <c r="S6" s="36">
        <f t="shared" si="0"/>
        <v>1.6970450742020464E-2</v>
      </c>
      <c r="T6" s="36">
        <f t="shared" si="0"/>
        <v>1.8853753445276525E-2</v>
      </c>
      <c r="U6" s="36">
        <f t="shared" si="0"/>
        <v>2.0766367621788195E-2</v>
      </c>
      <c r="V6" s="36">
        <f t="shared" si="0"/>
        <v>2.2705735053215138E-2</v>
      </c>
      <c r="W6" s="36">
        <f t="shared" si="0"/>
        <v>2.4669605595465539E-2</v>
      </c>
      <c r="X6" s="36">
        <f t="shared" ref="X6:AB15" si="1">1/(1+EXP(-($G6*LN(X$5)+$E6)))</f>
        <v>2.665598125132394E-2</v>
      </c>
      <c r="Y6" s="36">
        <f t="shared" si="1"/>
        <v>2.8663073433588721E-2</v>
      </c>
      <c r="Z6" s="36">
        <f t="shared" si="1"/>
        <v>3.068926969475429E-2</v>
      </c>
      <c r="AA6" s="36">
        <f t="shared" si="1"/>
        <v>3.2733107402701515E-2</v>
      </c>
      <c r="AB6" s="36">
        <f t="shared" si="1"/>
        <v>3.4793252612608121E-2</v>
      </c>
    </row>
    <row r="7" spans="1:28">
      <c r="A7" s="34">
        <f>parameter!A54</f>
        <v>2</v>
      </c>
      <c r="B7" s="48">
        <f>parameter!B54</f>
        <v>2.2000000000000001E-3</v>
      </c>
      <c r="C7" s="48"/>
      <c r="D7" s="48">
        <f>parameter!D54</f>
        <v>9.463788267173015E-2</v>
      </c>
      <c r="E7" s="49">
        <f t="shared" ref="E7:E15" si="2">LN(B7/(1-B7))</f>
        <v>-6.1170954950626664</v>
      </c>
      <c r="F7" s="49">
        <f t="shared" ref="F7:F15" si="3">LN(D7/(1-D7))</f>
        <v>-2.2582771463398332</v>
      </c>
      <c r="G7" s="49">
        <f t="shared" ref="G7:G15" si="4">(F7-E7)/LN(20)</f>
        <v>1.2881052097973091</v>
      </c>
      <c r="H7" s="56">
        <f t="shared" si="0"/>
        <v>4.1185839470383193E-11</v>
      </c>
      <c r="I7" s="36">
        <f t="shared" si="0"/>
        <v>2.200000000000001E-3</v>
      </c>
      <c r="J7" s="36">
        <f t="shared" si="0"/>
        <v>5.3555656056831448E-3</v>
      </c>
      <c r="K7" s="36">
        <f t="shared" si="0"/>
        <v>8.9957437315799794E-3</v>
      </c>
      <c r="L7" s="36">
        <f t="shared" si="0"/>
        <v>1.2978438178696332E-2</v>
      </c>
      <c r="M7" s="36">
        <f t="shared" si="0"/>
        <v>1.7225816821107208E-2</v>
      </c>
      <c r="N7" s="36">
        <f t="shared" si="0"/>
        <v>2.1686912354089177E-2</v>
      </c>
      <c r="O7" s="36">
        <f t="shared" si="0"/>
        <v>2.6325000515425506E-2</v>
      </c>
      <c r="P7" s="36">
        <f t="shared" si="0"/>
        <v>3.1111982321301832E-2</v>
      </c>
      <c r="Q7" s="36">
        <f t="shared" si="0"/>
        <v>3.6025456626477222E-2</v>
      </c>
      <c r="R7" s="36">
        <f t="shared" si="0"/>
        <v>4.1047026447519085E-2</v>
      </c>
      <c r="S7" s="36">
        <f t="shared" si="0"/>
        <v>4.6161242463144909E-2</v>
      </c>
      <c r="T7" s="36">
        <f t="shared" si="0"/>
        <v>5.1354905215967958E-2</v>
      </c>
      <c r="U7" s="36">
        <f t="shared" si="0"/>
        <v>5.6616582987870055E-2</v>
      </c>
      <c r="V7" s="36">
        <f t="shared" si="0"/>
        <v>6.1936266289316984E-2</v>
      </c>
      <c r="W7" s="36">
        <f t="shared" si="0"/>
        <v>6.730511263178722E-2</v>
      </c>
      <c r="X7" s="36">
        <f t="shared" si="1"/>
        <v>7.2715253105177957E-2</v>
      </c>
      <c r="Y7" s="36">
        <f t="shared" si="1"/>
        <v>7.8159642545191838E-2</v>
      </c>
      <c r="Z7" s="36">
        <f t="shared" si="1"/>
        <v>8.3631941240694882E-2</v>
      </c>
      <c r="AA7" s="36">
        <f t="shared" si="1"/>
        <v>8.9126419975173427E-2</v>
      </c>
      <c r="AB7" s="36">
        <f t="shared" si="1"/>
        <v>9.463788267173015E-2</v>
      </c>
    </row>
    <row r="8" spans="1:28">
      <c r="A8" s="34">
        <f>parameter!A55</f>
        <v>3</v>
      </c>
      <c r="B8" s="48">
        <f>parameter!B55</f>
        <v>4.7999999999999996E-3</v>
      </c>
      <c r="C8" s="48"/>
      <c r="D8" s="48">
        <f>parameter!D55</f>
        <v>0.13413176619545053</v>
      </c>
      <c r="E8" s="49">
        <f t="shared" si="2"/>
        <v>-5.3343278040710702</v>
      </c>
      <c r="F8" s="49">
        <f t="shared" si="3"/>
        <v>-1.8649100954099425</v>
      </c>
      <c r="G8" s="49">
        <f t="shared" si="4"/>
        <v>1.1581200827886999</v>
      </c>
      <c r="H8" s="56">
        <f t="shared" si="0"/>
        <v>5.4276317346144424E-10</v>
      </c>
      <c r="I8" s="36">
        <f t="shared" si="0"/>
        <v>4.7999999999999978E-3</v>
      </c>
      <c r="J8" s="36">
        <f t="shared" si="0"/>
        <v>1.0649032108687537E-2</v>
      </c>
      <c r="K8" s="36">
        <f t="shared" si="0"/>
        <v>1.6923182270442486E-2</v>
      </c>
      <c r="L8" s="36">
        <f t="shared" si="0"/>
        <v>2.3457397723297402E-2</v>
      </c>
      <c r="M8" s="36">
        <f t="shared" si="0"/>
        <v>3.0166117749998087E-2</v>
      </c>
      <c r="N8" s="36">
        <f t="shared" si="0"/>
        <v>3.6995735915450412E-2</v>
      </c>
      <c r="O8" s="36">
        <f t="shared" si="0"/>
        <v>4.3909151350122154E-2</v>
      </c>
      <c r="P8" s="36">
        <f t="shared" si="0"/>
        <v>5.0879059624065519E-2</v>
      </c>
      <c r="Q8" s="36">
        <f t="shared" si="0"/>
        <v>5.7884518435730697E-2</v>
      </c>
      <c r="R8" s="36">
        <f t="shared" si="0"/>
        <v>6.4908987632087536E-2</v>
      </c>
      <c r="S8" s="36">
        <f t="shared" si="0"/>
        <v>7.1939119738733986E-2</v>
      </c>
      <c r="T8" s="36">
        <f t="shared" si="0"/>
        <v>7.8963968140437657E-2</v>
      </c>
      <c r="U8" s="36">
        <f t="shared" si="0"/>
        <v>8.5974444040537668E-2</v>
      </c>
      <c r="V8" s="36">
        <f t="shared" si="0"/>
        <v>9.2962929808639044E-2</v>
      </c>
      <c r="W8" s="36">
        <f t="shared" si="0"/>
        <v>9.9922995040774523E-2</v>
      </c>
      <c r="X8" s="36">
        <f t="shared" si="1"/>
        <v>0.10684918258008146</v>
      </c>
      <c r="Y8" s="36">
        <f t="shared" si="1"/>
        <v>0.11373684367864099</v>
      </c>
      <c r="Z8" s="36">
        <f t="shared" si="1"/>
        <v>0.12058200859893864</v>
      </c>
      <c r="AA8" s="36">
        <f t="shared" si="1"/>
        <v>0.12738128336460675</v>
      </c>
      <c r="AB8" s="36">
        <f t="shared" si="1"/>
        <v>0.13413176619545053</v>
      </c>
    </row>
    <row r="9" spans="1:28">
      <c r="A9" s="34">
        <f>parameter!A56</f>
        <v>4</v>
      </c>
      <c r="B9" s="48">
        <f>parameter!B56</f>
        <v>1.1599999999999999E-2</v>
      </c>
      <c r="C9" s="48"/>
      <c r="D9" s="48">
        <f>parameter!D56</f>
        <v>0.1846525238494201</v>
      </c>
      <c r="E9" s="49">
        <f t="shared" si="2"/>
        <v>-4.4450823760021363</v>
      </c>
      <c r="F9" s="49">
        <f t="shared" si="3"/>
        <v>-1.4851385639906778</v>
      </c>
      <c r="G9" s="49">
        <f t="shared" si="4"/>
        <v>0.98805351804683317</v>
      </c>
      <c r="H9" s="56">
        <f t="shared" si="0"/>
        <v>1.3842168711098385E-8</v>
      </c>
      <c r="I9" s="36">
        <f t="shared" si="0"/>
        <v>1.1599999999999997E-2</v>
      </c>
      <c r="J9" s="36">
        <f t="shared" si="0"/>
        <v>2.2749143923499787E-2</v>
      </c>
      <c r="K9" s="36">
        <f t="shared" si="0"/>
        <v>3.358237661683873E-2</v>
      </c>
      <c r="L9" s="36">
        <f t="shared" si="0"/>
        <v>4.4135599725996691E-2</v>
      </c>
      <c r="M9" s="36">
        <f t="shared" si="0"/>
        <v>5.4430044430281217E-2</v>
      </c>
      <c r="N9" s="36">
        <f t="shared" si="0"/>
        <v>6.4481164067352839E-2</v>
      </c>
      <c r="O9" s="36">
        <f t="shared" si="0"/>
        <v>7.4301392723107249E-2</v>
      </c>
      <c r="P9" s="36">
        <f t="shared" si="0"/>
        <v>8.3901312051855081E-2</v>
      </c>
      <c r="Q9" s="36">
        <f t="shared" si="0"/>
        <v>9.3290240244078712E-2</v>
      </c>
      <c r="R9" s="36">
        <f t="shared" si="0"/>
        <v>0.10247656673682359</v>
      </c>
      <c r="S9" s="36">
        <f t="shared" si="0"/>
        <v>0.11146795966021852</v>
      </c>
      <c r="T9" s="36">
        <f t="shared" si="0"/>
        <v>0.1202715033115276</v>
      </c>
      <c r="U9" s="36">
        <f t="shared" si="0"/>
        <v>0.1288937942737543</v>
      </c>
      <c r="V9" s="36">
        <f t="shared" si="0"/>
        <v>0.13734101163780271</v>
      </c>
      <c r="W9" s="36">
        <f t="shared" si="0"/>
        <v>0.14561897021786246</v>
      </c>
      <c r="X9" s="36">
        <f t="shared" si="1"/>
        <v>0.15373316214098523</v>
      </c>
      <c r="Y9" s="36">
        <f t="shared" si="1"/>
        <v>0.16168879021112617</v>
      </c>
      <c r="Z9" s="36">
        <f t="shared" si="1"/>
        <v>0.16949079527669272</v>
      </c>
      <c r="AA9" s="36">
        <f t="shared" si="1"/>
        <v>0.17714387911013157</v>
      </c>
      <c r="AB9" s="36">
        <f t="shared" si="1"/>
        <v>0.18465252384942013</v>
      </c>
    </row>
    <row r="10" spans="1:28">
      <c r="A10" s="34">
        <f>parameter!A57</f>
        <v>5</v>
      </c>
      <c r="B10" s="48">
        <f>parameter!B57</f>
        <v>1.7999999999999999E-2</v>
      </c>
      <c r="C10" s="48"/>
      <c r="D10" s="48">
        <f>parameter!D57</f>
        <v>0.20988827178864711</v>
      </c>
      <c r="E10" s="49">
        <f t="shared" si="2"/>
        <v>-3.9992195504583012</v>
      </c>
      <c r="F10" s="49">
        <f t="shared" si="3"/>
        <v>-1.325599013543926</v>
      </c>
      <c r="G10" s="49">
        <f t="shared" si="4"/>
        <v>0.89247646076948062</v>
      </c>
      <c r="H10" s="56">
        <f t="shared" si="0"/>
        <v>8.0965913007084717E-8</v>
      </c>
      <c r="I10" s="36">
        <f t="shared" si="0"/>
        <v>1.7999999999999999E-2</v>
      </c>
      <c r="J10" s="36">
        <f t="shared" si="0"/>
        <v>3.2907230900911147E-2</v>
      </c>
      <c r="K10" s="36">
        <f t="shared" si="0"/>
        <v>4.6586675871570719E-2</v>
      </c>
      <c r="L10" s="36">
        <f t="shared" si="0"/>
        <v>5.9413370245958087E-2</v>
      </c>
      <c r="M10" s="36">
        <f t="shared" si="0"/>
        <v>7.1568996462610779E-2</v>
      </c>
      <c r="N10" s="36">
        <f t="shared" si="0"/>
        <v>8.3163820780807168E-2</v>
      </c>
      <c r="O10" s="36">
        <f t="shared" si="0"/>
        <v>9.4273218595126704E-2</v>
      </c>
      <c r="P10" s="36">
        <f t="shared" si="0"/>
        <v>0.10495268784497695</v>
      </c>
      <c r="Q10" s="36">
        <f t="shared" si="0"/>
        <v>0.11524521793453317</v>
      </c>
      <c r="R10" s="36">
        <f t="shared" si="0"/>
        <v>0.12518535440958251</v>
      </c>
      <c r="S10" s="36">
        <f t="shared" si="0"/>
        <v>0.13480163648826249</v>
      </c>
      <c r="T10" s="36">
        <f t="shared" si="0"/>
        <v>0.14411815411107395</v>
      </c>
      <c r="U10" s="36">
        <f t="shared" si="0"/>
        <v>0.15315559308015458</v>
      </c>
      <c r="V10" s="36">
        <f t="shared" si="0"/>
        <v>0.16193196520316322</v>
      </c>
      <c r="W10" s="36">
        <f t="shared" si="0"/>
        <v>0.17046313547358644</v>
      </c>
      <c r="X10" s="36">
        <f t="shared" si="1"/>
        <v>0.17876321338063644</v>
      </c>
      <c r="Y10" s="36">
        <f t="shared" si="1"/>
        <v>0.18684485028306977</v>
      </c>
      <c r="Z10" s="36">
        <f t="shared" si="1"/>
        <v>0.19471947002233594</v>
      </c>
      <c r="AA10" s="36">
        <f t="shared" si="1"/>
        <v>0.20239745094178915</v>
      </c>
      <c r="AB10" s="36">
        <f t="shared" si="1"/>
        <v>0.20988827178864711</v>
      </c>
    </row>
    <row r="11" spans="1:28">
      <c r="A11" s="34">
        <f>parameter!A58</f>
        <v>6</v>
      </c>
      <c r="B11" s="48">
        <f>parameter!B58</f>
        <v>2.6700000000000002E-2</v>
      </c>
      <c r="C11" s="48"/>
      <c r="D11" s="48">
        <f>parameter!D58</f>
        <v>0.23132805347213398</v>
      </c>
      <c r="E11" s="49">
        <f t="shared" si="2"/>
        <v>-3.5960287940262439</v>
      </c>
      <c r="F11" s="49">
        <f t="shared" si="3"/>
        <v>-1.2008274330232827</v>
      </c>
      <c r="G11" s="49">
        <f t="shared" si="4"/>
        <v>0.79953785661941368</v>
      </c>
      <c r="H11" s="56">
        <f t="shared" si="0"/>
        <v>4.375595915341041E-7</v>
      </c>
      <c r="I11" s="36">
        <f t="shared" si="0"/>
        <v>2.6700000000000002E-2</v>
      </c>
      <c r="J11" s="36">
        <f t="shared" si="0"/>
        <v>4.5571449021805377E-2</v>
      </c>
      <c r="K11" s="36">
        <f t="shared" si="0"/>
        <v>6.1940061520615451E-2</v>
      </c>
      <c r="L11" s="36">
        <f t="shared" si="0"/>
        <v>7.6729644231139899E-2</v>
      </c>
      <c r="M11" s="36">
        <f t="shared" si="0"/>
        <v>9.0362052439033447E-2</v>
      </c>
      <c r="N11" s="36">
        <f t="shared" si="0"/>
        <v>0.10308111109582106</v>
      </c>
      <c r="O11" s="36">
        <f t="shared" si="0"/>
        <v>0.11504637197453203</v>
      </c>
      <c r="P11" s="36">
        <f t="shared" si="0"/>
        <v>0.12637069248551117</v>
      </c>
      <c r="Q11" s="36">
        <f t="shared" si="0"/>
        <v>0.1371382944002521</v>
      </c>
      <c r="R11" s="36">
        <f t="shared" si="0"/>
        <v>0.14741453853446335</v>
      </c>
      <c r="S11" s="36">
        <f t="shared" si="0"/>
        <v>0.1572516845422387</v>
      </c>
      <c r="T11" s="36">
        <f t="shared" si="0"/>
        <v>0.16669250925245721</v>
      </c>
      <c r="U11" s="36">
        <f t="shared" si="0"/>
        <v>0.17577269650420116</v>
      </c>
      <c r="V11" s="36">
        <f t="shared" si="0"/>
        <v>0.18452248055433904</v>
      </c>
      <c r="W11" s="36">
        <f t="shared" si="0"/>
        <v>0.19296781434513885</v>
      </c>
      <c r="X11" s="36">
        <f t="shared" si="1"/>
        <v>0.20113122343147394</v>
      </c>
      <c r="Y11" s="36">
        <f t="shared" si="1"/>
        <v>0.2090324450830619</v>
      </c>
      <c r="Z11" s="36">
        <f t="shared" si="1"/>
        <v>0.21668891644090887</v>
      </c>
      <c r="AA11" s="36">
        <f t="shared" si="1"/>
        <v>0.2241161540370338</v>
      </c>
      <c r="AB11" s="36">
        <f t="shared" si="1"/>
        <v>0.23132805347213392</v>
      </c>
    </row>
    <row r="12" spans="1:28">
      <c r="A12" s="34">
        <f>parameter!A59</f>
        <v>7</v>
      </c>
      <c r="B12" s="48">
        <f>parameter!B59</f>
        <v>4.1399999999999999E-2</v>
      </c>
      <c r="C12" s="48"/>
      <c r="D12" s="48">
        <f>parameter!D59</f>
        <v>0.27062404282457531</v>
      </c>
      <c r="E12" s="49">
        <f t="shared" si="2"/>
        <v>-3.1421930058942622</v>
      </c>
      <c r="F12" s="49">
        <f t="shared" si="3"/>
        <v>-0.99145875351911694</v>
      </c>
      <c r="G12" s="49">
        <f t="shared" si="4"/>
        <v>0.71793273095917176</v>
      </c>
      <c r="H12" s="56">
        <f t="shared" si="0"/>
        <v>2.12699077816542E-6</v>
      </c>
      <c r="I12" s="36">
        <f t="shared" si="0"/>
        <v>4.1399999999999999E-2</v>
      </c>
      <c r="J12" s="36">
        <f t="shared" si="0"/>
        <v>6.632509625250152E-2</v>
      </c>
      <c r="K12" s="36">
        <f t="shared" si="0"/>
        <v>8.6790885486093788E-2</v>
      </c>
      <c r="L12" s="36">
        <f t="shared" si="0"/>
        <v>0.10461874119980998</v>
      </c>
      <c r="M12" s="36">
        <f t="shared" si="0"/>
        <v>0.12060378860723282</v>
      </c>
      <c r="N12" s="36">
        <f t="shared" si="0"/>
        <v>0.13518981250796697</v>
      </c>
      <c r="O12" s="36">
        <f t="shared" si="0"/>
        <v>0.14865865100847941</v>
      </c>
      <c r="P12" s="36">
        <f t="shared" si="0"/>
        <v>0.16120440911820372</v>
      </c>
      <c r="Q12" s="36">
        <f t="shared" si="0"/>
        <v>0.17296846026453924</v>
      </c>
      <c r="R12" s="36">
        <f t="shared" si="0"/>
        <v>0.18405808212805352</v>
      </c>
      <c r="S12" s="36">
        <f t="shared" si="0"/>
        <v>0.19455727473792425</v>
      </c>
      <c r="T12" s="36">
        <f t="shared" si="0"/>
        <v>0.20453346260037567</v>
      </c>
      <c r="U12" s="36">
        <f t="shared" si="0"/>
        <v>0.21404186365454678</v>
      </c>
      <c r="V12" s="36">
        <f t="shared" si="0"/>
        <v>0.22312845636187337</v>
      </c>
      <c r="W12" s="36">
        <f t="shared" si="0"/>
        <v>0.23183206381926952</v>
      </c>
      <c r="X12" s="36">
        <f t="shared" si="1"/>
        <v>0.24018585958538208</v>
      </c>
      <c r="Y12" s="36">
        <f t="shared" si="1"/>
        <v>0.2482184821149491</v>
      </c>
      <c r="Z12" s="36">
        <f t="shared" si="1"/>
        <v>0.25595487675281692</v>
      </c>
      <c r="AA12" s="36">
        <f t="shared" si="1"/>
        <v>0.26341694343005823</v>
      </c>
      <c r="AB12" s="36">
        <f t="shared" si="1"/>
        <v>0.27062404282457531</v>
      </c>
    </row>
    <row r="13" spans="1:28">
      <c r="A13" s="34">
        <f>parameter!A60</f>
        <v>8</v>
      </c>
      <c r="B13" s="48">
        <f>parameter!B60</f>
        <v>5.9400000000000001E-2</v>
      </c>
      <c r="C13" s="48"/>
      <c r="D13" s="48">
        <f>parameter!D60</f>
        <v>0.29660007484233253</v>
      </c>
      <c r="E13" s="49">
        <f t="shared" si="2"/>
        <v>-2.7622237431423482</v>
      </c>
      <c r="F13" s="49">
        <f t="shared" si="3"/>
        <v>-0.86354093160103285</v>
      </c>
      <c r="G13" s="49">
        <f t="shared" si="4"/>
        <v>0.63379589301176453</v>
      </c>
      <c r="H13" s="56">
        <f t="shared" si="0"/>
        <v>9.9449314397710224E-6</v>
      </c>
      <c r="I13" s="36">
        <f t="shared" si="0"/>
        <v>5.9400000000000015E-2</v>
      </c>
      <c r="J13" s="36">
        <f t="shared" si="0"/>
        <v>8.9243262430547587E-2</v>
      </c>
      <c r="K13" s="36">
        <f t="shared" si="0"/>
        <v>0.1124528337758364</v>
      </c>
      <c r="L13" s="36">
        <f t="shared" si="0"/>
        <v>0.13197636723033684</v>
      </c>
      <c r="M13" s="36">
        <f t="shared" si="0"/>
        <v>0.14903769093322536</v>
      </c>
      <c r="N13" s="36">
        <f t="shared" si="0"/>
        <v>0.16429474424376833</v>
      </c>
      <c r="O13" s="36">
        <f t="shared" si="0"/>
        <v>0.17815265331877453</v>
      </c>
      <c r="P13" s="36">
        <f t="shared" si="0"/>
        <v>0.19088309582160984</v>
      </c>
      <c r="Q13" s="36">
        <f t="shared" si="0"/>
        <v>0.20267933634579843</v>
      </c>
      <c r="R13" s="36">
        <f t="shared" si="0"/>
        <v>0.21368495624786904</v>
      </c>
      <c r="S13" s="36">
        <f t="shared" si="0"/>
        <v>0.22401023856652411</v>
      </c>
      <c r="T13" s="36">
        <f t="shared" si="0"/>
        <v>0.23374215594453215</v>
      </c>
      <c r="U13" s="36">
        <f t="shared" si="0"/>
        <v>0.24295078462662226</v>
      </c>
      <c r="V13" s="36">
        <f t="shared" si="0"/>
        <v>0.25169359978102868</v>
      </c>
      <c r="W13" s="36">
        <f t="shared" si="0"/>
        <v>0.26001845304093385</v>
      </c>
      <c r="X13" s="36">
        <f t="shared" si="1"/>
        <v>0.26796569716853325</v>
      </c>
      <c r="Y13" s="36">
        <f t="shared" si="1"/>
        <v>0.27556973993619288</v>
      </c>
      <c r="Z13" s="36">
        <f t="shared" si="1"/>
        <v>0.2828602049306691</v>
      </c>
      <c r="AA13" s="36">
        <f t="shared" si="1"/>
        <v>0.28986281488183507</v>
      </c>
      <c r="AB13" s="36">
        <f t="shared" si="1"/>
        <v>0.29660007484233253</v>
      </c>
    </row>
    <row r="14" spans="1:28">
      <c r="A14" s="34">
        <f>parameter!A61</f>
        <v>9</v>
      </c>
      <c r="B14" s="48">
        <f>parameter!B61</f>
        <v>8.3099999999999993E-2</v>
      </c>
      <c r="C14" s="48"/>
      <c r="D14" s="48">
        <f>parameter!D61</f>
        <v>0.33342011474798594</v>
      </c>
      <c r="E14" s="49">
        <f t="shared" si="2"/>
        <v>-2.4009537131944527</v>
      </c>
      <c r="F14" s="49">
        <f t="shared" si="3"/>
        <v>-0.69275668960456438</v>
      </c>
      <c r="G14" s="49">
        <f t="shared" si="4"/>
        <v>0.57021017487766579</v>
      </c>
      <c r="H14" s="56">
        <f t="shared" si="0"/>
        <v>3.4356038511589467E-5</v>
      </c>
      <c r="I14" s="36">
        <f t="shared" si="0"/>
        <v>8.3099999999999993E-2</v>
      </c>
      <c r="J14" s="36">
        <f t="shared" si="0"/>
        <v>0.11860427840386667</v>
      </c>
      <c r="K14" s="36">
        <f t="shared" si="0"/>
        <v>0.14498189049338248</v>
      </c>
      <c r="L14" s="36">
        <f t="shared" si="0"/>
        <v>0.16652273715411794</v>
      </c>
      <c r="M14" s="36">
        <f t="shared" si="0"/>
        <v>0.18493916225279042</v>
      </c>
      <c r="N14" s="36">
        <f t="shared" si="0"/>
        <v>0.20112558641971237</v>
      </c>
      <c r="O14" s="36">
        <f t="shared" si="0"/>
        <v>0.21562000860615602</v>
      </c>
      <c r="P14" s="36">
        <f t="shared" si="0"/>
        <v>0.22877609107352129</v>
      </c>
      <c r="Q14" s="36">
        <f t="shared" si="0"/>
        <v>0.24084106841647787</v>
      </c>
      <c r="R14" s="36">
        <f t="shared" si="0"/>
        <v>0.25199578257910943</v>
      </c>
      <c r="S14" s="36">
        <f t="shared" si="0"/>
        <v>0.26237719795296294</v>
      </c>
      <c r="T14" s="36">
        <f t="shared" si="0"/>
        <v>0.27209195332148406</v>
      </c>
      <c r="U14" s="36">
        <f t="shared" si="0"/>
        <v>0.28122496400184194</v>
      </c>
      <c r="V14" s="36">
        <f t="shared" si="0"/>
        <v>0.28984512081911018</v>
      </c>
      <c r="W14" s="36">
        <f t="shared" si="0"/>
        <v>0.29800920116488361</v>
      </c>
      <c r="X14" s="36">
        <f t="shared" si="1"/>
        <v>0.30576463358089523</v>
      </c>
      <c r="Y14" s="36">
        <f t="shared" si="1"/>
        <v>0.31315150173678774</v>
      </c>
      <c r="Z14" s="36">
        <f t="shared" si="1"/>
        <v>0.3202040289116358</v>
      </c>
      <c r="AA14" s="36">
        <f t="shared" si="1"/>
        <v>0.32695169862217094</v>
      </c>
      <c r="AB14" s="36">
        <f t="shared" si="1"/>
        <v>0.333420114747986</v>
      </c>
    </row>
    <row r="15" spans="1:28">
      <c r="A15" s="34">
        <f>parameter!A62</f>
        <v>10</v>
      </c>
      <c r="B15" s="48">
        <f>parameter!B62</f>
        <v>0.1119</v>
      </c>
      <c r="C15" s="48"/>
      <c r="D15" s="48">
        <f>parameter!D62</f>
        <v>0.38139909168058012</v>
      </c>
      <c r="E15" s="49">
        <f t="shared" si="2"/>
        <v>-2.0714787339465786</v>
      </c>
      <c r="F15" s="49">
        <f t="shared" si="3"/>
        <v>-0.48361401697352063</v>
      </c>
      <c r="G15" s="49">
        <f t="shared" si="4"/>
        <v>0.53004226412038236</v>
      </c>
      <c r="H15" s="56">
        <f t="shared" si="0"/>
        <v>8.3191412971347044E-5</v>
      </c>
      <c r="I15" s="36">
        <f t="shared" si="0"/>
        <v>0.11190000000000003</v>
      </c>
      <c r="J15" s="36">
        <f t="shared" si="0"/>
        <v>0.1539329579180875</v>
      </c>
      <c r="K15" s="36">
        <f t="shared" si="0"/>
        <v>0.1840466705824875</v>
      </c>
      <c r="L15" s="36">
        <f t="shared" si="0"/>
        <v>0.20805588070223532</v>
      </c>
      <c r="M15" s="36">
        <f t="shared" si="0"/>
        <v>0.2282166253351941</v>
      </c>
      <c r="N15" s="36">
        <f t="shared" si="0"/>
        <v>0.24568302388358801</v>
      </c>
      <c r="O15" s="36">
        <f t="shared" si="0"/>
        <v>0.26113762350364711</v>
      </c>
      <c r="P15" s="36">
        <f t="shared" si="0"/>
        <v>0.27502267472126929</v>
      </c>
      <c r="Q15" s="36">
        <f t="shared" si="0"/>
        <v>0.28764345451264228</v>
      </c>
      <c r="R15" s="36">
        <f t="shared" si="0"/>
        <v>0.29922075355200445</v>
      </c>
      <c r="S15" s="36">
        <f t="shared" si="0"/>
        <v>0.30992009384852609</v>
      </c>
      <c r="T15" s="36">
        <f t="shared" si="0"/>
        <v>0.31986915283801531</v>
      </c>
      <c r="U15" s="36">
        <f t="shared" si="0"/>
        <v>0.32916872983173412</v>
      </c>
      <c r="V15" s="36">
        <f t="shared" si="0"/>
        <v>0.33789995444914911</v>
      </c>
      <c r="W15" s="36">
        <f t="shared" si="0"/>
        <v>0.3461291974333463</v>
      </c>
      <c r="X15" s="36">
        <f t="shared" si="1"/>
        <v>0.35391151813004784</v>
      </c>
      <c r="Y15" s="36">
        <f t="shared" si="1"/>
        <v>0.36129314733074563</v>
      </c>
      <c r="Z15" s="36">
        <f t="shared" si="1"/>
        <v>0.36831331523426947</v>
      </c>
      <c r="AA15" s="36">
        <f t="shared" si="1"/>
        <v>0.37500562335305992</v>
      </c>
      <c r="AB15" s="36">
        <f t="shared" si="1"/>
        <v>0.38139909168058006</v>
      </c>
    </row>
    <row r="25" spans="7:28">
      <c r="H25" s="54" t="s">
        <v>6</v>
      </c>
      <c r="I25" s="50"/>
      <c r="J25" s="50"/>
      <c r="K25" s="50"/>
      <c r="L25" s="50"/>
      <c r="M25" s="50"/>
    </row>
    <row r="26" spans="7:28">
      <c r="G26" s="34" t="s">
        <v>24</v>
      </c>
      <c r="H26" s="55">
        <v>0</v>
      </c>
      <c r="I26" s="34">
        <v>1</v>
      </c>
      <c r="J26" s="34">
        <v>2</v>
      </c>
      <c r="K26" s="34">
        <v>3</v>
      </c>
      <c r="L26" s="34">
        <v>4</v>
      </c>
      <c r="M26" s="34">
        <v>5</v>
      </c>
      <c r="N26" s="34">
        <v>6</v>
      </c>
      <c r="O26" s="34">
        <v>7</v>
      </c>
      <c r="P26" s="34">
        <v>8</v>
      </c>
      <c r="Q26" s="34">
        <v>9</v>
      </c>
      <c r="R26" s="34">
        <v>10</v>
      </c>
      <c r="S26" s="34">
        <v>11</v>
      </c>
      <c r="T26" s="34">
        <v>12</v>
      </c>
      <c r="U26" s="34">
        <v>13</v>
      </c>
      <c r="V26" s="34">
        <v>14</v>
      </c>
      <c r="W26" s="34">
        <v>15</v>
      </c>
      <c r="X26" s="34">
        <v>16</v>
      </c>
      <c r="Y26" s="34">
        <v>17</v>
      </c>
      <c r="Z26" s="34">
        <v>18</v>
      </c>
      <c r="AA26" s="34">
        <v>19</v>
      </c>
      <c r="AB26" s="34"/>
    </row>
    <row r="27" spans="7:28">
      <c r="G27" s="34">
        <f t="shared" ref="G27:G36" si="5">A6</f>
        <v>1</v>
      </c>
      <c r="H27" s="62">
        <f t="shared" ref="H27:H36" si="6">I6</f>
        <v>8.9999999999999965E-4</v>
      </c>
      <c r="I27" s="61">
        <f>J6-I6</f>
        <v>1.2107635141911789E-3</v>
      </c>
      <c r="J27" s="61">
        <f t="shared" ref="J27:AA36" si="7">K6-J6</f>
        <v>1.3622443249123243E-3</v>
      </c>
      <c r="K27" s="61">
        <f t="shared" si="7"/>
        <v>1.4692931926654365E-3</v>
      </c>
      <c r="L27" s="61">
        <f t="shared" si="7"/>
        <v>1.5529694374828741E-3</v>
      </c>
      <c r="M27" s="61">
        <f t="shared" si="7"/>
        <v>1.6218275576521703E-3</v>
      </c>
      <c r="N27" s="61">
        <f t="shared" si="7"/>
        <v>1.6802963608318049E-3</v>
      </c>
      <c r="O27" s="61">
        <f t="shared" si="7"/>
        <v>1.7309998196262995E-3</v>
      </c>
      <c r="P27" s="61">
        <f t="shared" si="7"/>
        <v>1.7756352598082212E-3</v>
      </c>
      <c r="Q27" s="61">
        <f t="shared" si="7"/>
        <v>1.8153711202005887E-3</v>
      </c>
      <c r="R27" s="61">
        <f t="shared" si="7"/>
        <v>1.8510501546495656E-3</v>
      </c>
      <c r="S27" s="61">
        <f t="shared" si="7"/>
        <v>1.8833027032560609E-3</v>
      </c>
      <c r="T27" s="61">
        <f t="shared" si="7"/>
        <v>1.9126141765116698E-3</v>
      </c>
      <c r="U27" s="61">
        <f t="shared" si="7"/>
        <v>1.9393674314269436E-3</v>
      </c>
      <c r="V27" s="61">
        <f t="shared" si="7"/>
        <v>1.9638705422504003E-3</v>
      </c>
      <c r="W27" s="61">
        <f t="shared" si="7"/>
        <v>1.9863756558584009E-3</v>
      </c>
      <c r="X27" s="61">
        <f t="shared" si="7"/>
        <v>2.0070921822647816E-3</v>
      </c>
      <c r="Y27" s="61">
        <f t="shared" si="7"/>
        <v>2.0261962611655693E-3</v>
      </c>
      <c r="Z27" s="61">
        <f t="shared" si="7"/>
        <v>2.0438377079472249E-3</v>
      </c>
      <c r="AA27" s="61">
        <f t="shared" si="7"/>
        <v>2.0601452099066053E-3</v>
      </c>
    </row>
    <row r="28" spans="7:28">
      <c r="G28" s="34">
        <f t="shared" si="5"/>
        <v>2</v>
      </c>
      <c r="H28" s="62">
        <f t="shared" si="6"/>
        <v>2.200000000000001E-3</v>
      </c>
      <c r="I28" s="61">
        <f t="shared" ref="I28:X36" si="8">J7-I7</f>
        <v>3.1555656056831438E-3</v>
      </c>
      <c r="J28" s="61">
        <f t="shared" si="8"/>
        <v>3.6401781258968346E-3</v>
      </c>
      <c r="K28" s="61">
        <f t="shared" si="8"/>
        <v>3.9826944471163528E-3</v>
      </c>
      <c r="L28" s="61">
        <f t="shared" si="8"/>
        <v>4.2473786424108758E-3</v>
      </c>
      <c r="M28" s="61">
        <f t="shared" si="8"/>
        <v>4.4610955329819693E-3</v>
      </c>
      <c r="N28" s="61">
        <f t="shared" si="8"/>
        <v>4.6380881613363283E-3</v>
      </c>
      <c r="O28" s="61">
        <f t="shared" si="8"/>
        <v>4.7869818058763267E-3</v>
      </c>
      <c r="P28" s="61">
        <f t="shared" si="8"/>
        <v>4.9134743051753894E-3</v>
      </c>
      <c r="Q28" s="61">
        <f t="shared" si="8"/>
        <v>5.021569821041863E-3</v>
      </c>
      <c r="R28" s="61">
        <f t="shared" si="8"/>
        <v>5.1142160156258248E-3</v>
      </c>
      <c r="S28" s="61">
        <f t="shared" si="8"/>
        <v>5.1936627528230486E-3</v>
      </c>
      <c r="T28" s="61">
        <f t="shared" si="8"/>
        <v>5.2616777719020971E-3</v>
      </c>
      <c r="U28" s="61">
        <f t="shared" si="8"/>
        <v>5.3196833014469286E-3</v>
      </c>
      <c r="V28" s="61">
        <f t="shared" si="8"/>
        <v>5.3688463424702362E-3</v>
      </c>
      <c r="W28" s="61">
        <f t="shared" si="8"/>
        <v>5.4101404733907371E-3</v>
      </c>
      <c r="X28" s="61">
        <f t="shared" si="8"/>
        <v>5.4443894400138804E-3</v>
      </c>
      <c r="Y28" s="61">
        <f t="shared" si="7"/>
        <v>5.4722986955030445E-3</v>
      </c>
      <c r="Z28" s="61">
        <f t="shared" si="7"/>
        <v>5.4944787344785445E-3</v>
      </c>
      <c r="AA28" s="61">
        <f t="shared" si="7"/>
        <v>5.5114626965567237E-3</v>
      </c>
    </row>
    <row r="29" spans="7:28">
      <c r="G29" s="34">
        <f t="shared" si="5"/>
        <v>3</v>
      </c>
      <c r="H29" s="62">
        <f t="shared" si="6"/>
        <v>4.7999999999999978E-3</v>
      </c>
      <c r="I29" s="61">
        <f t="shared" si="8"/>
        <v>5.8490321086875395E-3</v>
      </c>
      <c r="J29" s="61">
        <f t="shared" si="7"/>
        <v>6.2741501617549489E-3</v>
      </c>
      <c r="K29" s="61">
        <f t="shared" si="7"/>
        <v>6.5342154528549162E-3</v>
      </c>
      <c r="L29" s="61">
        <f t="shared" si="7"/>
        <v>6.7087200267006847E-3</v>
      </c>
      <c r="M29" s="61">
        <f t="shared" si="7"/>
        <v>6.8296181654523246E-3</v>
      </c>
      <c r="N29" s="61">
        <f t="shared" si="7"/>
        <v>6.9134154346717422E-3</v>
      </c>
      <c r="O29" s="61">
        <f t="shared" si="7"/>
        <v>6.9699082739433649E-3</v>
      </c>
      <c r="P29" s="61">
        <f t="shared" si="7"/>
        <v>7.0054588116651786E-3</v>
      </c>
      <c r="Q29" s="61">
        <f t="shared" si="7"/>
        <v>7.024469196356839E-3</v>
      </c>
      <c r="R29" s="61">
        <f t="shared" si="7"/>
        <v>7.0301321066464501E-3</v>
      </c>
      <c r="S29" s="61">
        <f t="shared" si="7"/>
        <v>7.0248484017036705E-3</v>
      </c>
      <c r="T29" s="61">
        <f t="shared" si="7"/>
        <v>7.0104759001000105E-3</v>
      </c>
      <c r="U29" s="61">
        <f t="shared" si="7"/>
        <v>6.9884857681013768E-3</v>
      </c>
      <c r="V29" s="61">
        <f t="shared" si="7"/>
        <v>6.9600652321354789E-3</v>
      </c>
      <c r="W29" s="61">
        <f t="shared" si="7"/>
        <v>6.9261875393069328E-3</v>
      </c>
      <c r="X29" s="61">
        <f t="shared" si="7"/>
        <v>6.8876610985595388E-3</v>
      </c>
      <c r="Y29" s="61">
        <f t="shared" si="7"/>
        <v>6.8451649202976445E-3</v>
      </c>
      <c r="Z29" s="61">
        <f t="shared" si="7"/>
        <v>6.7992747656681063E-3</v>
      </c>
      <c r="AA29" s="61">
        <f t="shared" si="7"/>
        <v>6.7504828308437848E-3</v>
      </c>
    </row>
    <row r="30" spans="7:28">
      <c r="G30" s="34">
        <f t="shared" si="5"/>
        <v>4</v>
      </c>
      <c r="H30" s="62">
        <f t="shared" si="6"/>
        <v>1.1599999999999997E-2</v>
      </c>
      <c r="I30" s="61">
        <f t="shared" si="8"/>
        <v>1.1149143923499789E-2</v>
      </c>
      <c r="J30" s="61">
        <f t="shared" si="7"/>
        <v>1.0833232693338943E-2</v>
      </c>
      <c r="K30" s="61">
        <f t="shared" si="7"/>
        <v>1.0553223109157961E-2</v>
      </c>
      <c r="L30" s="61">
        <f t="shared" si="7"/>
        <v>1.0294444704284526E-2</v>
      </c>
      <c r="M30" s="61">
        <f t="shared" si="7"/>
        <v>1.0051119637071622E-2</v>
      </c>
      <c r="N30" s="61">
        <f t="shared" si="7"/>
        <v>9.8202286557544094E-3</v>
      </c>
      <c r="O30" s="61">
        <f t="shared" si="7"/>
        <v>9.5999193287478329E-3</v>
      </c>
      <c r="P30" s="61">
        <f t="shared" si="7"/>
        <v>9.3889281922236306E-3</v>
      </c>
      <c r="Q30" s="61">
        <f t="shared" si="7"/>
        <v>9.1863264927448812E-3</v>
      </c>
      <c r="R30" s="61">
        <f t="shared" si="7"/>
        <v>8.9913929233949308E-3</v>
      </c>
      <c r="S30" s="61">
        <f t="shared" si="7"/>
        <v>8.8035436513090731E-3</v>
      </c>
      <c r="T30" s="61">
        <f t="shared" si="7"/>
        <v>8.6222909622267058E-3</v>
      </c>
      <c r="U30" s="61">
        <f t="shared" si="7"/>
        <v>8.4472173640484094E-3</v>
      </c>
      <c r="V30" s="61">
        <f t="shared" si="7"/>
        <v>8.2779585800597522E-3</v>
      </c>
      <c r="W30" s="61">
        <f t="shared" si="7"/>
        <v>8.1141919231227655E-3</v>
      </c>
      <c r="X30" s="61">
        <f t="shared" si="7"/>
        <v>7.955628070140941E-3</v>
      </c>
      <c r="Y30" s="61">
        <f t="shared" si="7"/>
        <v>7.8020050655665529E-3</v>
      </c>
      <c r="Z30" s="61">
        <f t="shared" si="7"/>
        <v>7.6530838334388507E-3</v>
      </c>
      <c r="AA30" s="61">
        <f t="shared" si="7"/>
        <v>7.5086447392885558E-3</v>
      </c>
    </row>
    <row r="31" spans="7:28">
      <c r="G31" s="34">
        <f t="shared" si="5"/>
        <v>5</v>
      </c>
      <c r="H31" s="62">
        <f t="shared" si="6"/>
        <v>1.7999999999999999E-2</v>
      </c>
      <c r="I31" s="61">
        <f t="shared" si="8"/>
        <v>1.4907230900911148E-2</v>
      </c>
      <c r="J31" s="61">
        <f t="shared" si="7"/>
        <v>1.3679444970659572E-2</v>
      </c>
      <c r="K31" s="61">
        <f t="shared" si="7"/>
        <v>1.2826694374387368E-2</v>
      </c>
      <c r="L31" s="61">
        <f t="shared" si="7"/>
        <v>1.2155626216652692E-2</v>
      </c>
      <c r="M31" s="61">
        <f t="shared" si="7"/>
        <v>1.1594824318196389E-2</v>
      </c>
      <c r="N31" s="61">
        <f t="shared" si="7"/>
        <v>1.1109397814319535E-2</v>
      </c>
      <c r="O31" s="61">
        <f t="shared" si="7"/>
        <v>1.0679469249850249E-2</v>
      </c>
      <c r="P31" s="61">
        <f t="shared" si="7"/>
        <v>1.0292530089556218E-2</v>
      </c>
      <c r="Q31" s="61">
        <f t="shared" si="7"/>
        <v>9.9401364750493354E-3</v>
      </c>
      <c r="R31" s="61">
        <f t="shared" si="7"/>
        <v>9.616282078679983E-3</v>
      </c>
      <c r="S31" s="61">
        <f t="shared" si="7"/>
        <v>9.3165176228114654E-3</v>
      </c>
      <c r="T31" s="61">
        <f t="shared" si="7"/>
        <v>9.03743896908063E-3</v>
      </c>
      <c r="U31" s="61">
        <f t="shared" si="7"/>
        <v>8.7763721230086356E-3</v>
      </c>
      <c r="V31" s="61">
        <f t="shared" si="7"/>
        <v>8.5311702704232162E-3</v>
      </c>
      <c r="W31" s="61">
        <f t="shared" si="7"/>
        <v>8.3000779070500075E-3</v>
      </c>
      <c r="X31" s="61">
        <f t="shared" si="7"/>
        <v>8.0816369024333257E-3</v>
      </c>
      <c r="Y31" s="61">
        <f t="shared" si="7"/>
        <v>7.8746197392661754E-3</v>
      </c>
      <c r="Z31" s="61">
        <f t="shared" si="7"/>
        <v>7.6779809194532089E-3</v>
      </c>
      <c r="AA31" s="61">
        <f t="shared" si="7"/>
        <v>7.490820846857954E-3</v>
      </c>
    </row>
    <row r="32" spans="7:28">
      <c r="G32" s="34">
        <f t="shared" si="5"/>
        <v>6</v>
      </c>
      <c r="H32" s="62">
        <f t="shared" si="6"/>
        <v>2.6700000000000002E-2</v>
      </c>
      <c r="I32" s="61">
        <f t="shared" si="8"/>
        <v>1.8871449021805375E-2</v>
      </c>
      <c r="J32" s="61">
        <f t="shared" si="7"/>
        <v>1.6368612498810074E-2</v>
      </c>
      <c r="K32" s="61">
        <f t="shared" si="7"/>
        <v>1.4789582710524447E-2</v>
      </c>
      <c r="L32" s="61">
        <f t="shared" si="7"/>
        <v>1.3632408207893548E-2</v>
      </c>
      <c r="M32" s="61">
        <f t="shared" si="7"/>
        <v>1.2719058656787616E-2</v>
      </c>
      <c r="N32" s="61">
        <f t="shared" si="7"/>
        <v>1.196526087871097E-2</v>
      </c>
      <c r="O32" s="61">
        <f t="shared" si="7"/>
        <v>1.1324320510979133E-2</v>
      </c>
      <c r="P32" s="61">
        <f t="shared" si="7"/>
        <v>1.0767601914740937E-2</v>
      </c>
      <c r="Q32" s="61">
        <f t="shared" si="7"/>
        <v>1.0276244134211243E-2</v>
      </c>
      <c r="R32" s="61">
        <f t="shared" si="7"/>
        <v>9.8371460077753548E-3</v>
      </c>
      <c r="S32" s="61">
        <f t="shared" si="7"/>
        <v>9.4408247102185094E-3</v>
      </c>
      <c r="T32" s="61">
        <f t="shared" si="7"/>
        <v>9.0801872517439486E-3</v>
      </c>
      <c r="U32" s="61">
        <f t="shared" si="7"/>
        <v>8.7497840501378765E-3</v>
      </c>
      <c r="V32" s="61">
        <f t="shared" si="7"/>
        <v>8.4453337907998138E-3</v>
      </c>
      <c r="W32" s="61">
        <f t="shared" si="7"/>
        <v>8.1634090863350883E-3</v>
      </c>
      <c r="X32" s="61">
        <f t="shared" si="7"/>
        <v>7.9012216515879641E-3</v>
      </c>
      <c r="Y32" s="61">
        <f t="shared" si="7"/>
        <v>7.6564713578469723E-3</v>
      </c>
      <c r="Z32" s="61">
        <f t="shared" si="7"/>
        <v>7.4272375961249304E-3</v>
      </c>
      <c r="AA32" s="61">
        <f t="shared" si="7"/>
        <v>7.2118994351001164E-3</v>
      </c>
    </row>
    <row r="33" spans="7:28">
      <c r="G33" s="34">
        <f t="shared" si="5"/>
        <v>7</v>
      </c>
      <c r="H33" s="62">
        <f t="shared" si="6"/>
        <v>4.1399999999999999E-2</v>
      </c>
      <c r="I33" s="61">
        <f t="shared" si="8"/>
        <v>2.492509625250152E-2</v>
      </c>
      <c r="J33" s="61">
        <f t="shared" si="7"/>
        <v>2.0465789233592269E-2</v>
      </c>
      <c r="K33" s="61">
        <f t="shared" si="7"/>
        <v>1.7827855713716187E-2</v>
      </c>
      <c r="L33" s="61">
        <f t="shared" si="7"/>
        <v>1.5985047407422848E-2</v>
      </c>
      <c r="M33" s="61">
        <f t="shared" si="7"/>
        <v>1.4586023900734144E-2</v>
      </c>
      <c r="N33" s="61">
        <f t="shared" si="7"/>
        <v>1.3468838500512448E-2</v>
      </c>
      <c r="O33" s="61">
        <f t="shared" si="7"/>
        <v>1.2545758109724303E-2</v>
      </c>
      <c r="P33" s="61">
        <f t="shared" si="7"/>
        <v>1.1764051146335525E-2</v>
      </c>
      <c r="Q33" s="61">
        <f t="shared" si="7"/>
        <v>1.1089621863514282E-2</v>
      </c>
      <c r="R33" s="61">
        <f t="shared" si="7"/>
        <v>1.0499192609870728E-2</v>
      </c>
      <c r="S33" s="61">
        <f t="shared" si="7"/>
        <v>9.9761878624514133E-3</v>
      </c>
      <c r="T33" s="61">
        <f t="shared" si="7"/>
        <v>9.5084010541711117E-3</v>
      </c>
      <c r="U33" s="61">
        <f t="shared" si="7"/>
        <v>9.0865927073265906E-3</v>
      </c>
      <c r="V33" s="61">
        <f t="shared" si="7"/>
        <v>8.7036074573961508E-3</v>
      </c>
      <c r="W33" s="61">
        <f t="shared" si="7"/>
        <v>8.3537957661125595E-3</v>
      </c>
      <c r="X33" s="61">
        <f t="shared" si="7"/>
        <v>8.0326225295670184E-3</v>
      </c>
      <c r="Y33" s="61">
        <f t="shared" si="7"/>
        <v>7.7363946378678217E-3</v>
      </c>
      <c r="Z33" s="61">
        <f t="shared" si="7"/>
        <v>7.462066677241308E-3</v>
      </c>
      <c r="AA33" s="61">
        <f t="shared" si="7"/>
        <v>7.2070993945170803E-3</v>
      </c>
    </row>
    <row r="34" spans="7:28">
      <c r="G34" s="34">
        <f t="shared" si="5"/>
        <v>8</v>
      </c>
      <c r="H34" s="62">
        <f t="shared" si="6"/>
        <v>5.9400000000000015E-2</v>
      </c>
      <c r="I34" s="61">
        <f t="shared" si="8"/>
        <v>2.9843262430547572E-2</v>
      </c>
      <c r="J34" s="61">
        <f t="shared" si="7"/>
        <v>2.320957134528881E-2</v>
      </c>
      <c r="K34" s="61">
        <f t="shared" si="7"/>
        <v>1.9523533454500447E-2</v>
      </c>
      <c r="L34" s="61">
        <f t="shared" si="7"/>
        <v>1.7061323702888515E-2</v>
      </c>
      <c r="M34" s="61">
        <f t="shared" si="7"/>
        <v>1.5257053310542973E-2</v>
      </c>
      <c r="N34" s="61">
        <f t="shared" si="7"/>
        <v>1.3857909075006197E-2</v>
      </c>
      <c r="O34" s="61">
        <f t="shared" si="7"/>
        <v>1.273044250283531E-2</v>
      </c>
      <c r="P34" s="61">
        <f t="shared" si="7"/>
        <v>1.1796240524188595E-2</v>
      </c>
      <c r="Q34" s="61">
        <f t="shared" si="7"/>
        <v>1.1005619902070607E-2</v>
      </c>
      <c r="R34" s="61">
        <f t="shared" si="7"/>
        <v>1.0325282318655066E-2</v>
      </c>
      <c r="S34" s="61">
        <f t="shared" si="7"/>
        <v>9.7319173780080481E-3</v>
      </c>
      <c r="T34" s="61">
        <f t="shared" si="7"/>
        <v>9.2086286820901031E-3</v>
      </c>
      <c r="U34" s="61">
        <f t="shared" si="7"/>
        <v>8.7428151544064192E-3</v>
      </c>
      <c r="V34" s="61">
        <f t="shared" si="7"/>
        <v>8.3248532599051739E-3</v>
      </c>
      <c r="W34" s="61">
        <f t="shared" si="7"/>
        <v>7.9472441275993955E-3</v>
      </c>
      <c r="X34" s="61">
        <f t="shared" si="7"/>
        <v>7.6040427676596356E-3</v>
      </c>
      <c r="Y34" s="61">
        <f t="shared" si="7"/>
        <v>7.2904649944762201E-3</v>
      </c>
      <c r="Z34" s="61">
        <f t="shared" si="7"/>
        <v>7.0026099511659723E-3</v>
      </c>
      <c r="AA34" s="61">
        <f t="shared" si="7"/>
        <v>6.7372599604974548E-3</v>
      </c>
    </row>
    <row r="35" spans="7:28">
      <c r="G35" s="34">
        <f t="shared" si="5"/>
        <v>9</v>
      </c>
      <c r="H35" s="62">
        <f t="shared" si="6"/>
        <v>8.3099999999999993E-2</v>
      </c>
      <c r="I35" s="61">
        <f t="shared" si="8"/>
        <v>3.5504278403866676E-2</v>
      </c>
      <c r="J35" s="61">
        <f t="shared" si="7"/>
        <v>2.6377612089515806E-2</v>
      </c>
      <c r="K35" s="61">
        <f t="shared" si="7"/>
        <v>2.1540846660735469E-2</v>
      </c>
      <c r="L35" s="61">
        <f t="shared" si="7"/>
        <v>1.8416425098672473E-2</v>
      </c>
      <c r="M35" s="61">
        <f t="shared" si="7"/>
        <v>1.6186424166921953E-2</v>
      </c>
      <c r="N35" s="61">
        <f t="shared" si="7"/>
        <v>1.4494422186443645E-2</v>
      </c>
      <c r="O35" s="61">
        <f t="shared" si="7"/>
        <v>1.3156082467365271E-2</v>
      </c>
      <c r="P35" s="61">
        <f t="shared" si="7"/>
        <v>1.2064977342956584E-2</v>
      </c>
      <c r="Q35" s="61">
        <f t="shared" si="7"/>
        <v>1.1154714162631557E-2</v>
      </c>
      <c r="R35" s="61">
        <f t="shared" si="7"/>
        <v>1.0381415373853509E-2</v>
      </c>
      <c r="S35" s="61">
        <f t="shared" si="7"/>
        <v>9.7147553685211219E-3</v>
      </c>
      <c r="T35" s="61">
        <f t="shared" si="7"/>
        <v>9.1330106803578781E-3</v>
      </c>
      <c r="U35" s="61">
        <f t="shared" si="7"/>
        <v>8.620156817268243E-3</v>
      </c>
      <c r="V35" s="61">
        <f t="shared" si="7"/>
        <v>8.1640803457734279E-3</v>
      </c>
      <c r="W35" s="61">
        <f t="shared" si="7"/>
        <v>7.7554324160116206E-3</v>
      </c>
      <c r="X35" s="61">
        <f t="shared" si="7"/>
        <v>7.386868155892512E-3</v>
      </c>
      <c r="Y35" s="61">
        <f t="shared" si="7"/>
        <v>7.0525271748480556E-3</v>
      </c>
      <c r="Z35" s="61">
        <f t="shared" si="7"/>
        <v>6.7476697105351424E-3</v>
      </c>
      <c r="AA35" s="61">
        <f t="shared" si="7"/>
        <v>6.4684161258150574E-3</v>
      </c>
    </row>
    <row r="36" spans="7:28">
      <c r="G36" s="34">
        <f t="shared" si="5"/>
        <v>10</v>
      </c>
      <c r="H36" s="62">
        <f t="shared" si="6"/>
        <v>0.11190000000000003</v>
      </c>
      <c r="I36" s="61">
        <f t="shared" si="8"/>
        <v>4.2032957918087477E-2</v>
      </c>
      <c r="J36" s="61">
        <f t="shared" si="7"/>
        <v>3.0113712664399994E-2</v>
      </c>
      <c r="K36" s="61">
        <f t="shared" si="7"/>
        <v>2.4009210119747826E-2</v>
      </c>
      <c r="L36" s="61">
        <f t="shared" si="7"/>
        <v>2.0160744632958777E-2</v>
      </c>
      <c r="M36" s="61">
        <f t="shared" si="7"/>
        <v>1.7466398548393908E-2</v>
      </c>
      <c r="N36" s="61">
        <f t="shared" si="7"/>
        <v>1.5454599620059101E-2</v>
      </c>
      <c r="O36" s="61">
        <f t="shared" si="7"/>
        <v>1.388505121762218E-2</v>
      </c>
      <c r="P36" s="61">
        <f t="shared" si="7"/>
        <v>1.2620779791372994E-2</v>
      </c>
      <c r="Q36" s="61">
        <f t="shared" si="7"/>
        <v>1.1577299039362166E-2</v>
      </c>
      <c r="R36" s="61">
        <f t="shared" si="7"/>
        <v>1.0699340296521642E-2</v>
      </c>
      <c r="S36" s="61">
        <f t="shared" si="7"/>
        <v>9.9490589894892234E-3</v>
      </c>
      <c r="T36" s="61">
        <f t="shared" si="7"/>
        <v>9.2995769937188055E-3</v>
      </c>
      <c r="U36" s="61">
        <f t="shared" si="7"/>
        <v>8.7312246174149899E-3</v>
      </c>
      <c r="V36" s="61">
        <f t="shared" si="7"/>
        <v>8.2292429841971937E-3</v>
      </c>
      <c r="W36" s="61">
        <f t="shared" si="7"/>
        <v>7.782320696701539E-3</v>
      </c>
      <c r="X36" s="61">
        <f t="shared" si="7"/>
        <v>7.3816292006977924E-3</v>
      </c>
      <c r="Y36" s="61">
        <f t="shared" si="7"/>
        <v>7.0201679035238329E-3</v>
      </c>
      <c r="Z36" s="61">
        <f t="shared" si="7"/>
        <v>6.6923081187904576E-3</v>
      </c>
      <c r="AA36" s="61">
        <f t="shared" si="7"/>
        <v>6.3934683275201354E-3</v>
      </c>
    </row>
    <row r="38" spans="7:28">
      <c r="H38" s="54" t="s">
        <v>8</v>
      </c>
      <c r="I38" s="50"/>
      <c r="J38" s="50"/>
      <c r="K38" s="50"/>
      <c r="L38" s="50"/>
      <c r="M38" s="50"/>
    </row>
    <row r="39" spans="7:28">
      <c r="G39" s="34" t="s">
        <v>24</v>
      </c>
      <c r="H39" s="55">
        <v>0</v>
      </c>
      <c r="I39" s="34">
        <v>1</v>
      </c>
      <c r="J39" s="34">
        <v>2</v>
      </c>
      <c r="K39" s="34">
        <v>3</v>
      </c>
      <c r="L39" s="34">
        <v>4</v>
      </c>
      <c r="M39" s="34">
        <v>5</v>
      </c>
      <c r="N39" s="34">
        <v>6</v>
      </c>
      <c r="O39" s="34">
        <v>7</v>
      </c>
      <c r="P39" s="34">
        <v>8</v>
      </c>
      <c r="Q39" s="34">
        <v>9</v>
      </c>
      <c r="R39" s="34">
        <v>10</v>
      </c>
      <c r="S39" s="34">
        <v>11</v>
      </c>
      <c r="T39" s="34">
        <v>12</v>
      </c>
      <c r="U39" s="34">
        <v>13</v>
      </c>
      <c r="V39" s="34">
        <v>14</v>
      </c>
      <c r="W39" s="34">
        <v>15</v>
      </c>
      <c r="X39" s="34">
        <v>16</v>
      </c>
      <c r="Y39" s="34">
        <v>17</v>
      </c>
      <c r="Z39" s="34">
        <v>18</v>
      </c>
      <c r="AA39" s="34">
        <v>19</v>
      </c>
      <c r="AB39" s="34"/>
    </row>
    <row r="40" spans="7:28">
      <c r="G40" s="34">
        <f>G27</f>
        <v>1</v>
      </c>
      <c r="H40" s="62">
        <f>H27</f>
        <v>8.9999999999999965E-4</v>
      </c>
      <c r="I40" s="36">
        <f>I27/(1-I6)</f>
        <v>1.2118541829558391E-3</v>
      </c>
      <c r="J40" s="36">
        <f t="shared" ref="J40:AA49" si="9">J27/(1-J6)</f>
        <v>1.3651257826065319E-3</v>
      </c>
      <c r="K40" s="36">
        <f t="shared" si="9"/>
        <v>1.4744138435020017E-3</v>
      </c>
      <c r="L40" s="36">
        <f t="shared" si="9"/>
        <v>1.5606828017039999E-3</v>
      </c>
      <c r="M40" s="36">
        <f t="shared" si="9"/>
        <v>1.6324306361562982E-3</v>
      </c>
      <c r="N40" s="36">
        <f t="shared" si="9"/>
        <v>1.6940471072636571E-3</v>
      </c>
      <c r="O40" s="36">
        <f t="shared" si="9"/>
        <v>1.7481269083875859E-3</v>
      </c>
      <c r="P40" s="36">
        <f t="shared" si="9"/>
        <v>1.7963442241564142E-3</v>
      </c>
      <c r="Q40" s="36">
        <f t="shared" si="9"/>
        <v>1.8398485191140112E-3</v>
      </c>
      <c r="R40" s="36">
        <f t="shared" si="9"/>
        <v>1.8794665624985503E-3</v>
      </c>
      <c r="S40" s="36">
        <f t="shared" si="9"/>
        <v>1.9158149464353687E-3</v>
      </c>
      <c r="T40" s="36">
        <f t="shared" si="9"/>
        <v>1.9493670624820493E-3</v>
      </c>
      <c r="U40" s="36">
        <f t="shared" si="9"/>
        <v>1.9804951211866637E-3</v>
      </c>
      <c r="V40" s="36">
        <f t="shared" si="9"/>
        <v>2.0094976637945747E-3</v>
      </c>
      <c r="W40" s="36">
        <f t="shared" si="9"/>
        <v>2.0366182241979003E-3</v>
      </c>
      <c r="X40" s="36">
        <f t="shared" si="9"/>
        <v>2.0620583715561169E-3</v>
      </c>
      <c r="Y40" s="36">
        <f t="shared" si="9"/>
        <v>2.08598706149059E-3</v>
      </c>
      <c r="Z40" s="36">
        <f t="shared" si="9"/>
        <v>2.1085474905488768E-3</v>
      </c>
      <c r="AA40" s="36">
        <f t="shared" si="9"/>
        <v>2.1298622186630596E-3</v>
      </c>
    </row>
    <row r="41" spans="7:28">
      <c r="G41" s="34">
        <f t="shared" ref="G41:H49" si="10">G28</f>
        <v>2</v>
      </c>
      <c r="H41" s="62">
        <f t="shared" si="10"/>
        <v>2.200000000000001E-3</v>
      </c>
      <c r="I41" s="36">
        <f t="shared" ref="I41:X49" si="11">I28/(1-I7)</f>
        <v>3.1625231566277247E-3</v>
      </c>
      <c r="J41" s="36">
        <f t="shared" si="11"/>
        <v>3.6597783087315024E-3</v>
      </c>
      <c r="K41" s="36">
        <f t="shared" si="11"/>
        <v>4.018846964505482E-3</v>
      </c>
      <c r="L41" s="36">
        <f t="shared" si="11"/>
        <v>4.3032278186237302E-3</v>
      </c>
      <c r="M41" s="36">
        <f t="shared" si="11"/>
        <v>4.5392884849213867E-3</v>
      </c>
      <c r="N41" s="36">
        <f t="shared" si="11"/>
        <v>4.7409037248973517E-3</v>
      </c>
      <c r="O41" s="36">
        <f t="shared" si="11"/>
        <v>4.9164062016693122E-3</v>
      </c>
      <c r="P41" s="36">
        <f t="shared" si="11"/>
        <v>5.0712509758839763E-3</v>
      </c>
      <c r="Q41" s="36">
        <f t="shared" si="11"/>
        <v>5.2092348865026986E-3</v>
      </c>
      <c r="R41" s="36">
        <f t="shared" si="11"/>
        <v>5.3331249359183904E-3</v>
      </c>
      <c r="S41" s="36">
        <f t="shared" si="11"/>
        <v>5.4450112367365952E-3</v>
      </c>
      <c r="T41" s="36">
        <f t="shared" si="11"/>
        <v>5.5465187147781198E-3</v>
      </c>
      <c r="U41" s="36">
        <f t="shared" si="11"/>
        <v>5.6389408648875247E-3</v>
      </c>
      <c r="V41" s="36">
        <f t="shared" si="11"/>
        <v>5.7233279035666168E-3</v>
      </c>
      <c r="W41" s="36">
        <f t="shared" si="11"/>
        <v>5.8005469384061299E-3</v>
      </c>
      <c r="X41" s="36">
        <f t="shared" si="11"/>
        <v>5.8713242703984803E-3</v>
      </c>
      <c r="Y41" s="36">
        <f t="shared" si="9"/>
        <v>5.936275897718348E-3</v>
      </c>
      <c r="Z41" s="36">
        <f t="shared" si="9"/>
        <v>5.9959299999147331E-3</v>
      </c>
      <c r="AA41" s="36">
        <f t="shared" si="9"/>
        <v>6.0507438325376663E-3</v>
      </c>
    </row>
    <row r="42" spans="7:28">
      <c r="G42" s="34">
        <f t="shared" si="10"/>
        <v>3</v>
      </c>
      <c r="H42" s="62">
        <f t="shared" si="10"/>
        <v>4.7999999999999978E-3</v>
      </c>
      <c r="I42" s="36">
        <f t="shared" si="11"/>
        <v>5.8772428744850681E-3</v>
      </c>
      <c r="J42" s="36">
        <f t="shared" si="9"/>
        <v>6.341682947081536E-3</v>
      </c>
      <c r="K42" s="36">
        <f t="shared" si="9"/>
        <v>6.6466987472513731E-3</v>
      </c>
      <c r="L42" s="36">
        <f t="shared" si="9"/>
        <v>6.8698692827737729E-3</v>
      </c>
      <c r="M42" s="36">
        <f t="shared" si="9"/>
        <v>7.0420494586224394E-3</v>
      </c>
      <c r="N42" s="36">
        <f t="shared" si="9"/>
        <v>7.1790081233376142E-3</v>
      </c>
      <c r="O42" s="36">
        <f t="shared" si="9"/>
        <v>7.2900062622561065E-3</v>
      </c>
      <c r="P42" s="36">
        <f t="shared" si="9"/>
        <v>7.3809969980120835E-3</v>
      </c>
      <c r="Q42" s="36">
        <f t="shared" si="9"/>
        <v>7.456059616697471E-3</v>
      </c>
      <c r="R42" s="36">
        <f t="shared" si="9"/>
        <v>7.5181260579589848E-3</v>
      </c>
      <c r="S42" s="36">
        <f t="shared" si="9"/>
        <v>7.5693831634472599E-3</v>
      </c>
      <c r="T42" s="36">
        <f t="shared" si="9"/>
        <v>7.6115110132509494E-3</v>
      </c>
      <c r="U42" s="36">
        <f t="shared" si="9"/>
        <v>7.6458319163357404E-3</v>
      </c>
      <c r="V42" s="36">
        <f t="shared" si="9"/>
        <v>7.6734076928819334E-3</v>
      </c>
      <c r="W42" s="36">
        <f t="shared" si="9"/>
        <v>7.6951055311325241E-3</v>
      </c>
      <c r="X42" s="36">
        <f t="shared" si="9"/>
        <v>7.7116439510811945E-3</v>
      </c>
      <c r="Y42" s="36">
        <f t="shared" si="9"/>
        <v>7.7236257329144666E-3</v>
      </c>
      <c r="Z42" s="36">
        <f t="shared" si="9"/>
        <v>7.7315620468893448E-3</v>
      </c>
      <c r="AA42" s="36">
        <f t="shared" si="9"/>
        <v>7.7358904893445489E-3</v>
      </c>
    </row>
    <row r="43" spans="7:28">
      <c r="G43" s="34">
        <f t="shared" si="10"/>
        <v>4</v>
      </c>
      <c r="H43" s="62">
        <f t="shared" si="10"/>
        <v>1.1599999999999997E-2</v>
      </c>
      <c r="I43" s="36">
        <f t="shared" si="11"/>
        <v>1.1279991828712858E-2</v>
      </c>
      <c r="J43" s="36">
        <f t="shared" si="9"/>
        <v>1.1085416427090759E-2</v>
      </c>
      <c r="K43" s="36">
        <f t="shared" si="9"/>
        <v>1.0919940669349593E-2</v>
      </c>
      <c r="L43" s="36">
        <f t="shared" si="9"/>
        <v>1.0769775191265176E-2</v>
      </c>
      <c r="M43" s="36">
        <f t="shared" si="9"/>
        <v>1.0629694374136163E-2</v>
      </c>
      <c r="N43" s="36">
        <f t="shared" si="9"/>
        <v>1.0497093461474054E-2</v>
      </c>
      <c r="O43" s="36">
        <f t="shared" si="9"/>
        <v>1.0370458865642786E-2</v>
      </c>
      <c r="P43" s="36">
        <f t="shared" si="9"/>
        <v>1.0248817420809452E-2</v>
      </c>
      <c r="Q43" s="36">
        <f t="shared" si="9"/>
        <v>1.0131496208023352E-2</v>
      </c>
      <c r="R43" s="36">
        <f t="shared" si="9"/>
        <v>1.0018003530787399E-2</v>
      </c>
      <c r="S43" s="36">
        <f t="shared" si="9"/>
        <v>9.9079642057055481E-3</v>
      </c>
      <c r="T43" s="36">
        <f t="shared" si="9"/>
        <v>9.8010818049924023E-3</v>
      </c>
      <c r="U43" s="36">
        <f t="shared" si="9"/>
        <v>9.6971153557629877E-3</v>
      </c>
      <c r="V43" s="36">
        <f t="shared" si="9"/>
        <v>9.5958642890580492E-3</v>
      </c>
      <c r="W43" s="36">
        <f t="shared" si="9"/>
        <v>9.4971583406900321E-3</v>
      </c>
      <c r="X43" s="36">
        <f t="shared" si="9"/>
        <v>9.4008505523719005E-3</v>
      </c>
      <c r="Y43" s="36">
        <f t="shared" si="9"/>
        <v>9.3068122845827907E-3</v>
      </c>
      <c r="Z43" s="36">
        <f t="shared" si="9"/>
        <v>9.2149295756313206E-3</v>
      </c>
      <c r="AA43" s="36">
        <f t="shared" si="9"/>
        <v>9.1251004260239545E-3</v>
      </c>
    </row>
    <row r="44" spans="7:28">
      <c r="G44" s="34">
        <f t="shared" si="10"/>
        <v>5</v>
      </c>
      <c r="H44" s="62">
        <f t="shared" si="10"/>
        <v>1.7999999999999999E-2</v>
      </c>
      <c r="I44" s="36">
        <f t="shared" si="11"/>
        <v>1.5180479532496079E-2</v>
      </c>
      <c r="J44" s="36">
        <f t="shared" si="9"/>
        <v>1.4144914953094815E-2</v>
      </c>
      <c r="K44" s="36">
        <f t="shared" si="9"/>
        <v>1.3453445688010494E-2</v>
      </c>
      <c r="L44" s="36">
        <f t="shared" si="9"/>
        <v>1.2923452058670362E-2</v>
      </c>
      <c r="M44" s="36">
        <f t="shared" si="9"/>
        <v>1.2488622497546151E-2</v>
      </c>
      <c r="N44" s="36">
        <f t="shared" si="9"/>
        <v>1.211710234186074E-2</v>
      </c>
      <c r="O44" s="36">
        <f t="shared" si="9"/>
        <v>1.1791049430254583E-2</v>
      </c>
      <c r="P44" s="36">
        <f t="shared" si="9"/>
        <v>1.1499425728428467E-2</v>
      </c>
      <c r="Q44" s="36">
        <f t="shared" si="9"/>
        <v>1.1234905621921603E-2</v>
      </c>
      <c r="R44" s="36">
        <f t="shared" si="9"/>
        <v>1.099236521376468E-2</v>
      </c>
      <c r="S44" s="36">
        <f t="shared" si="9"/>
        <v>1.0768071248998699E-2</v>
      </c>
      <c r="T44" s="36">
        <f t="shared" si="9"/>
        <v>1.0559213298529858E-2</v>
      </c>
      <c r="U44" s="36">
        <f t="shared" si="9"/>
        <v>1.0363618217578105E-2</v>
      </c>
      <c r="V44" s="36">
        <f t="shared" si="9"/>
        <v>1.0179567667786459E-2</v>
      </c>
      <c r="W44" s="36">
        <f t="shared" si="9"/>
        <v>1.0005676977102832E-2</v>
      </c>
      <c r="X44" s="36">
        <f t="shared" si="9"/>
        <v>9.8408120947693217E-3</v>
      </c>
      <c r="Y44" s="36">
        <f t="shared" si="9"/>
        <v>9.6840310757515726E-3</v>
      </c>
      <c r="Z44" s="36">
        <f t="shared" si="9"/>
        <v>9.5345418566945509E-3</v>
      </c>
      <c r="AA44" s="36">
        <f t="shared" si="9"/>
        <v>9.3916711471182333E-3</v>
      </c>
    </row>
    <row r="45" spans="7:28">
      <c r="G45" s="34">
        <f t="shared" si="10"/>
        <v>6</v>
      </c>
      <c r="H45" s="62">
        <f t="shared" si="10"/>
        <v>2.6700000000000002E-2</v>
      </c>
      <c r="I45" s="36">
        <f t="shared" si="11"/>
        <v>1.9389139034013535E-2</v>
      </c>
      <c r="J45" s="36">
        <f t="shared" si="9"/>
        <v>1.7150170625170286E-2</v>
      </c>
      <c r="K45" s="36">
        <f t="shared" si="9"/>
        <v>1.5766138285895334E-2</v>
      </c>
      <c r="L45" s="36">
        <f t="shared" si="9"/>
        <v>1.476534811576514E-2</v>
      </c>
      <c r="M45" s="36">
        <f t="shared" si="9"/>
        <v>1.3982550630051795E-2</v>
      </c>
      <c r="N45" s="36">
        <f t="shared" si="9"/>
        <v>1.3340404608191123E-2</v>
      </c>
      <c r="O45" s="36">
        <f t="shared" si="9"/>
        <v>1.279651289327584E-2</v>
      </c>
      <c r="P45" s="36">
        <f t="shared" si="9"/>
        <v>1.2325138158855048E-2</v>
      </c>
      <c r="Q45" s="36">
        <f t="shared" si="9"/>
        <v>1.1909491483422076E-2</v>
      </c>
      <c r="R45" s="36">
        <f t="shared" si="9"/>
        <v>1.1538017538870494E-2</v>
      </c>
      <c r="S45" s="36">
        <f t="shared" si="9"/>
        <v>1.1202424896085937E-2</v>
      </c>
      <c r="T45" s="36">
        <f t="shared" si="9"/>
        <v>1.0896562616517825E-2</v>
      </c>
      <c r="U45" s="36">
        <f t="shared" si="9"/>
        <v>1.0615741571563305E-2</v>
      </c>
      <c r="V45" s="36">
        <f t="shared" si="9"/>
        <v>1.0356304851347366E-2</v>
      </c>
      <c r="W45" s="36">
        <f t="shared" si="9"/>
        <v>1.011534512680054E-2</v>
      </c>
      <c r="X45" s="36">
        <f t="shared" si="9"/>
        <v>9.8905125389015698E-3</v>
      </c>
      <c r="Y45" s="36">
        <f t="shared" si="9"/>
        <v>9.6798804328339372E-3</v>
      </c>
      <c r="Z45" s="36">
        <f t="shared" si="9"/>
        <v>9.4818492320805237E-3</v>
      </c>
      <c r="AA45" s="36">
        <f t="shared" si="9"/>
        <v>9.2950761542783152E-3</v>
      </c>
    </row>
    <row r="46" spans="7:28">
      <c r="G46" s="34">
        <f t="shared" si="10"/>
        <v>7</v>
      </c>
      <c r="H46" s="62">
        <f t="shared" si="10"/>
        <v>4.1399999999999999E-2</v>
      </c>
      <c r="I46" s="36">
        <f t="shared" si="11"/>
        <v>2.6001560872628334E-2</v>
      </c>
      <c r="J46" s="36">
        <f t="shared" si="9"/>
        <v>2.1919609439483234E-2</v>
      </c>
      <c r="K46" s="36">
        <f t="shared" si="9"/>
        <v>1.9522205188683219E-2</v>
      </c>
      <c r="L46" s="36">
        <f t="shared" si="9"/>
        <v>1.7852783102521929E-2</v>
      </c>
      <c r="M46" s="36">
        <f t="shared" si="9"/>
        <v>1.6586407482507958E-2</v>
      </c>
      <c r="N46" s="36">
        <f t="shared" si="9"/>
        <v>1.5574329136399688E-2</v>
      </c>
      <c r="O46" s="36">
        <f t="shared" si="9"/>
        <v>1.4736460439265308E-2</v>
      </c>
      <c r="P46" s="36">
        <f t="shared" si="9"/>
        <v>1.4024932026607807E-2</v>
      </c>
      <c r="Q46" s="36">
        <f t="shared" si="9"/>
        <v>1.3408946733834934E-2</v>
      </c>
      <c r="R46" s="36">
        <f t="shared" si="9"/>
        <v>1.2867573512160783E-2</v>
      </c>
      <c r="S46" s="36">
        <f t="shared" si="9"/>
        <v>1.2385968051552457E-2</v>
      </c>
      <c r="T46" s="36">
        <f t="shared" si="9"/>
        <v>1.1953238266004276E-2</v>
      </c>
      <c r="U46" s="36">
        <f t="shared" si="9"/>
        <v>1.1561166284984865E-2</v>
      </c>
      <c r="V46" s="36">
        <f t="shared" si="9"/>
        <v>1.1203406185579589E-2</v>
      </c>
      <c r="W46" s="36">
        <f t="shared" si="9"/>
        <v>1.0874960243260038E-2</v>
      </c>
      <c r="X46" s="36">
        <f t="shared" si="9"/>
        <v>1.0571825532470019E-2</v>
      </c>
      <c r="Y46" s="36">
        <f t="shared" si="9"/>
        <v>1.029074864680397E-2</v>
      </c>
      <c r="Z46" s="36">
        <f t="shared" si="9"/>
        <v>1.0029051255218423E-2</v>
      </c>
      <c r="AA46" s="36">
        <f t="shared" si="9"/>
        <v>9.7845033635154417E-3</v>
      </c>
    </row>
    <row r="47" spans="7:28">
      <c r="G47" s="34">
        <f t="shared" si="10"/>
        <v>8</v>
      </c>
      <c r="H47" s="62">
        <f t="shared" si="10"/>
        <v>5.9400000000000015E-2</v>
      </c>
      <c r="I47" s="36">
        <f t="shared" si="11"/>
        <v>3.172789967100529E-2</v>
      </c>
      <c r="J47" s="36">
        <f t="shared" si="9"/>
        <v>2.5483831618120636E-2</v>
      </c>
      <c r="K47" s="36">
        <f t="shared" si="9"/>
        <v>2.1997178513405876E-2</v>
      </c>
      <c r="L47" s="36">
        <f t="shared" si="9"/>
        <v>1.9655367732845899E-2</v>
      </c>
      <c r="M47" s="36">
        <f t="shared" si="9"/>
        <v>1.7929176354796413E-2</v>
      </c>
      <c r="N47" s="36">
        <f t="shared" si="9"/>
        <v>1.6582292596049479E-2</v>
      </c>
      <c r="O47" s="36">
        <f t="shared" si="9"/>
        <v>1.5490032977831268E-2</v>
      </c>
      <c r="P47" s="36">
        <f t="shared" si="9"/>
        <v>1.4579154709623787E-2</v>
      </c>
      <c r="Q47" s="36">
        <f t="shared" si="9"/>
        <v>1.380325432885526E-2</v>
      </c>
      <c r="R47" s="36">
        <f t="shared" si="9"/>
        <v>1.3131228253480919E-2</v>
      </c>
      <c r="S47" s="36">
        <f t="shared" si="9"/>
        <v>1.2541296111987872E-2</v>
      </c>
      <c r="T47" s="36">
        <f t="shared" si="9"/>
        <v>1.2017663184174215E-2</v>
      </c>
      <c r="U47" s="36">
        <f t="shared" si="9"/>
        <v>1.154854265332598E-2</v>
      </c>
      <c r="V47" s="36">
        <f t="shared" si="9"/>
        <v>1.1124925909318876E-2</v>
      </c>
      <c r="W47" s="36">
        <f t="shared" si="9"/>
        <v>1.0739786904495629E-2</v>
      </c>
      <c r="X47" s="36">
        <f t="shared" si="9"/>
        <v>1.0387549788647381E-2</v>
      </c>
      <c r="Y47" s="36">
        <f t="shared" si="9"/>
        <v>1.0063722343451091E-2</v>
      </c>
      <c r="Z47" s="36">
        <f t="shared" si="9"/>
        <v>9.7646372427135798E-3</v>
      </c>
      <c r="AA47" s="36">
        <f t="shared" si="9"/>
        <v>9.4872654209431275E-3</v>
      </c>
    </row>
    <row r="48" spans="7:28">
      <c r="G48" s="34">
        <f t="shared" si="10"/>
        <v>9</v>
      </c>
      <c r="H48" s="62">
        <f t="shared" si="10"/>
        <v>8.3099999999999993E-2</v>
      </c>
      <c r="I48" s="36">
        <f t="shared" si="11"/>
        <v>3.8722083546588147E-2</v>
      </c>
      <c r="J48" s="36">
        <f t="shared" si="9"/>
        <v>2.9927093407882868E-2</v>
      </c>
      <c r="K48" s="36">
        <f t="shared" si="9"/>
        <v>2.5193439087700109E-2</v>
      </c>
      <c r="L48" s="36">
        <f t="shared" si="9"/>
        <v>2.2095893816935289E-2</v>
      </c>
      <c r="M48" s="36">
        <f t="shared" si="9"/>
        <v>1.9859160712052463E-2</v>
      </c>
      <c r="N48" s="36">
        <f t="shared" si="9"/>
        <v>1.8143555407519558E-2</v>
      </c>
      <c r="O48" s="36">
        <f t="shared" si="9"/>
        <v>1.6772588046243889E-2</v>
      </c>
      <c r="P48" s="36">
        <f t="shared" si="9"/>
        <v>1.5643935831489823E-2</v>
      </c>
      <c r="Q48" s="36">
        <f t="shared" si="9"/>
        <v>1.4693516335721756E-2</v>
      </c>
      <c r="R48" s="36">
        <f t="shared" si="9"/>
        <v>1.3878819306191219E-2</v>
      </c>
      <c r="S48" s="36">
        <f t="shared" si="9"/>
        <v>1.3170356639682117E-2</v>
      </c>
      <c r="T48" s="36">
        <f t="shared" si="9"/>
        <v>1.2546929137591353E-2</v>
      </c>
      <c r="U48" s="36">
        <f t="shared" si="9"/>
        <v>1.1992843915756602E-2</v>
      </c>
      <c r="V48" s="36">
        <f t="shared" si="9"/>
        <v>1.1496196935505224E-2</v>
      </c>
      <c r="W48" s="36">
        <f t="shared" si="9"/>
        <v>1.1047769328146446E-2</v>
      </c>
      <c r="X48" s="36">
        <f t="shared" si="9"/>
        <v>1.0640293642765981E-2</v>
      </c>
      <c r="Y48" s="36">
        <f t="shared" si="9"/>
        <v>1.0267951655541663E-2</v>
      </c>
      <c r="Z48" s="36">
        <f t="shared" si="9"/>
        <v>9.9260219205653949E-3</v>
      </c>
      <c r="AA48" s="36">
        <f t="shared" si="9"/>
        <v>9.6106269231691945E-3</v>
      </c>
    </row>
    <row r="49" spans="7:27">
      <c r="G49" s="34">
        <f t="shared" si="10"/>
        <v>10</v>
      </c>
      <c r="H49" s="62">
        <f t="shared" si="10"/>
        <v>0.11190000000000003</v>
      </c>
      <c r="I49" s="36">
        <f t="shared" si="11"/>
        <v>4.7329082218317164E-2</v>
      </c>
      <c r="J49" s="36">
        <f t="shared" si="9"/>
        <v>3.5592584472146964E-2</v>
      </c>
      <c r="K49" s="36">
        <f t="shared" si="9"/>
        <v>2.9424734545647806E-2</v>
      </c>
      <c r="L49" s="36">
        <f t="shared" si="9"/>
        <v>2.5457281822909145E-2</v>
      </c>
      <c r="M49" s="36">
        <f t="shared" si="9"/>
        <v>2.2631218968638393E-2</v>
      </c>
      <c r="N49" s="36">
        <f t="shared" si="9"/>
        <v>2.0488203380529549E-2</v>
      </c>
      <c r="O49" s="36">
        <f t="shared" si="9"/>
        <v>1.87924729412592E-2</v>
      </c>
      <c r="P49" s="36">
        <f t="shared" si="9"/>
        <v>1.7408516585702465E-2</v>
      </c>
      <c r="Q49" s="36">
        <f t="shared" si="9"/>
        <v>1.6252112952007163E-2</v>
      </c>
      <c r="R49" s="36">
        <f t="shared" si="9"/>
        <v>1.5267775623711529E-2</v>
      </c>
      <c r="S49" s="36">
        <f t="shared" si="9"/>
        <v>1.4417256466681388E-2</v>
      </c>
      <c r="T49" s="36">
        <f t="shared" si="9"/>
        <v>1.3673217488257746E-2</v>
      </c>
      <c r="U49" s="36">
        <f t="shared" si="9"/>
        <v>1.3015530142512468E-2</v>
      </c>
      <c r="V49" s="36">
        <f t="shared" si="9"/>
        <v>1.2429002292773847E-2</v>
      </c>
      <c r="W49" s="36">
        <f t="shared" si="9"/>
        <v>1.1901924150999587E-2</v>
      </c>
      <c r="X49" s="36">
        <f t="shared" si="9"/>
        <v>1.1425105705852225E-2</v>
      </c>
      <c r="Y49" s="36">
        <f t="shared" si="9"/>
        <v>1.0991220579809767E-2</v>
      </c>
      <c r="Z49" s="36">
        <f t="shared" si="9"/>
        <v>1.059434729302928E-2</v>
      </c>
      <c r="AA49" s="36">
        <f t="shared" si="9"/>
        <v>1.0229641363848321E-2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10" zoomScale="80" zoomScaleNormal="80" workbookViewId="0">
      <selection activeCell="A32" sqref="A32"/>
    </sheetView>
  </sheetViews>
  <sheetFormatPr defaultRowHeight="14.5"/>
  <cols>
    <col min="1" max="1" width="12.26953125" customWidth="1"/>
    <col min="3" max="3" width="8.7265625" customWidth="1"/>
  </cols>
  <sheetData>
    <row r="1" spans="1:13">
      <c r="A1" s="80" t="s">
        <v>113</v>
      </c>
      <c r="G1" s="89"/>
      <c r="K1" s="89"/>
    </row>
    <row r="2" spans="1:13">
      <c r="A2" s="158" t="s">
        <v>114</v>
      </c>
      <c r="B2" s="158"/>
      <c r="C2" s="158"/>
      <c r="D2" s="158"/>
      <c r="E2" s="158"/>
      <c r="F2" s="158"/>
      <c r="G2" s="158"/>
    </row>
    <row r="3" spans="1:13" ht="42">
      <c r="A3" s="81" t="s">
        <v>115</v>
      </c>
      <c r="B3" s="81" t="s">
        <v>116</v>
      </c>
      <c r="C3" s="81" t="s">
        <v>117</v>
      </c>
      <c r="D3" s="81" t="s">
        <v>118</v>
      </c>
      <c r="E3" s="81" t="s">
        <v>119</v>
      </c>
      <c r="F3" s="81" t="s">
        <v>120</v>
      </c>
      <c r="G3" s="81" t="s">
        <v>121</v>
      </c>
    </row>
    <row r="4" spans="1:13">
      <c r="A4" s="82">
        <v>2000</v>
      </c>
      <c r="B4" s="82">
        <v>1</v>
      </c>
      <c r="C4" s="82">
        <v>0</v>
      </c>
      <c r="D4" s="82">
        <v>0</v>
      </c>
      <c r="E4" s="82">
        <v>0</v>
      </c>
      <c r="F4" s="82">
        <v>0</v>
      </c>
      <c r="G4" s="82">
        <v>0</v>
      </c>
    </row>
    <row r="5" spans="1:13">
      <c r="A5" s="83">
        <v>2001</v>
      </c>
      <c r="B5" s="83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</row>
    <row r="6" spans="1:13">
      <c r="A6" s="82">
        <v>2002</v>
      </c>
      <c r="B6" s="82">
        <v>1</v>
      </c>
      <c r="C6" s="82">
        <v>0</v>
      </c>
      <c r="D6" s="82">
        <v>0</v>
      </c>
      <c r="E6" s="82">
        <v>0</v>
      </c>
      <c r="F6" s="82">
        <v>0</v>
      </c>
      <c r="G6" s="82">
        <v>0</v>
      </c>
    </row>
    <row r="7" spans="1:13">
      <c r="A7" s="83">
        <v>2003</v>
      </c>
      <c r="B7" s="83">
        <v>1</v>
      </c>
      <c r="C7" s="83">
        <v>0</v>
      </c>
      <c r="D7" s="83">
        <v>1</v>
      </c>
      <c r="E7" s="83">
        <v>0.75</v>
      </c>
      <c r="F7" s="83">
        <v>0</v>
      </c>
      <c r="G7" s="83">
        <v>1.3</v>
      </c>
    </row>
    <row r="8" spans="1:13">
      <c r="A8" s="82">
        <v>2004</v>
      </c>
      <c r="B8" s="82">
        <v>0</v>
      </c>
      <c r="C8" s="82">
        <v>0</v>
      </c>
      <c r="D8" s="82">
        <v>0</v>
      </c>
      <c r="E8" s="82">
        <v>0</v>
      </c>
      <c r="F8" s="82">
        <v>0</v>
      </c>
      <c r="G8" s="82">
        <v>0</v>
      </c>
    </row>
    <row r="9" spans="1:13">
      <c r="A9" s="83">
        <v>2005</v>
      </c>
      <c r="B9" s="83">
        <v>0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</row>
    <row r="10" spans="1:13">
      <c r="A10" s="82">
        <v>2006</v>
      </c>
      <c r="B10" s="82">
        <v>1</v>
      </c>
      <c r="C10" s="82">
        <v>0</v>
      </c>
      <c r="D10" s="82">
        <v>1</v>
      </c>
      <c r="E10" s="82">
        <v>0.63</v>
      </c>
      <c r="F10" s="82">
        <v>0</v>
      </c>
      <c r="G10" s="82">
        <v>1.45</v>
      </c>
    </row>
    <row r="11" spans="1:13">
      <c r="A11" s="83">
        <v>2007</v>
      </c>
      <c r="B11" s="83">
        <v>1</v>
      </c>
      <c r="C11" s="83">
        <v>0</v>
      </c>
      <c r="D11" s="83">
        <v>1</v>
      </c>
      <c r="E11" s="83">
        <v>0.81</v>
      </c>
      <c r="F11" s="83">
        <v>0</v>
      </c>
      <c r="G11" s="83">
        <v>2.63</v>
      </c>
    </row>
    <row r="12" spans="1:13">
      <c r="A12" s="82">
        <v>2008</v>
      </c>
      <c r="B12" s="82">
        <v>3</v>
      </c>
      <c r="C12" s="82">
        <v>0</v>
      </c>
      <c r="D12" s="82">
        <v>3</v>
      </c>
      <c r="E12" s="82">
        <v>2.13</v>
      </c>
      <c r="F12" s="82">
        <v>0</v>
      </c>
      <c r="G12" s="82">
        <v>6.67</v>
      </c>
    </row>
    <row r="13" spans="1:13">
      <c r="A13" s="83">
        <v>2009</v>
      </c>
      <c r="B13" s="83">
        <v>4</v>
      </c>
      <c r="C13" s="83">
        <v>0</v>
      </c>
      <c r="D13" s="83">
        <v>4</v>
      </c>
      <c r="E13" s="83">
        <v>2.5</v>
      </c>
      <c r="F13" s="83">
        <v>0</v>
      </c>
      <c r="G13" s="83">
        <v>8.33</v>
      </c>
    </row>
    <row r="14" spans="1:13">
      <c r="A14" s="82">
        <v>2010</v>
      </c>
      <c r="B14" s="82">
        <v>1</v>
      </c>
      <c r="C14" s="82">
        <v>0</v>
      </c>
      <c r="D14" s="82">
        <v>1</v>
      </c>
      <c r="E14" s="82">
        <v>0.67</v>
      </c>
      <c r="F14" s="82">
        <v>0</v>
      </c>
      <c r="G14" s="82">
        <v>2.7</v>
      </c>
    </row>
    <row r="15" spans="1:13">
      <c r="A15" s="83">
        <v>2011</v>
      </c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</row>
    <row r="16" spans="1:13">
      <c r="A16" s="82">
        <v>2012</v>
      </c>
      <c r="B16" s="82">
        <v>2</v>
      </c>
      <c r="C16" s="82">
        <v>0</v>
      </c>
      <c r="D16" s="82">
        <v>1</v>
      </c>
      <c r="E16" s="82">
        <v>0.5</v>
      </c>
      <c r="F16" s="82">
        <v>0</v>
      </c>
      <c r="G16" s="82">
        <v>1.43</v>
      </c>
      <c r="J16" s="34"/>
      <c r="K16" s="34"/>
      <c r="L16" s="34"/>
      <c r="M16" s="34"/>
    </row>
    <row r="17" spans="1:13">
      <c r="A17" s="83">
        <v>2013</v>
      </c>
      <c r="B17" s="83">
        <v>2</v>
      </c>
      <c r="C17" s="83">
        <v>0</v>
      </c>
      <c r="D17" s="83">
        <v>2</v>
      </c>
      <c r="E17" s="83">
        <v>0.96</v>
      </c>
      <c r="F17" s="83">
        <v>0</v>
      </c>
      <c r="G17" s="83">
        <v>3.03</v>
      </c>
      <c r="J17" s="34"/>
      <c r="K17" s="34"/>
      <c r="L17" s="34"/>
      <c r="M17" s="34"/>
    </row>
    <row r="18" spans="1:13">
      <c r="A18" s="82">
        <v>2014</v>
      </c>
      <c r="B18" s="82">
        <v>2</v>
      </c>
      <c r="C18" s="82">
        <v>0</v>
      </c>
      <c r="D18" s="82">
        <v>1</v>
      </c>
      <c r="E18" s="82">
        <v>0.4</v>
      </c>
      <c r="F18" s="82">
        <v>0</v>
      </c>
      <c r="G18" s="82">
        <v>1.35</v>
      </c>
    </row>
    <row r="19" spans="1:13">
      <c r="A19" s="83">
        <v>2015</v>
      </c>
      <c r="B19" s="83">
        <v>6</v>
      </c>
      <c r="C19" s="83">
        <v>0</v>
      </c>
      <c r="D19" s="83">
        <v>6</v>
      </c>
      <c r="E19" s="83">
        <v>2</v>
      </c>
      <c r="F19" s="83">
        <v>0</v>
      </c>
      <c r="G19" s="83">
        <v>7.23</v>
      </c>
    </row>
    <row r="20" spans="1:13">
      <c r="A20" s="82">
        <v>2016</v>
      </c>
      <c r="B20" s="82">
        <v>1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3">
      <c r="A21" s="83">
        <v>2017</v>
      </c>
      <c r="B21" s="83">
        <v>1</v>
      </c>
      <c r="C21" s="83">
        <v>0</v>
      </c>
      <c r="D21" s="83">
        <v>1</v>
      </c>
      <c r="E21" s="83">
        <v>0.22</v>
      </c>
      <c r="F21" s="83">
        <v>0</v>
      </c>
      <c r="G21" s="83">
        <v>0.79</v>
      </c>
    </row>
    <row r="22" spans="1:13">
      <c r="A22" s="82">
        <v>2018</v>
      </c>
      <c r="B22" s="82">
        <v>3</v>
      </c>
      <c r="C22" s="82">
        <v>0</v>
      </c>
      <c r="D22" s="82">
        <v>2</v>
      </c>
      <c r="E22" s="82">
        <v>0.39</v>
      </c>
      <c r="F22" s="82">
        <v>0</v>
      </c>
      <c r="G22" s="82">
        <v>1.27</v>
      </c>
    </row>
    <row r="23" spans="1:13">
      <c r="A23" s="83">
        <v>2019</v>
      </c>
      <c r="B23" s="83">
        <v>9</v>
      </c>
      <c r="C23" s="83">
        <v>0</v>
      </c>
      <c r="D23" s="83">
        <v>6</v>
      </c>
      <c r="E23" s="83">
        <v>1.01</v>
      </c>
      <c r="F23" s="83">
        <v>0</v>
      </c>
      <c r="G23" s="83">
        <v>3.11</v>
      </c>
    </row>
    <row r="24" spans="1:13">
      <c r="A24" s="82" t="s">
        <v>122</v>
      </c>
      <c r="B24" s="82">
        <v>2</v>
      </c>
      <c r="C24" s="82">
        <v>0</v>
      </c>
      <c r="D24" s="82">
        <v>2</v>
      </c>
      <c r="E24" s="82">
        <v>0.65</v>
      </c>
      <c r="F24" s="82">
        <v>0</v>
      </c>
      <c r="G24" s="82">
        <v>2.06</v>
      </c>
    </row>
    <row r="25" spans="1:13">
      <c r="A25" s="83" t="s">
        <v>123</v>
      </c>
      <c r="B25" s="83">
        <v>1</v>
      </c>
      <c r="C25" s="83">
        <v>0</v>
      </c>
      <c r="D25" s="83">
        <v>1</v>
      </c>
      <c r="E25" s="83">
        <v>0.45</v>
      </c>
      <c r="F25" s="83">
        <v>0</v>
      </c>
      <c r="G25" s="83">
        <v>1.33</v>
      </c>
    </row>
    <row r="26" spans="1:13">
      <c r="A26" s="82" t="s">
        <v>124</v>
      </c>
      <c r="B26" s="82">
        <v>2</v>
      </c>
      <c r="C26" s="82">
        <v>0</v>
      </c>
      <c r="D26" s="82">
        <v>2</v>
      </c>
      <c r="E26" s="82">
        <v>0.76</v>
      </c>
      <c r="F26" s="82">
        <v>0</v>
      </c>
      <c r="G26" s="82">
        <v>2.5499999999999998</v>
      </c>
    </row>
    <row r="27" spans="1:13">
      <c r="A27" s="83" t="s">
        <v>125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</row>
    <row r="28" spans="1:13">
      <c r="A28" s="82" t="s">
        <v>126</v>
      </c>
      <c r="B28" s="82">
        <v>9</v>
      </c>
      <c r="C28" s="82">
        <v>0</v>
      </c>
      <c r="D28" s="82">
        <v>6</v>
      </c>
      <c r="E28" s="82">
        <v>2.5</v>
      </c>
      <c r="F28" s="82">
        <v>0</v>
      </c>
      <c r="G28" s="82">
        <v>8.33</v>
      </c>
    </row>
    <row r="29" spans="1:13">
      <c r="A29" s="87" t="s">
        <v>138</v>
      </c>
    </row>
    <row r="30" spans="1:13">
      <c r="A30" s="87"/>
    </row>
    <row r="32" spans="1:13">
      <c r="A32" s="80" t="s">
        <v>127</v>
      </c>
    </row>
    <row r="33" spans="1:12">
      <c r="A33" s="158" t="s">
        <v>128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</row>
    <row r="34" spans="1:12">
      <c r="A34" s="83"/>
      <c r="B34" s="83"/>
      <c r="C34" s="159" t="s">
        <v>129</v>
      </c>
      <c r="D34" s="159"/>
      <c r="E34" s="159"/>
      <c r="F34" s="159"/>
      <c r="G34" s="159"/>
      <c r="H34" s="159"/>
      <c r="I34" s="159"/>
      <c r="J34" s="159"/>
      <c r="K34" s="159"/>
      <c r="L34" s="159"/>
    </row>
    <row r="35" spans="1:12">
      <c r="A35" s="84" t="s">
        <v>115</v>
      </c>
      <c r="B35" s="84" t="s">
        <v>130</v>
      </c>
      <c r="C35" s="90">
        <v>1</v>
      </c>
      <c r="D35" s="90">
        <v>2</v>
      </c>
      <c r="E35" s="90">
        <v>3</v>
      </c>
      <c r="F35" s="90">
        <v>4</v>
      </c>
      <c r="G35" s="90">
        <v>5</v>
      </c>
      <c r="H35" s="90">
        <v>6</v>
      </c>
      <c r="I35" s="90">
        <v>7</v>
      </c>
      <c r="J35" s="90">
        <v>8</v>
      </c>
      <c r="K35" s="90">
        <v>9</v>
      </c>
      <c r="L35" s="90">
        <v>10</v>
      </c>
    </row>
    <row r="36" spans="1:12">
      <c r="A36" s="83">
        <v>2000</v>
      </c>
      <c r="B36" s="83">
        <v>69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1.45</v>
      </c>
      <c r="K36" s="83">
        <v>1.45</v>
      </c>
      <c r="L36" s="83">
        <v>1.45</v>
      </c>
    </row>
    <row r="37" spans="1:12">
      <c r="A37" s="82">
        <v>2001</v>
      </c>
      <c r="B37" s="82">
        <v>77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82">
        <v>0</v>
      </c>
      <c r="I37" s="82">
        <v>1.3</v>
      </c>
      <c r="J37" s="82">
        <v>1.3</v>
      </c>
      <c r="K37" s="82">
        <v>1.3</v>
      </c>
      <c r="L37" s="82">
        <v>1.3</v>
      </c>
    </row>
    <row r="38" spans="1:12">
      <c r="A38" s="83">
        <v>2002</v>
      </c>
      <c r="B38" s="83">
        <v>86</v>
      </c>
      <c r="C38" s="83">
        <v>0</v>
      </c>
      <c r="D38" s="83">
        <v>1.1599999999999999</v>
      </c>
      <c r="E38" s="83">
        <v>1.1599999999999999</v>
      </c>
      <c r="F38" s="83">
        <v>1.1599999999999999</v>
      </c>
      <c r="G38" s="83">
        <v>1.1599999999999999</v>
      </c>
      <c r="H38" s="83">
        <v>2.33</v>
      </c>
      <c r="I38" s="83">
        <v>2.33</v>
      </c>
      <c r="J38" s="83">
        <v>2.33</v>
      </c>
      <c r="K38" s="83">
        <v>2.33</v>
      </c>
      <c r="L38" s="83">
        <v>2.33</v>
      </c>
    </row>
    <row r="39" spans="1:12">
      <c r="A39" s="82">
        <v>2003</v>
      </c>
      <c r="B39" s="82">
        <v>133</v>
      </c>
      <c r="C39" s="82">
        <v>0.75</v>
      </c>
      <c r="D39" s="82">
        <v>0.75</v>
      </c>
      <c r="E39" s="82">
        <v>0.75</v>
      </c>
      <c r="F39" s="82">
        <v>0.75</v>
      </c>
      <c r="G39" s="82">
        <v>1.5</v>
      </c>
      <c r="H39" s="82">
        <v>1.5</v>
      </c>
      <c r="I39" s="82">
        <v>1.5</v>
      </c>
      <c r="J39" s="82">
        <v>1.5</v>
      </c>
      <c r="K39" s="82">
        <v>1.5</v>
      </c>
      <c r="L39" s="82">
        <v>1.5</v>
      </c>
    </row>
    <row r="40" spans="1:12">
      <c r="A40" s="83">
        <v>2004</v>
      </c>
      <c r="B40" s="83">
        <v>133</v>
      </c>
      <c r="C40" s="83">
        <v>0</v>
      </c>
      <c r="D40" s="83">
        <v>0</v>
      </c>
      <c r="E40" s="83">
        <v>0</v>
      </c>
      <c r="F40" s="83">
        <v>0.75</v>
      </c>
      <c r="G40" s="83">
        <v>0.75</v>
      </c>
      <c r="H40" s="83">
        <v>0.75</v>
      </c>
      <c r="I40" s="83">
        <v>1.5</v>
      </c>
      <c r="J40" s="83">
        <v>1.5</v>
      </c>
      <c r="K40" s="83">
        <v>1.5</v>
      </c>
      <c r="L40" s="83">
        <v>1.5</v>
      </c>
    </row>
    <row r="41" spans="1:12">
      <c r="A41" s="82">
        <v>2005</v>
      </c>
      <c r="B41" s="82">
        <v>148</v>
      </c>
      <c r="C41" s="82">
        <v>0</v>
      </c>
      <c r="D41" s="82">
        <v>0</v>
      </c>
      <c r="E41" s="82">
        <v>0.68</v>
      </c>
      <c r="F41" s="82">
        <v>0.68</v>
      </c>
      <c r="G41" s="82">
        <v>1.35</v>
      </c>
      <c r="H41" s="82">
        <v>2.0299999999999998</v>
      </c>
      <c r="I41" s="82">
        <v>2.0299999999999998</v>
      </c>
      <c r="J41" s="82">
        <v>2.7</v>
      </c>
      <c r="K41" s="82">
        <v>2.7</v>
      </c>
      <c r="L41" s="82">
        <v>2.7</v>
      </c>
    </row>
    <row r="42" spans="1:12">
      <c r="A42" s="83">
        <v>2006</v>
      </c>
      <c r="B42" s="83">
        <v>159</v>
      </c>
      <c r="C42" s="83">
        <v>0.63</v>
      </c>
      <c r="D42" s="83">
        <v>1.26</v>
      </c>
      <c r="E42" s="83">
        <v>1.26</v>
      </c>
      <c r="F42" s="83">
        <v>1.89</v>
      </c>
      <c r="G42" s="83">
        <v>2.52</v>
      </c>
      <c r="H42" s="83">
        <v>2.52</v>
      </c>
      <c r="I42" s="83">
        <v>3.14</v>
      </c>
      <c r="J42" s="83">
        <v>3.14</v>
      </c>
      <c r="K42" s="83">
        <v>3.14</v>
      </c>
      <c r="L42" s="83">
        <v>3.14</v>
      </c>
    </row>
    <row r="43" spans="1:12">
      <c r="A43" s="82">
        <v>2007</v>
      </c>
      <c r="B43" s="82">
        <v>123</v>
      </c>
      <c r="C43" s="82">
        <v>0.81</v>
      </c>
      <c r="D43" s="82">
        <v>1.63</v>
      </c>
      <c r="E43" s="82">
        <v>2.44</v>
      </c>
      <c r="F43" s="82">
        <v>3.25</v>
      </c>
      <c r="G43" s="82">
        <v>3.25</v>
      </c>
      <c r="H43" s="82">
        <v>4.07</v>
      </c>
      <c r="I43" s="82">
        <v>4.07</v>
      </c>
      <c r="J43" s="82">
        <v>4.07</v>
      </c>
      <c r="K43" s="82">
        <v>4.88</v>
      </c>
      <c r="L43" s="82">
        <v>4.88</v>
      </c>
    </row>
    <row r="44" spans="1:12">
      <c r="A44" s="83">
        <v>2008</v>
      </c>
      <c r="B44" s="83">
        <v>141</v>
      </c>
      <c r="C44" s="83">
        <v>2.13</v>
      </c>
      <c r="D44" s="83">
        <v>4.26</v>
      </c>
      <c r="E44" s="83">
        <v>4.96</v>
      </c>
      <c r="F44" s="83">
        <v>4.96</v>
      </c>
      <c r="G44" s="83">
        <v>5.67</v>
      </c>
      <c r="H44" s="83">
        <v>5.67</v>
      </c>
      <c r="I44" s="83">
        <v>5.67</v>
      </c>
      <c r="J44" s="83">
        <v>6.38</v>
      </c>
      <c r="K44" s="83">
        <v>6.38</v>
      </c>
      <c r="L44" s="83">
        <v>6.38</v>
      </c>
    </row>
    <row r="45" spans="1:12">
      <c r="A45" s="82">
        <v>2009</v>
      </c>
      <c r="B45" s="82">
        <v>160</v>
      </c>
      <c r="C45" s="82">
        <v>2.5</v>
      </c>
      <c r="D45" s="82">
        <v>3.13</v>
      </c>
      <c r="E45" s="82">
        <v>3.13</v>
      </c>
      <c r="F45" s="82">
        <v>3.75</v>
      </c>
      <c r="G45" s="82">
        <v>3.75</v>
      </c>
      <c r="H45" s="82">
        <v>3.75</v>
      </c>
      <c r="I45" s="82">
        <v>4.38</v>
      </c>
      <c r="J45" s="82">
        <v>5</v>
      </c>
      <c r="K45" s="82">
        <v>5</v>
      </c>
      <c r="L45" s="82">
        <v>5.63</v>
      </c>
    </row>
    <row r="46" spans="1:12">
      <c r="A46" s="83">
        <v>2010</v>
      </c>
      <c r="B46" s="83">
        <v>149</v>
      </c>
      <c r="C46" s="83">
        <v>0.67</v>
      </c>
      <c r="D46" s="83">
        <v>0.67</v>
      </c>
      <c r="E46" s="83">
        <v>1.34</v>
      </c>
      <c r="F46" s="83">
        <v>1.34</v>
      </c>
      <c r="G46" s="83">
        <v>1.34</v>
      </c>
      <c r="H46" s="83">
        <v>2.0099999999999998</v>
      </c>
      <c r="I46" s="83">
        <v>2.0099999999999998</v>
      </c>
      <c r="J46" s="83">
        <v>2.0099999999999998</v>
      </c>
      <c r="K46" s="83">
        <v>2.68</v>
      </c>
      <c r="L46" s="83">
        <v>2.68</v>
      </c>
    </row>
    <row r="47" spans="1:12">
      <c r="A47" s="82">
        <v>2011</v>
      </c>
      <c r="B47" s="82">
        <v>161</v>
      </c>
      <c r="C47" s="82">
        <v>0</v>
      </c>
      <c r="D47" s="82">
        <v>1.24</v>
      </c>
      <c r="E47" s="82">
        <v>1.86</v>
      </c>
      <c r="F47" s="82">
        <v>2.48</v>
      </c>
      <c r="G47" s="82">
        <v>4.3499999999999996</v>
      </c>
      <c r="H47" s="82">
        <v>4.3499999999999996</v>
      </c>
      <c r="I47" s="82">
        <v>4.3499999999999996</v>
      </c>
      <c r="J47" s="82">
        <v>4.97</v>
      </c>
      <c r="K47" s="82">
        <v>4.97</v>
      </c>
      <c r="L47" s="82"/>
    </row>
    <row r="48" spans="1:12">
      <c r="A48" s="83">
        <v>2012</v>
      </c>
      <c r="B48" s="83">
        <v>199</v>
      </c>
      <c r="C48" s="83">
        <v>0.5</v>
      </c>
      <c r="D48" s="83">
        <v>1.51</v>
      </c>
      <c r="E48" s="83">
        <v>2.0099999999999998</v>
      </c>
      <c r="F48" s="83">
        <v>4.0199999999999996</v>
      </c>
      <c r="G48" s="83">
        <v>4.0199999999999996</v>
      </c>
      <c r="H48" s="83">
        <v>4.5199999999999996</v>
      </c>
      <c r="I48" s="83">
        <v>5.53</v>
      </c>
      <c r="J48" s="83">
        <v>5.53</v>
      </c>
      <c r="K48" s="83"/>
      <c r="L48" s="83"/>
    </row>
    <row r="49" spans="1:12">
      <c r="A49" s="82">
        <v>2013</v>
      </c>
      <c r="B49" s="82">
        <v>209</v>
      </c>
      <c r="C49" s="82">
        <v>0.96</v>
      </c>
      <c r="D49" s="82">
        <v>1.44</v>
      </c>
      <c r="E49" s="82">
        <v>3.35</v>
      </c>
      <c r="F49" s="82">
        <v>3.35</v>
      </c>
      <c r="G49" s="82">
        <v>3.83</v>
      </c>
      <c r="H49" s="82">
        <v>4.78</v>
      </c>
      <c r="I49" s="82">
        <v>4.78</v>
      </c>
      <c r="J49" s="82"/>
      <c r="K49" s="82"/>
      <c r="L49" s="82"/>
    </row>
    <row r="50" spans="1:12">
      <c r="A50" s="83">
        <v>2014</v>
      </c>
      <c r="B50" s="83">
        <v>248</v>
      </c>
      <c r="C50" s="83">
        <v>0.4</v>
      </c>
      <c r="D50" s="83">
        <v>2.42</v>
      </c>
      <c r="E50" s="83">
        <v>2.42</v>
      </c>
      <c r="F50" s="83">
        <v>2.82</v>
      </c>
      <c r="G50" s="83">
        <v>3.63</v>
      </c>
      <c r="H50" s="83">
        <v>3.63</v>
      </c>
      <c r="I50" s="83"/>
      <c r="J50" s="83"/>
      <c r="K50" s="83"/>
      <c r="L50" s="83"/>
    </row>
    <row r="51" spans="1:12">
      <c r="A51" s="82">
        <v>2015</v>
      </c>
      <c r="B51" s="82">
        <v>300</v>
      </c>
      <c r="C51" s="82">
        <v>2</v>
      </c>
      <c r="D51" s="82">
        <v>2</v>
      </c>
      <c r="E51" s="82">
        <v>2.33</v>
      </c>
      <c r="F51" s="82">
        <v>3</v>
      </c>
      <c r="G51" s="82">
        <v>3.33</v>
      </c>
      <c r="H51" s="82"/>
      <c r="I51" s="82"/>
      <c r="J51" s="82"/>
      <c r="K51" s="82"/>
      <c r="L51" s="82"/>
    </row>
    <row r="52" spans="1:12">
      <c r="A52" s="83">
        <v>2016</v>
      </c>
      <c r="B52" s="83">
        <v>366</v>
      </c>
      <c r="C52" s="83">
        <v>0</v>
      </c>
      <c r="D52" s="83">
        <v>0.27</v>
      </c>
      <c r="E52" s="83">
        <v>0.82</v>
      </c>
      <c r="F52" s="83">
        <v>0.82</v>
      </c>
      <c r="G52" s="83"/>
      <c r="H52" s="83"/>
      <c r="I52" s="83"/>
      <c r="J52" s="83"/>
      <c r="K52" s="83"/>
      <c r="L52" s="83"/>
    </row>
    <row r="53" spans="1:12">
      <c r="A53" s="82">
        <v>2017</v>
      </c>
      <c r="B53" s="82">
        <v>457</v>
      </c>
      <c r="C53" s="82">
        <v>0.22</v>
      </c>
      <c r="D53" s="82">
        <v>0.66</v>
      </c>
      <c r="E53" s="82">
        <v>0.88</v>
      </c>
      <c r="F53" s="82"/>
      <c r="G53" s="82"/>
      <c r="H53" s="82"/>
      <c r="I53" s="82"/>
      <c r="J53" s="82"/>
      <c r="K53" s="82"/>
      <c r="L53" s="82"/>
    </row>
    <row r="54" spans="1:12">
      <c r="A54" s="83">
        <v>2018</v>
      </c>
      <c r="B54" s="83">
        <v>512</v>
      </c>
      <c r="C54" s="83">
        <v>0.39</v>
      </c>
      <c r="D54" s="83">
        <v>1.17</v>
      </c>
      <c r="E54" s="83"/>
      <c r="F54" s="83"/>
      <c r="G54" s="83"/>
      <c r="H54" s="83"/>
      <c r="I54" s="83"/>
      <c r="J54" s="83"/>
      <c r="K54" s="83"/>
      <c r="L54" s="83"/>
    </row>
    <row r="55" spans="1:12">
      <c r="A55" s="82">
        <v>2019</v>
      </c>
      <c r="B55" s="82">
        <v>593</v>
      </c>
      <c r="C55" s="82">
        <v>1.01</v>
      </c>
      <c r="D55" s="82"/>
      <c r="E55" s="82"/>
      <c r="F55" s="82"/>
      <c r="G55" s="82"/>
      <c r="H55" s="82"/>
      <c r="I55" s="82"/>
      <c r="J55" s="82"/>
      <c r="K55" s="82"/>
      <c r="L55" s="82"/>
    </row>
    <row r="56" spans="1:12">
      <c r="A56" s="160" t="s">
        <v>131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</row>
    <row r="57" spans="1:12">
      <c r="A57" s="117" t="s">
        <v>132</v>
      </c>
      <c r="B57" s="117"/>
      <c r="C57" s="117">
        <v>0.68</v>
      </c>
      <c r="D57" s="117">
        <v>0.63</v>
      </c>
      <c r="E57" s="117">
        <v>0.46</v>
      </c>
      <c r="F57" s="117">
        <v>0.49</v>
      </c>
      <c r="G57" s="117">
        <v>0.47</v>
      </c>
      <c r="H57" s="117">
        <v>0.37</v>
      </c>
      <c r="I57" s="117">
        <v>0.36</v>
      </c>
      <c r="J57" s="117">
        <v>0.33</v>
      </c>
      <c r="K57" s="117">
        <v>0.15</v>
      </c>
      <c r="L57" s="117">
        <v>0.08</v>
      </c>
    </row>
    <row r="58" spans="1:12">
      <c r="A58" s="117" t="s">
        <v>133</v>
      </c>
      <c r="B58" s="117"/>
      <c r="C58" s="117">
        <v>0.68</v>
      </c>
      <c r="D58" s="117">
        <v>1.3</v>
      </c>
      <c r="E58" s="117">
        <v>1.76</v>
      </c>
      <c r="F58" s="117">
        <v>2.2400000000000002</v>
      </c>
      <c r="G58" s="117">
        <v>2.7</v>
      </c>
      <c r="H58" s="117">
        <v>3.06</v>
      </c>
      <c r="I58" s="117">
        <v>3.4</v>
      </c>
      <c r="J58" s="117">
        <v>3.72</v>
      </c>
      <c r="K58" s="117">
        <v>3.87</v>
      </c>
      <c r="L58" s="117">
        <v>3.95</v>
      </c>
    </row>
    <row r="59" spans="1:12">
      <c r="A59" s="82" t="s">
        <v>124</v>
      </c>
      <c r="B59" s="82"/>
      <c r="C59" s="82">
        <v>0.76</v>
      </c>
      <c r="D59" s="82">
        <v>1.1299999999999999</v>
      </c>
      <c r="E59" s="82">
        <v>1.32</v>
      </c>
      <c r="F59" s="82">
        <v>1.51</v>
      </c>
      <c r="G59" s="82">
        <v>1.69</v>
      </c>
      <c r="H59" s="82">
        <v>1.77</v>
      </c>
      <c r="I59" s="82">
        <v>1.76</v>
      </c>
      <c r="J59" s="82">
        <v>1.77</v>
      </c>
      <c r="K59" s="82">
        <v>1.73</v>
      </c>
      <c r="L59" s="82">
        <v>1.8</v>
      </c>
    </row>
    <row r="60" spans="1:12">
      <c r="A60" s="83" t="s">
        <v>123</v>
      </c>
      <c r="B60" s="83"/>
      <c r="C60" s="83">
        <v>0.45</v>
      </c>
      <c r="D60" s="83">
        <v>1.17</v>
      </c>
      <c r="E60" s="83">
        <v>1.3</v>
      </c>
      <c r="F60" s="83">
        <v>1.89</v>
      </c>
      <c r="G60" s="83">
        <v>2.88</v>
      </c>
      <c r="H60" s="83">
        <v>2.52</v>
      </c>
      <c r="I60" s="83">
        <v>2.74</v>
      </c>
      <c r="J60" s="83">
        <v>2.7</v>
      </c>
      <c r="K60" s="83">
        <v>2.69</v>
      </c>
      <c r="L60" s="83">
        <v>2.68</v>
      </c>
    </row>
    <row r="61" spans="1:12">
      <c r="A61" s="82" t="s">
        <v>125</v>
      </c>
      <c r="B61" s="82"/>
      <c r="C61" s="82">
        <v>0</v>
      </c>
      <c r="D61" s="82">
        <v>0</v>
      </c>
      <c r="E61" s="82">
        <v>0</v>
      </c>
      <c r="F61" s="82">
        <v>0</v>
      </c>
      <c r="G61" s="82">
        <v>0</v>
      </c>
      <c r="H61" s="82">
        <v>0</v>
      </c>
      <c r="I61" s="82">
        <v>0</v>
      </c>
      <c r="J61" s="82">
        <v>1.3</v>
      </c>
      <c r="K61" s="82">
        <v>1.3</v>
      </c>
      <c r="L61" s="82">
        <v>1.3</v>
      </c>
    </row>
    <row r="62" spans="1:12">
      <c r="A62" s="83" t="s">
        <v>126</v>
      </c>
      <c r="B62" s="83"/>
      <c r="C62" s="83">
        <v>2.5</v>
      </c>
      <c r="D62" s="83">
        <v>4.26</v>
      </c>
      <c r="E62" s="83">
        <v>4.96</v>
      </c>
      <c r="F62" s="83">
        <v>4.96</v>
      </c>
      <c r="G62" s="83">
        <v>5.67</v>
      </c>
      <c r="H62" s="83">
        <v>5.67</v>
      </c>
      <c r="I62" s="83">
        <v>5.67</v>
      </c>
      <c r="J62" s="83">
        <v>6.38</v>
      </c>
      <c r="K62" s="83">
        <v>6.38</v>
      </c>
      <c r="L62" s="83">
        <v>6.38</v>
      </c>
    </row>
    <row r="65" spans="1:12">
      <c r="A65" s="85" t="s">
        <v>134</v>
      </c>
    </row>
    <row r="66" spans="1:12">
      <c r="A66" s="158" t="s">
        <v>135</v>
      </c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</row>
    <row r="67" spans="1:12">
      <c r="A67" s="83"/>
      <c r="B67" s="83"/>
      <c r="C67" s="159" t="s">
        <v>129</v>
      </c>
      <c r="D67" s="159"/>
      <c r="E67" s="159"/>
      <c r="F67" s="159"/>
      <c r="G67" s="159"/>
      <c r="H67" s="159"/>
      <c r="I67" s="159"/>
      <c r="J67" s="159"/>
      <c r="K67" s="159"/>
      <c r="L67" s="159"/>
    </row>
    <row r="68" spans="1:12">
      <c r="A68" s="84" t="s">
        <v>115</v>
      </c>
      <c r="B68" s="84" t="s">
        <v>130</v>
      </c>
      <c r="C68" s="84">
        <v>1</v>
      </c>
      <c r="D68" s="84">
        <v>2</v>
      </c>
      <c r="E68" s="84">
        <v>3</v>
      </c>
      <c r="F68" s="84">
        <v>4</v>
      </c>
      <c r="G68" s="84">
        <v>5</v>
      </c>
      <c r="H68" s="84">
        <v>6</v>
      </c>
      <c r="I68" s="84">
        <v>7</v>
      </c>
      <c r="J68" s="84">
        <v>8</v>
      </c>
      <c r="K68" s="84">
        <v>9</v>
      </c>
      <c r="L68" s="84">
        <v>10</v>
      </c>
    </row>
    <row r="69" spans="1:12">
      <c r="A69" s="83">
        <v>2000</v>
      </c>
      <c r="B69" s="83">
        <v>28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</row>
    <row r="70" spans="1:12">
      <c r="A70" s="82">
        <v>2001</v>
      </c>
      <c r="B70" s="82">
        <v>31</v>
      </c>
      <c r="C70" s="82">
        <v>0</v>
      </c>
      <c r="D70" s="82">
        <v>0</v>
      </c>
      <c r="E70" s="82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</row>
    <row r="71" spans="1:12">
      <c r="A71" s="83">
        <v>2002</v>
      </c>
      <c r="B71" s="83">
        <v>41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</row>
    <row r="72" spans="1:12">
      <c r="A72" s="82">
        <v>2003</v>
      </c>
      <c r="B72" s="82">
        <v>56</v>
      </c>
      <c r="C72" s="82">
        <v>0</v>
      </c>
      <c r="D72" s="82">
        <v>0</v>
      </c>
      <c r="E72" s="82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</row>
    <row r="73" spans="1:12">
      <c r="A73" s="83">
        <v>2004</v>
      </c>
      <c r="B73" s="83">
        <v>67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</row>
    <row r="74" spans="1:12">
      <c r="A74" s="82">
        <v>2005</v>
      </c>
      <c r="B74" s="82">
        <v>80</v>
      </c>
      <c r="C74" s="82">
        <v>0</v>
      </c>
      <c r="D74" s="82">
        <v>0</v>
      </c>
      <c r="E74" s="82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</row>
    <row r="75" spans="1:12">
      <c r="A75" s="83">
        <v>2006</v>
      </c>
      <c r="B75" s="83">
        <v>90</v>
      </c>
      <c r="C75" s="83">
        <v>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83">
        <v>0</v>
      </c>
      <c r="J75" s="83">
        <v>0</v>
      </c>
      <c r="K75" s="83">
        <v>0</v>
      </c>
      <c r="L75" s="83">
        <v>0</v>
      </c>
    </row>
    <row r="76" spans="1:12">
      <c r="A76" s="82">
        <v>2007</v>
      </c>
      <c r="B76" s="82">
        <v>85</v>
      </c>
      <c r="C76" s="82">
        <v>0</v>
      </c>
      <c r="D76" s="82">
        <v>0</v>
      </c>
      <c r="E76" s="82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</row>
    <row r="77" spans="1:12">
      <c r="A77" s="83">
        <v>2008</v>
      </c>
      <c r="B77" s="83">
        <v>96</v>
      </c>
      <c r="C77" s="83">
        <v>0</v>
      </c>
      <c r="D77" s="83">
        <v>0</v>
      </c>
      <c r="E77" s="83">
        <v>0</v>
      </c>
      <c r="F77" s="83">
        <v>0</v>
      </c>
      <c r="G77" s="83">
        <v>0</v>
      </c>
      <c r="H77" s="83">
        <v>0</v>
      </c>
      <c r="I77" s="83">
        <v>0</v>
      </c>
      <c r="J77" s="83">
        <v>0</v>
      </c>
      <c r="K77" s="83">
        <v>0</v>
      </c>
      <c r="L77" s="83">
        <v>0</v>
      </c>
    </row>
    <row r="78" spans="1:12">
      <c r="A78" s="82">
        <v>2009</v>
      </c>
      <c r="B78" s="82">
        <v>112</v>
      </c>
      <c r="C78" s="82">
        <v>0</v>
      </c>
      <c r="D78" s="82">
        <v>0</v>
      </c>
      <c r="E78" s="82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</row>
    <row r="79" spans="1:12">
      <c r="A79" s="83">
        <v>2010</v>
      </c>
      <c r="B79" s="83">
        <v>112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0.89</v>
      </c>
      <c r="L79" s="83">
        <v>0.89</v>
      </c>
    </row>
    <row r="80" spans="1:12">
      <c r="A80" s="82">
        <v>2011</v>
      </c>
      <c r="B80" s="82">
        <v>120</v>
      </c>
      <c r="C80" s="82">
        <v>0</v>
      </c>
      <c r="D80" s="82">
        <v>0</v>
      </c>
      <c r="E80" s="82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0.83</v>
      </c>
      <c r="K80" s="82">
        <v>0.83</v>
      </c>
      <c r="L80" s="82"/>
    </row>
    <row r="81" spans="1:12">
      <c r="A81" s="83">
        <v>2012</v>
      </c>
      <c r="B81" s="83">
        <v>129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0</v>
      </c>
      <c r="I81" s="83">
        <v>0.78</v>
      </c>
      <c r="J81" s="83">
        <v>0.78</v>
      </c>
      <c r="K81" s="83"/>
      <c r="L81" s="83"/>
    </row>
    <row r="82" spans="1:12">
      <c r="A82" s="82">
        <v>2013</v>
      </c>
      <c r="B82" s="82">
        <v>143</v>
      </c>
      <c r="C82" s="82">
        <v>0</v>
      </c>
      <c r="D82" s="82">
        <v>0</v>
      </c>
      <c r="E82" s="82">
        <v>0</v>
      </c>
      <c r="F82" s="82">
        <v>0</v>
      </c>
      <c r="G82" s="82">
        <v>0</v>
      </c>
      <c r="H82" s="82">
        <v>0.7</v>
      </c>
      <c r="I82" s="82">
        <v>0.7</v>
      </c>
      <c r="J82" s="82"/>
      <c r="K82" s="82"/>
      <c r="L82" s="82"/>
    </row>
    <row r="83" spans="1:12">
      <c r="A83" s="83">
        <v>2014</v>
      </c>
      <c r="B83" s="83">
        <v>174</v>
      </c>
      <c r="C83" s="83">
        <v>0</v>
      </c>
      <c r="D83" s="83">
        <v>0</v>
      </c>
      <c r="E83" s="83">
        <v>0</v>
      </c>
      <c r="F83" s="83">
        <v>0</v>
      </c>
      <c r="G83" s="83">
        <v>0.56999999999999995</v>
      </c>
      <c r="H83" s="83">
        <v>0.56999999999999995</v>
      </c>
      <c r="I83" s="83"/>
      <c r="J83" s="83"/>
      <c r="K83" s="83"/>
      <c r="L83" s="83"/>
    </row>
    <row r="84" spans="1:12">
      <c r="A84" s="82">
        <v>2015</v>
      </c>
      <c r="B84" s="82">
        <v>217</v>
      </c>
      <c r="C84" s="82">
        <v>0</v>
      </c>
      <c r="D84" s="82">
        <v>0</v>
      </c>
      <c r="E84" s="82">
        <v>0</v>
      </c>
      <c r="F84" s="82">
        <v>0.46</v>
      </c>
      <c r="G84" s="82">
        <v>0.46</v>
      </c>
      <c r="H84" s="82"/>
      <c r="I84" s="82"/>
      <c r="J84" s="82"/>
      <c r="K84" s="82"/>
      <c r="L84" s="82"/>
    </row>
    <row r="85" spans="1:12">
      <c r="A85" s="83">
        <v>2016</v>
      </c>
      <c r="B85" s="83">
        <v>276</v>
      </c>
      <c r="C85" s="83">
        <v>0</v>
      </c>
      <c r="D85" s="83">
        <v>0</v>
      </c>
      <c r="E85" s="83">
        <v>0.36</v>
      </c>
      <c r="F85" s="83">
        <v>0.36</v>
      </c>
      <c r="G85" s="83"/>
      <c r="H85" s="83"/>
      <c r="I85" s="83"/>
      <c r="J85" s="83"/>
      <c r="K85" s="83"/>
      <c r="L85" s="83"/>
    </row>
    <row r="86" spans="1:12">
      <c r="A86" s="82">
        <v>2017</v>
      </c>
      <c r="B86" s="82">
        <v>331</v>
      </c>
      <c r="C86" s="82">
        <v>0</v>
      </c>
      <c r="D86" s="82">
        <v>0</v>
      </c>
      <c r="E86" s="82">
        <v>0</v>
      </c>
      <c r="F86" s="82"/>
      <c r="G86" s="82"/>
      <c r="H86" s="82"/>
      <c r="I86" s="82"/>
      <c r="J86" s="82"/>
      <c r="K86" s="82"/>
      <c r="L86" s="82"/>
    </row>
    <row r="87" spans="1:12">
      <c r="A87" s="83">
        <v>2018</v>
      </c>
      <c r="B87" s="83">
        <v>354</v>
      </c>
      <c r="C87" s="83">
        <v>0</v>
      </c>
      <c r="D87" s="83">
        <v>0</v>
      </c>
      <c r="E87" s="83"/>
      <c r="F87" s="83"/>
      <c r="G87" s="83"/>
      <c r="H87" s="83"/>
      <c r="I87" s="83"/>
      <c r="J87" s="83"/>
      <c r="K87" s="83"/>
      <c r="L87" s="83"/>
    </row>
    <row r="88" spans="1:12">
      <c r="A88" s="86">
        <v>2019</v>
      </c>
      <c r="B88" s="86">
        <v>400</v>
      </c>
      <c r="C88" s="86">
        <v>0</v>
      </c>
      <c r="D88" s="86"/>
      <c r="E88" s="86"/>
      <c r="F88" s="86"/>
      <c r="G88" s="86"/>
      <c r="H88" s="86"/>
      <c r="I88" s="86"/>
      <c r="J88" s="86"/>
      <c r="K88" s="86"/>
      <c r="L88" s="86"/>
    </row>
    <row r="89" spans="1:12">
      <c r="A89" s="161" t="s">
        <v>131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</row>
    <row r="90" spans="1:12">
      <c r="A90" s="86" t="s">
        <v>132</v>
      </c>
      <c r="B90" s="86"/>
      <c r="C90" s="86">
        <v>0</v>
      </c>
      <c r="D90" s="86">
        <v>0</v>
      </c>
      <c r="E90" s="86">
        <v>0.05</v>
      </c>
      <c r="F90" s="86">
        <v>0.06</v>
      </c>
      <c r="G90" s="86">
        <v>7.0000000000000007E-2</v>
      </c>
      <c r="H90" s="86">
        <v>0.08</v>
      </c>
      <c r="I90" s="86">
        <v>0.1</v>
      </c>
      <c r="J90" s="86">
        <v>0.11</v>
      </c>
      <c r="K90" s="86">
        <v>0.13</v>
      </c>
      <c r="L90" s="86">
        <v>0</v>
      </c>
    </row>
    <row r="91" spans="1:12">
      <c r="A91" s="88" t="s">
        <v>133</v>
      </c>
      <c r="B91" s="88"/>
      <c r="C91" s="88">
        <v>0</v>
      </c>
      <c r="D91" s="88">
        <v>0</v>
      </c>
      <c r="E91" s="88">
        <v>0.05</v>
      </c>
      <c r="F91" s="88">
        <v>0.12</v>
      </c>
      <c r="G91" s="88">
        <v>0.14000000000000001</v>
      </c>
      <c r="H91" s="88">
        <v>0.16</v>
      </c>
      <c r="I91" s="88">
        <v>0.18</v>
      </c>
      <c r="J91" s="88">
        <v>0.2</v>
      </c>
      <c r="K91" s="88">
        <v>0.23</v>
      </c>
      <c r="L91" s="88">
        <v>0.13</v>
      </c>
    </row>
    <row r="92" spans="1:12">
      <c r="A92" s="86" t="s">
        <v>124</v>
      </c>
      <c r="B92" s="86"/>
      <c r="C92" s="86">
        <v>0</v>
      </c>
      <c r="D92" s="86">
        <v>0</v>
      </c>
      <c r="E92" s="86">
        <v>0.09</v>
      </c>
      <c r="F92" s="86">
        <v>0.14000000000000001</v>
      </c>
      <c r="G92" s="86">
        <v>0.18</v>
      </c>
      <c r="H92" s="86">
        <v>0.23</v>
      </c>
      <c r="I92" s="86">
        <v>0.27</v>
      </c>
      <c r="J92" s="86">
        <v>0.3</v>
      </c>
      <c r="K92" s="86">
        <v>0.34</v>
      </c>
      <c r="L92" s="86">
        <v>0.27</v>
      </c>
    </row>
    <row r="93" spans="1:12">
      <c r="A93" s="88" t="s">
        <v>123</v>
      </c>
      <c r="B93" s="88"/>
      <c r="C93" s="88">
        <v>0</v>
      </c>
      <c r="D93" s="88">
        <v>0</v>
      </c>
      <c r="E93" s="88">
        <v>0</v>
      </c>
      <c r="F93" s="88">
        <v>0</v>
      </c>
      <c r="G93" s="88">
        <v>0</v>
      </c>
      <c r="H93" s="88">
        <v>0</v>
      </c>
      <c r="I93" s="88">
        <v>0</v>
      </c>
      <c r="J93" s="88">
        <v>0</v>
      </c>
      <c r="K93" s="88">
        <v>0</v>
      </c>
      <c r="L93" s="88">
        <v>0</v>
      </c>
    </row>
    <row r="94" spans="1:12">
      <c r="A94" s="86" t="s">
        <v>125</v>
      </c>
      <c r="B94" s="86"/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</row>
    <row r="95" spans="1:12">
      <c r="A95" s="88" t="s">
        <v>126</v>
      </c>
      <c r="B95" s="88"/>
      <c r="C95" s="88">
        <v>0</v>
      </c>
      <c r="D95" s="88">
        <v>0</v>
      </c>
      <c r="E95" s="88">
        <v>0.36</v>
      </c>
      <c r="F95" s="88">
        <v>0.46</v>
      </c>
      <c r="G95" s="88">
        <v>0.56999999999999995</v>
      </c>
      <c r="H95" s="88">
        <v>0.7</v>
      </c>
      <c r="I95" s="88">
        <v>0.78</v>
      </c>
      <c r="J95" s="88">
        <v>0.83</v>
      </c>
      <c r="K95" s="88">
        <v>0.89</v>
      </c>
      <c r="L95" s="88">
        <v>0.89</v>
      </c>
    </row>
    <row r="98" spans="1:12">
      <c r="A98" s="80" t="s">
        <v>136</v>
      </c>
    </row>
    <row r="99" spans="1:12">
      <c r="A99" s="158" t="s">
        <v>137</v>
      </c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</row>
    <row r="100" spans="1:12">
      <c r="A100" s="83"/>
      <c r="B100" s="83"/>
      <c r="C100" s="159" t="s">
        <v>129</v>
      </c>
      <c r="D100" s="159"/>
      <c r="E100" s="159"/>
      <c r="F100" s="159"/>
      <c r="G100" s="159"/>
      <c r="H100" s="159"/>
      <c r="I100" s="159"/>
      <c r="J100" s="159"/>
      <c r="K100" s="159"/>
      <c r="L100" s="159"/>
    </row>
    <row r="101" spans="1:12">
      <c r="A101" s="84" t="s">
        <v>115</v>
      </c>
      <c r="B101" s="84" t="s">
        <v>130</v>
      </c>
      <c r="C101" s="84">
        <v>1</v>
      </c>
      <c r="D101" s="84">
        <v>2</v>
      </c>
      <c r="E101" s="84">
        <v>3</v>
      </c>
      <c r="F101" s="84">
        <v>4</v>
      </c>
      <c r="G101" s="84">
        <v>5</v>
      </c>
      <c r="H101" s="84">
        <v>6</v>
      </c>
      <c r="I101" s="84">
        <v>7</v>
      </c>
      <c r="J101" s="84">
        <v>8</v>
      </c>
      <c r="K101" s="84">
        <v>9</v>
      </c>
      <c r="L101" s="84">
        <v>10</v>
      </c>
    </row>
    <row r="102" spans="1:12">
      <c r="A102" s="83">
        <v>2000</v>
      </c>
      <c r="B102" s="83">
        <v>41</v>
      </c>
      <c r="C102" s="83">
        <v>0</v>
      </c>
      <c r="D102" s="83">
        <v>0</v>
      </c>
      <c r="E102" s="83">
        <v>0</v>
      </c>
      <c r="F102" s="83">
        <v>0</v>
      </c>
      <c r="G102" s="83">
        <v>0</v>
      </c>
      <c r="H102" s="83">
        <v>0</v>
      </c>
      <c r="I102" s="83">
        <v>0</v>
      </c>
      <c r="J102" s="83">
        <v>2.44</v>
      </c>
      <c r="K102" s="83">
        <v>2.44</v>
      </c>
      <c r="L102" s="83">
        <v>2.44</v>
      </c>
    </row>
    <row r="103" spans="1:12">
      <c r="A103" s="82">
        <v>2001</v>
      </c>
      <c r="B103" s="82">
        <v>46</v>
      </c>
      <c r="C103" s="82">
        <v>0</v>
      </c>
      <c r="D103" s="82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2.17</v>
      </c>
      <c r="J103" s="82">
        <v>2.17</v>
      </c>
      <c r="K103" s="82">
        <v>2.17</v>
      </c>
      <c r="L103" s="82">
        <v>2.17</v>
      </c>
    </row>
    <row r="104" spans="1:12">
      <c r="A104" s="83">
        <v>2002</v>
      </c>
      <c r="B104" s="83">
        <v>45</v>
      </c>
      <c r="C104" s="83">
        <v>0</v>
      </c>
      <c r="D104" s="83">
        <v>2.2200000000000002</v>
      </c>
      <c r="E104" s="83">
        <v>2.2200000000000002</v>
      </c>
      <c r="F104" s="83">
        <v>2.2200000000000002</v>
      </c>
      <c r="G104" s="83">
        <v>2.2200000000000002</v>
      </c>
      <c r="H104" s="83">
        <v>4.4400000000000004</v>
      </c>
      <c r="I104" s="83">
        <v>4.4400000000000004</v>
      </c>
      <c r="J104" s="83">
        <v>4.4400000000000004</v>
      </c>
      <c r="K104" s="83">
        <v>4.4400000000000004</v>
      </c>
      <c r="L104" s="83">
        <v>4.4400000000000004</v>
      </c>
    </row>
    <row r="105" spans="1:12">
      <c r="A105" s="82">
        <v>2003</v>
      </c>
      <c r="B105" s="82">
        <v>77</v>
      </c>
      <c r="C105" s="82">
        <v>1.3</v>
      </c>
      <c r="D105" s="82">
        <v>1.3</v>
      </c>
      <c r="E105" s="82">
        <v>1.3</v>
      </c>
      <c r="F105" s="82">
        <v>1.3</v>
      </c>
      <c r="G105" s="82">
        <v>2.6</v>
      </c>
      <c r="H105" s="82">
        <v>2.6</v>
      </c>
      <c r="I105" s="82">
        <v>2.6</v>
      </c>
      <c r="J105" s="82">
        <v>2.6</v>
      </c>
      <c r="K105" s="82">
        <v>2.6</v>
      </c>
      <c r="L105" s="82">
        <v>2.6</v>
      </c>
    </row>
    <row r="106" spans="1:12">
      <c r="A106" s="83">
        <v>2004</v>
      </c>
      <c r="B106" s="83">
        <v>66</v>
      </c>
      <c r="C106" s="83">
        <v>0</v>
      </c>
      <c r="D106" s="83">
        <v>0</v>
      </c>
      <c r="E106" s="83">
        <v>0</v>
      </c>
      <c r="F106" s="83">
        <v>1.52</v>
      </c>
      <c r="G106" s="83">
        <v>1.52</v>
      </c>
      <c r="H106" s="83">
        <v>1.52</v>
      </c>
      <c r="I106" s="83">
        <v>3.03</v>
      </c>
      <c r="J106" s="83">
        <v>3.03</v>
      </c>
      <c r="K106" s="83">
        <v>3.03</v>
      </c>
      <c r="L106" s="83">
        <v>3.03</v>
      </c>
    </row>
    <row r="107" spans="1:12">
      <c r="A107" s="82">
        <v>2005</v>
      </c>
      <c r="B107" s="82">
        <v>68</v>
      </c>
      <c r="C107" s="82">
        <v>0</v>
      </c>
      <c r="D107" s="82">
        <v>0</v>
      </c>
      <c r="E107" s="82">
        <v>1.47</v>
      </c>
      <c r="F107" s="82">
        <v>1.47</v>
      </c>
      <c r="G107" s="82">
        <v>2.94</v>
      </c>
      <c r="H107" s="82">
        <v>4.41</v>
      </c>
      <c r="I107" s="82">
        <v>4.41</v>
      </c>
      <c r="J107" s="82">
        <v>5.88</v>
      </c>
      <c r="K107" s="82">
        <v>5.88</v>
      </c>
      <c r="L107" s="82">
        <v>5.88</v>
      </c>
    </row>
    <row r="108" spans="1:12">
      <c r="A108" s="83">
        <v>2006</v>
      </c>
      <c r="B108" s="83">
        <v>69</v>
      </c>
      <c r="C108" s="83">
        <v>1.45</v>
      </c>
      <c r="D108" s="83">
        <v>2.9</v>
      </c>
      <c r="E108" s="83">
        <v>2.9</v>
      </c>
      <c r="F108" s="83">
        <v>4.3499999999999996</v>
      </c>
      <c r="G108" s="83">
        <v>5.8</v>
      </c>
      <c r="H108" s="83">
        <v>5.8</v>
      </c>
      <c r="I108" s="83">
        <v>7.25</v>
      </c>
      <c r="J108" s="83">
        <v>7.25</v>
      </c>
      <c r="K108" s="83">
        <v>7.25</v>
      </c>
      <c r="L108" s="83">
        <v>7.25</v>
      </c>
    </row>
    <row r="109" spans="1:12">
      <c r="A109" s="82">
        <v>2007</v>
      </c>
      <c r="B109" s="82">
        <v>38</v>
      </c>
      <c r="C109" s="82">
        <v>2.63</v>
      </c>
      <c r="D109" s="82">
        <v>5.26</v>
      </c>
      <c r="E109" s="82">
        <v>7.89</v>
      </c>
      <c r="F109" s="82">
        <v>10.53</v>
      </c>
      <c r="G109" s="82">
        <v>10.53</v>
      </c>
      <c r="H109" s="82">
        <v>13.16</v>
      </c>
      <c r="I109" s="82">
        <v>13.16</v>
      </c>
      <c r="J109" s="82">
        <v>13.16</v>
      </c>
      <c r="K109" s="82">
        <v>15.79</v>
      </c>
      <c r="L109" s="82">
        <v>15.79</v>
      </c>
    </row>
    <row r="110" spans="1:12">
      <c r="A110" s="83">
        <v>2008</v>
      </c>
      <c r="B110" s="83">
        <v>45</v>
      </c>
      <c r="C110" s="83">
        <v>6.67</v>
      </c>
      <c r="D110" s="83">
        <v>13.33</v>
      </c>
      <c r="E110" s="83">
        <v>15.56</v>
      </c>
      <c r="F110" s="83">
        <v>15.56</v>
      </c>
      <c r="G110" s="83">
        <v>17.78</v>
      </c>
      <c r="H110" s="83">
        <v>17.78</v>
      </c>
      <c r="I110" s="83">
        <v>17.78</v>
      </c>
      <c r="J110" s="83">
        <v>20</v>
      </c>
      <c r="K110" s="83">
        <v>20</v>
      </c>
      <c r="L110" s="83">
        <v>20</v>
      </c>
    </row>
    <row r="111" spans="1:12">
      <c r="A111" s="82">
        <v>2009</v>
      </c>
      <c r="B111" s="82">
        <v>48</v>
      </c>
      <c r="C111" s="82">
        <v>8.33</v>
      </c>
      <c r="D111" s="82">
        <v>10.42</v>
      </c>
      <c r="E111" s="82">
        <v>10.42</v>
      </c>
      <c r="F111" s="82">
        <v>12.5</v>
      </c>
      <c r="G111" s="82">
        <v>12.5</v>
      </c>
      <c r="H111" s="82">
        <v>12.5</v>
      </c>
      <c r="I111" s="82">
        <v>14.58</v>
      </c>
      <c r="J111" s="82">
        <v>16.670000000000002</v>
      </c>
      <c r="K111" s="82">
        <v>16.670000000000002</v>
      </c>
      <c r="L111" s="82">
        <v>18.75</v>
      </c>
    </row>
    <row r="112" spans="1:12">
      <c r="A112" s="83">
        <v>2010</v>
      </c>
      <c r="B112" s="83">
        <v>37</v>
      </c>
      <c r="C112" s="83">
        <v>2.7</v>
      </c>
      <c r="D112" s="83">
        <v>2.7</v>
      </c>
      <c r="E112" s="83">
        <v>5.41</v>
      </c>
      <c r="F112" s="83">
        <v>5.41</v>
      </c>
      <c r="G112" s="83">
        <v>5.41</v>
      </c>
      <c r="H112" s="83">
        <v>8.11</v>
      </c>
      <c r="I112" s="83">
        <v>8.11</v>
      </c>
      <c r="J112" s="83">
        <v>8.11</v>
      </c>
      <c r="K112" s="83">
        <v>8.11</v>
      </c>
      <c r="L112" s="83">
        <v>8.11</v>
      </c>
    </row>
    <row r="113" spans="1:12">
      <c r="A113" s="82">
        <v>2011</v>
      </c>
      <c r="B113" s="82">
        <v>41</v>
      </c>
      <c r="C113" s="82">
        <v>0</v>
      </c>
      <c r="D113" s="82">
        <v>4.88</v>
      </c>
      <c r="E113" s="82">
        <v>7.32</v>
      </c>
      <c r="F113" s="82">
        <v>9.76</v>
      </c>
      <c r="G113" s="82">
        <v>17.07</v>
      </c>
      <c r="H113" s="82">
        <v>17.07</v>
      </c>
      <c r="I113" s="82">
        <v>17.07</v>
      </c>
      <c r="J113" s="82">
        <v>17.07</v>
      </c>
      <c r="K113" s="82">
        <v>17.07</v>
      </c>
      <c r="L113" s="82"/>
    </row>
    <row r="114" spans="1:12">
      <c r="A114" s="83">
        <v>2012</v>
      </c>
      <c r="B114" s="83">
        <v>70</v>
      </c>
      <c r="C114" s="83">
        <v>1.43</v>
      </c>
      <c r="D114" s="83">
        <v>4.29</v>
      </c>
      <c r="E114" s="83">
        <v>5.71</v>
      </c>
      <c r="F114" s="83">
        <v>11.43</v>
      </c>
      <c r="G114" s="83">
        <v>11.43</v>
      </c>
      <c r="H114" s="83">
        <v>12.86</v>
      </c>
      <c r="I114" s="83">
        <v>14.29</v>
      </c>
      <c r="J114" s="83">
        <v>14.29</v>
      </c>
      <c r="K114" s="83"/>
      <c r="L114" s="83"/>
    </row>
    <row r="115" spans="1:12">
      <c r="A115" s="82">
        <v>2013</v>
      </c>
      <c r="B115" s="82">
        <v>66</v>
      </c>
      <c r="C115" s="82">
        <v>3.03</v>
      </c>
      <c r="D115" s="82">
        <v>4.55</v>
      </c>
      <c r="E115" s="82">
        <v>10.61</v>
      </c>
      <c r="F115" s="82">
        <v>10.61</v>
      </c>
      <c r="G115" s="82">
        <v>12.12</v>
      </c>
      <c r="H115" s="82">
        <v>13.64</v>
      </c>
      <c r="I115" s="82">
        <v>13.64</v>
      </c>
      <c r="J115" s="82"/>
      <c r="K115" s="82"/>
      <c r="L115" s="82"/>
    </row>
    <row r="116" spans="1:12">
      <c r="A116" s="83">
        <v>2014</v>
      </c>
      <c r="B116" s="83">
        <v>74</v>
      </c>
      <c r="C116" s="83">
        <v>1.35</v>
      </c>
      <c r="D116" s="83">
        <v>8.11</v>
      </c>
      <c r="E116" s="83">
        <v>8.11</v>
      </c>
      <c r="F116" s="83">
        <v>9.4600000000000009</v>
      </c>
      <c r="G116" s="83">
        <v>10.81</v>
      </c>
      <c r="H116" s="83">
        <v>10.81</v>
      </c>
      <c r="I116" s="83"/>
      <c r="J116" s="83"/>
      <c r="K116" s="83"/>
      <c r="L116" s="83"/>
    </row>
    <row r="117" spans="1:12">
      <c r="A117" s="82">
        <v>2015</v>
      </c>
      <c r="B117" s="82">
        <v>83</v>
      </c>
      <c r="C117" s="82">
        <v>7.23</v>
      </c>
      <c r="D117" s="82">
        <v>7.23</v>
      </c>
      <c r="E117" s="82">
        <v>8.43</v>
      </c>
      <c r="F117" s="82">
        <v>9.64</v>
      </c>
      <c r="G117" s="82">
        <v>10.84</v>
      </c>
      <c r="H117" s="82"/>
      <c r="I117" s="82"/>
      <c r="J117" s="82"/>
      <c r="K117" s="82"/>
      <c r="L117" s="82"/>
    </row>
    <row r="118" spans="1:12">
      <c r="A118" s="83">
        <v>2016</v>
      </c>
      <c r="B118" s="83">
        <v>90</v>
      </c>
      <c r="C118" s="83">
        <v>0</v>
      </c>
      <c r="D118" s="83">
        <v>1.1100000000000001</v>
      </c>
      <c r="E118" s="83">
        <v>2.2200000000000002</v>
      </c>
      <c r="F118" s="83">
        <v>2.2200000000000002</v>
      </c>
      <c r="G118" s="83"/>
      <c r="H118" s="83"/>
      <c r="I118" s="83"/>
      <c r="J118" s="83"/>
      <c r="K118" s="83"/>
      <c r="L118" s="83"/>
    </row>
    <row r="119" spans="1:12">
      <c r="A119" s="82">
        <v>2017</v>
      </c>
      <c r="B119" s="82">
        <v>126</v>
      </c>
      <c r="C119" s="82">
        <v>0.79</v>
      </c>
      <c r="D119" s="82">
        <v>2.38</v>
      </c>
      <c r="E119" s="82">
        <v>3.17</v>
      </c>
      <c r="F119" s="82"/>
      <c r="G119" s="82"/>
      <c r="H119" s="82"/>
      <c r="I119" s="82"/>
      <c r="J119" s="82"/>
      <c r="K119" s="82"/>
      <c r="L119" s="82"/>
    </row>
    <row r="120" spans="1:12">
      <c r="A120" s="83">
        <v>2018</v>
      </c>
      <c r="B120" s="83">
        <v>158</v>
      </c>
      <c r="C120" s="83">
        <v>1.27</v>
      </c>
      <c r="D120" s="83">
        <v>3.8</v>
      </c>
      <c r="E120" s="83"/>
      <c r="F120" s="83"/>
      <c r="G120" s="83"/>
      <c r="H120" s="83"/>
      <c r="I120" s="83"/>
      <c r="J120" s="83"/>
      <c r="K120" s="83"/>
      <c r="L120" s="83"/>
    </row>
    <row r="121" spans="1:12">
      <c r="A121" s="82">
        <v>2019</v>
      </c>
      <c r="B121" s="82">
        <v>193</v>
      </c>
      <c r="C121" s="82">
        <v>3.11</v>
      </c>
      <c r="D121" s="82"/>
      <c r="E121" s="82"/>
      <c r="F121" s="82"/>
      <c r="G121" s="82"/>
      <c r="H121" s="82"/>
      <c r="I121" s="82"/>
      <c r="J121" s="82"/>
      <c r="K121" s="82"/>
      <c r="L121" s="82"/>
    </row>
    <row r="122" spans="1:12">
      <c r="A122" s="160" t="s">
        <v>131</v>
      </c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</row>
    <row r="123" spans="1:12">
      <c r="A123" s="82" t="s">
        <v>132</v>
      </c>
      <c r="B123" s="82"/>
      <c r="C123" s="82">
        <v>2.0299999999999998</v>
      </c>
      <c r="D123" s="82">
        <v>1.9</v>
      </c>
      <c r="E123" s="82">
        <v>1.24</v>
      </c>
      <c r="F123" s="82">
        <v>1.27</v>
      </c>
      <c r="G123" s="82">
        <v>1.1599999999999999</v>
      </c>
      <c r="H123" s="82">
        <v>0.85</v>
      </c>
      <c r="I123" s="82">
        <v>0.78</v>
      </c>
      <c r="J123" s="82">
        <v>0.69</v>
      </c>
      <c r="K123" s="82">
        <v>0.19</v>
      </c>
      <c r="L123" s="82">
        <v>0.2</v>
      </c>
    </row>
    <row r="124" spans="1:12">
      <c r="A124" s="83" t="s">
        <v>133</v>
      </c>
      <c r="B124" s="83"/>
      <c r="C124" s="83">
        <v>2.0299999999999998</v>
      </c>
      <c r="D124" s="83">
        <v>3.89</v>
      </c>
      <c r="E124" s="83">
        <v>5.08</v>
      </c>
      <c r="F124" s="83">
        <v>6.29</v>
      </c>
      <c r="G124" s="83">
        <v>7.37</v>
      </c>
      <c r="H124" s="83">
        <v>8.16</v>
      </c>
      <c r="I124" s="83">
        <v>8.8800000000000008</v>
      </c>
      <c r="J124" s="83">
        <v>9.51</v>
      </c>
      <c r="K124" s="83">
        <v>9.68</v>
      </c>
      <c r="L124" s="83">
        <v>9.86</v>
      </c>
    </row>
    <row r="125" spans="1:12">
      <c r="A125" s="82" t="s">
        <v>124</v>
      </c>
      <c r="B125" s="82"/>
      <c r="C125" s="82">
        <v>2.5499999999999998</v>
      </c>
      <c r="D125" s="82">
        <v>3.7</v>
      </c>
      <c r="E125" s="82">
        <v>4.42</v>
      </c>
      <c r="F125" s="82">
        <v>5.05</v>
      </c>
      <c r="G125" s="82">
        <v>5.88</v>
      </c>
      <c r="H125" s="82">
        <v>6.07</v>
      </c>
      <c r="I125" s="82">
        <v>6.13</v>
      </c>
      <c r="J125" s="82">
        <v>6.4</v>
      </c>
      <c r="K125" s="82">
        <v>6.68</v>
      </c>
      <c r="L125" s="82">
        <v>6.75</v>
      </c>
    </row>
    <row r="126" spans="1:12">
      <c r="A126" s="83" t="s">
        <v>123</v>
      </c>
      <c r="B126" s="83"/>
      <c r="C126" s="83">
        <v>1.33</v>
      </c>
      <c r="D126" s="83">
        <v>2.9</v>
      </c>
      <c r="E126" s="83">
        <v>4.29</v>
      </c>
      <c r="F126" s="83">
        <v>5.41</v>
      </c>
      <c r="G126" s="83">
        <v>8.16</v>
      </c>
      <c r="H126" s="83">
        <v>8.11</v>
      </c>
      <c r="I126" s="83">
        <v>7.68</v>
      </c>
      <c r="J126" s="83">
        <v>7.25</v>
      </c>
      <c r="K126" s="83">
        <v>6.56</v>
      </c>
      <c r="L126" s="83">
        <v>5.88</v>
      </c>
    </row>
    <row r="127" spans="1:12">
      <c r="A127" s="82" t="s">
        <v>125</v>
      </c>
      <c r="B127" s="82"/>
      <c r="C127" s="82">
        <v>0</v>
      </c>
      <c r="D127" s="82">
        <v>0</v>
      </c>
      <c r="E127" s="82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2.17</v>
      </c>
      <c r="K127" s="82">
        <v>2.17</v>
      </c>
      <c r="L127" s="82">
        <v>2.17</v>
      </c>
    </row>
    <row r="128" spans="1:12">
      <c r="A128" s="83" t="s">
        <v>126</v>
      </c>
      <c r="B128" s="83"/>
      <c r="C128" s="83">
        <v>8.33</v>
      </c>
      <c r="D128" s="83">
        <v>13.33</v>
      </c>
      <c r="E128" s="83">
        <v>15.56</v>
      </c>
      <c r="F128" s="83">
        <v>15.56</v>
      </c>
      <c r="G128" s="83">
        <v>17.78</v>
      </c>
      <c r="H128" s="83">
        <v>17.78</v>
      </c>
      <c r="I128" s="83">
        <v>17.78</v>
      </c>
      <c r="J128" s="83">
        <v>20</v>
      </c>
      <c r="K128" s="83">
        <v>20</v>
      </c>
      <c r="L128" s="83">
        <v>20</v>
      </c>
    </row>
  </sheetData>
  <mergeCells count="10">
    <mergeCell ref="A99:L99"/>
    <mergeCell ref="C100:L100"/>
    <mergeCell ref="A122:L122"/>
    <mergeCell ref="A89:L89"/>
    <mergeCell ref="A2:G2"/>
    <mergeCell ref="A33:L33"/>
    <mergeCell ref="C34:L34"/>
    <mergeCell ref="A56:L56"/>
    <mergeCell ref="A66:L66"/>
    <mergeCell ref="C67:L6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P13" sqref="P13"/>
    </sheetView>
  </sheetViews>
  <sheetFormatPr defaultRowHeight="14.5"/>
  <sheetData>
    <row r="1" spans="1:13">
      <c r="A1" s="162" t="s">
        <v>92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3">
      <c r="A2" s="58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</row>
    <row r="3" spans="1:13">
      <c r="A3" s="59" t="s">
        <v>82</v>
      </c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</row>
    <row r="4" spans="1:13">
      <c r="A4" s="164" t="s">
        <v>83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</row>
    <row r="5" spans="1:13">
      <c r="A5" s="60" t="s">
        <v>84</v>
      </c>
      <c r="B5" s="60">
        <v>0</v>
      </c>
      <c r="C5" s="60">
        <v>0</v>
      </c>
      <c r="D5" s="60">
        <v>0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 t="s">
        <v>85</v>
      </c>
    </row>
    <row r="6" spans="1:13">
      <c r="A6" s="58" t="s">
        <v>86</v>
      </c>
      <c r="B6" s="58">
        <v>0</v>
      </c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</row>
    <row r="7" spans="1:13">
      <c r="A7" s="60" t="s">
        <v>87</v>
      </c>
      <c r="B7" s="60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</row>
    <row r="8" spans="1:13">
      <c r="A8" s="58" t="s">
        <v>88</v>
      </c>
      <c r="B8" s="58">
        <v>0</v>
      </c>
      <c r="C8" s="58">
        <v>0</v>
      </c>
      <c r="D8" s="58">
        <v>0.09</v>
      </c>
      <c r="E8" s="58">
        <v>0.21</v>
      </c>
      <c r="F8" s="58">
        <v>0.34</v>
      </c>
      <c r="G8" s="58">
        <v>0.49</v>
      </c>
      <c r="H8" s="58">
        <v>0.66</v>
      </c>
      <c r="I8" s="58">
        <v>0.85</v>
      </c>
      <c r="J8" s="58">
        <v>1.07</v>
      </c>
      <c r="K8" s="58">
        <v>1.07</v>
      </c>
    </row>
    <row r="9" spans="1:13">
      <c r="A9" s="60" t="s">
        <v>89</v>
      </c>
      <c r="B9" s="60">
        <v>0.46</v>
      </c>
      <c r="C9" s="60">
        <v>0.85</v>
      </c>
      <c r="D9" s="60">
        <v>1.29</v>
      </c>
      <c r="E9" s="60">
        <v>2.64</v>
      </c>
      <c r="F9" s="60">
        <v>3.95</v>
      </c>
      <c r="G9" s="60">
        <v>4.5599999999999996</v>
      </c>
      <c r="H9" s="60">
        <v>5.49</v>
      </c>
      <c r="I9" s="60">
        <v>5.99</v>
      </c>
      <c r="J9" s="60">
        <v>5.99</v>
      </c>
      <c r="K9" s="60">
        <v>6.29</v>
      </c>
    </row>
    <row r="10" spans="1:13">
      <c r="A10" s="58" t="s">
        <v>90</v>
      </c>
      <c r="B10" s="58">
        <v>2.19</v>
      </c>
      <c r="C10" s="58">
        <v>5.36</v>
      </c>
      <c r="D10" s="58">
        <v>7.81</v>
      </c>
      <c r="E10" s="58">
        <v>8.61</v>
      </c>
      <c r="F10" s="58">
        <v>9.5</v>
      </c>
      <c r="G10" s="58">
        <v>10.45</v>
      </c>
      <c r="H10" s="58">
        <v>10.79</v>
      </c>
      <c r="I10" s="58">
        <v>11.53</v>
      </c>
      <c r="J10" s="58">
        <v>11.94</v>
      </c>
      <c r="K10" s="58">
        <v>11.94</v>
      </c>
    </row>
    <row r="11" spans="1:13">
      <c r="A11" s="60" t="s">
        <v>91</v>
      </c>
      <c r="B11" s="60">
        <v>23.33</v>
      </c>
      <c r="C11" s="60">
        <v>35.44</v>
      </c>
      <c r="D11" s="60">
        <v>35.44</v>
      </c>
      <c r="E11" s="60">
        <v>35.44</v>
      </c>
      <c r="F11" s="60">
        <v>35.44</v>
      </c>
      <c r="G11" s="60">
        <v>35.44</v>
      </c>
      <c r="H11" s="60">
        <v>35.44</v>
      </c>
      <c r="I11" s="60">
        <v>35.44</v>
      </c>
      <c r="J11" s="60">
        <v>35.44</v>
      </c>
      <c r="K11" s="60">
        <v>35.44</v>
      </c>
    </row>
    <row r="14" spans="1:13">
      <c r="C14" t="s">
        <v>106</v>
      </c>
    </row>
    <row r="15" spans="1:13">
      <c r="B15" s="34" t="s">
        <v>105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</row>
    <row r="16" spans="1:13">
      <c r="B16" s="34">
        <v>2000</v>
      </c>
      <c r="C16">
        <v>100</v>
      </c>
      <c r="D16">
        <v>99</v>
      </c>
      <c r="E16">
        <v>98</v>
      </c>
      <c r="F16">
        <v>97</v>
      </c>
      <c r="G16">
        <v>96</v>
      </c>
      <c r="H16">
        <v>95</v>
      </c>
      <c r="I16">
        <v>94</v>
      </c>
      <c r="J16">
        <v>93</v>
      </c>
      <c r="K16">
        <v>92</v>
      </c>
      <c r="L16">
        <v>91</v>
      </c>
      <c r="M16">
        <v>90</v>
      </c>
    </row>
    <row r="17" spans="2:13">
      <c r="B17" s="34">
        <v>2001</v>
      </c>
      <c r="C17">
        <v>100</v>
      </c>
      <c r="D17">
        <v>98</v>
      </c>
      <c r="E17">
        <v>96</v>
      </c>
      <c r="F17">
        <v>94</v>
      </c>
      <c r="G17">
        <v>92</v>
      </c>
      <c r="H17">
        <v>90</v>
      </c>
      <c r="I17">
        <v>88</v>
      </c>
      <c r="J17">
        <v>86</v>
      </c>
      <c r="K17">
        <v>84</v>
      </c>
      <c r="L17">
        <v>82</v>
      </c>
      <c r="M17">
        <v>80</v>
      </c>
    </row>
    <row r="18" spans="2:13">
      <c r="B18" s="34">
        <v>2002</v>
      </c>
      <c r="C18">
        <v>100</v>
      </c>
      <c r="D18">
        <v>97</v>
      </c>
      <c r="E18">
        <v>94</v>
      </c>
      <c r="F18">
        <v>91</v>
      </c>
      <c r="G18">
        <v>88</v>
      </c>
      <c r="H18">
        <v>85</v>
      </c>
      <c r="I18">
        <v>82</v>
      </c>
      <c r="J18">
        <v>79</v>
      </c>
      <c r="K18">
        <v>76</v>
      </c>
      <c r="L18">
        <v>73</v>
      </c>
      <c r="M18">
        <v>70</v>
      </c>
    </row>
    <row r="19" spans="2:13">
      <c r="B19" s="34">
        <v>2003</v>
      </c>
      <c r="C19">
        <v>100</v>
      </c>
      <c r="D19">
        <v>96</v>
      </c>
      <c r="E19">
        <v>92</v>
      </c>
      <c r="F19">
        <v>88</v>
      </c>
      <c r="G19">
        <v>84</v>
      </c>
      <c r="H19">
        <v>80</v>
      </c>
      <c r="I19">
        <v>76</v>
      </c>
      <c r="J19">
        <v>72</v>
      </c>
      <c r="K19">
        <v>68</v>
      </c>
      <c r="L19">
        <v>64</v>
      </c>
      <c r="M19">
        <v>60</v>
      </c>
    </row>
    <row r="20" spans="2:13">
      <c r="B20" s="34">
        <v>2004</v>
      </c>
      <c r="C20">
        <v>100</v>
      </c>
      <c r="D20">
        <v>95</v>
      </c>
      <c r="E20">
        <v>90</v>
      </c>
      <c r="F20">
        <v>85</v>
      </c>
      <c r="G20">
        <v>80</v>
      </c>
      <c r="H20">
        <v>75</v>
      </c>
      <c r="I20">
        <v>70</v>
      </c>
      <c r="J20">
        <v>65</v>
      </c>
      <c r="K20">
        <v>60</v>
      </c>
      <c r="L20">
        <v>55</v>
      </c>
      <c r="M20">
        <v>50</v>
      </c>
    </row>
    <row r="21" spans="2:13">
      <c r="B21" s="34">
        <v>2005</v>
      </c>
      <c r="C21">
        <v>100</v>
      </c>
      <c r="D21">
        <v>94</v>
      </c>
      <c r="E21">
        <v>88</v>
      </c>
      <c r="F21">
        <v>82</v>
      </c>
      <c r="G21">
        <v>76</v>
      </c>
      <c r="H21">
        <v>70</v>
      </c>
      <c r="I21">
        <v>64</v>
      </c>
      <c r="J21">
        <v>58</v>
      </c>
      <c r="K21">
        <v>52</v>
      </c>
      <c r="L21">
        <v>46</v>
      </c>
      <c r="M21">
        <v>40</v>
      </c>
    </row>
    <row r="22" spans="2:13">
      <c r="B22" s="34">
        <v>2006</v>
      </c>
      <c r="C22">
        <v>100</v>
      </c>
      <c r="D22">
        <v>93</v>
      </c>
      <c r="E22">
        <v>86</v>
      </c>
      <c r="F22">
        <v>79</v>
      </c>
      <c r="G22">
        <v>72</v>
      </c>
      <c r="H22">
        <v>65</v>
      </c>
      <c r="I22">
        <v>58</v>
      </c>
      <c r="J22">
        <v>51</v>
      </c>
      <c r="K22">
        <v>44</v>
      </c>
      <c r="L22">
        <v>37</v>
      </c>
      <c r="M22">
        <v>30</v>
      </c>
    </row>
    <row r="23" spans="2:13">
      <c r="B23" s="34">
        <v>2007</v>
      </c>
      <c r="C23">
        <v>100</v>
      </c>
      <c r="D23">
        <v>92</v>
      </c>
      <c r="E23">
        <v>84</v>
      </c>
      <c r="F23">
        <v>76</v>
      </c>
      <c r="G23">
        <v>68</v>
      </c>
      <c r="H23">
        <v>60</v>
      </c>
      <c r="I23">
        <v>52</v>
      </c>
      <c r="J23">
        <v>44</v>
      </c>
      <c r="K23">
        <v>36</v>
      </c>
      <c r="L23">
        <v>28</v>
      </c>
      <c r="M23">
        <v>20</v>
      </c>
    </row>
    <row r="24" spans="2:13">
      <c r="B24" s="34">
        <v>2008</v>
      </c>
      <c r="C24">
        <v>100</v>
      </c>
      <c r="D24">
        <v>91</v>
      </c>
      <c r="E24">
        <v>82</v>
      </c>
      <c r="F24">
        <v>73</v>
      </c>
      <c r="G24">
        <v>64</v>
      </c>
      <c r="H24">
        <v>55</v>
      </c>
      <c r="I24">
        <v>46</v>
      </c>
      <c r="J24">
        <v>37</v>
      </c>
      <c r="K24">
        <v>28</v>
      </c>
      <c r="L24">
        <v>19</v>
      </c>
      <c r="M24">
        <v>10</v>
      </c>
    </row>
    <row r="25" spans="2:13">
      <c r="B25" s="34">
        <v>2009</v>
      </c>
      <c r="C25">
        <v>100</v>
      </c>
      <c r="D25">
        <v>90</v>
      </c>
      <c r="E25">
        <v>80</v>
      </c>
      <c r="F25">
        <v>70</v>
      </c>
      <c r="G25">
        <v>60</v>
      </c>
      <c r="H25">
        <v>50</v>
      </c>
      <c r="I25">
        <v>40</v>
      </c>
      <c r="J25">
        <v>30</v>
      </c>
      <c r="K25">
        <v>20</v>
      </c>
      <c r="L25">
        <v>10</v>
      </c>
      <c r="M25">
        <v>6</v>
      </c>
    </row>
    <row r="26" spans="2:13">
      <c r="B26" s="34">
        <v>2010</v>
      </c>
      <c r="C26">
        <v>100</v>
      </c>
      <c r="D26">
        <v>89</v>
      </c>
      <c r="E26">
        <v>78</v>
      </c>
      <c r="F26">
        <v>67</v>
      </c>
      <c r="G26">
        <v>56</v>
      </c>
      <c r="H26">
        <v>45</v>
      </c>
      <c r="I26">
        <v>34</v>
      </c>
      <c r="J26">
        <v>23</v>
      </c>
      <c r="K26">
        <v>12</v>
      </c>
      <c r="L26">
        <v>2</v>
      </c>
      <c r="M26">
        <v>1</v>
      </c>
    </row>
    <row r="27" spans="2:13">
      <c r="B27" s="34">
        <v>2011</v>
      </c>
      <c r="C27">
        <v>100</v>
      </c>
      <c r="D27">
        <v>88</v>
      </c>
      <c r="E27">
        <v>76</v>
      </c>
      <c r="F27">
        <v>64</v>
      </c>
      <c r="G27">
        <v>52</v>
      </c>
      <c r="H27">
        <v>40</v>
      </c>
      <c r="I27">
        <v>28</v>
      </c>
      <c r="J27">
        <v>16</v>
      </c>
      <c r="K27">
        <v>4</v>
      </c>
      <c r="L27">
        <v>3</v>
      </c>
    </row>
    <row r="28" spans="2:13">
      <c r="B28" s="34">
        <v>2012</v>
      </c>
      <c r="C28">
        <v>100</v>
      </c>
      <c r="D28">
        <v>87</v>
      </c>
      <c r="E28">
        <v>74</v>
      </c>
      <c r="F28">
        <v>61</v>
      </c>
      <c r="G28">
        <v>48</v>
      </c>
      <c r="H28">
        <v>35</v>
      </c>
      <c r="I28">
        <v>22</v>
      </c>
      <c r="J28">
        <v>9</v>
      </c>
      <c r="K28">
        <v>4</v>
      </c>
    </row>
    <row r="29" spans="2:13">
      <c r="B29" s="34">
        <v>2013</v>
      </c>
      <c r="C29">
        <v>100</v>
      </c>
      <c r="D29">
        <v>86</v>
      </c>
      <c r="E29">
        <v>72</v>
      </c>
      <c r="F29">
        <v>58</v>
      </c>
      <c r="G29">
        <v>44</v>
      </c>
      <c r="H29">
        <v>30</v>
      </c>
      <c r="I29">
        <v>16</v>
      </c>
      <c r="J29">
        <v>5</v>
      </c>
    </row>
    <row r="30" spans="2:13">
      <c r="B30" s="34">
        <v>2014</v>
      </c>
      <c r="C30">
        <v>100</v>
      </c>
      <c r="D30">
        <v>85</v>
      </c>
      <c r="E30">
        <v>70</v>
      </c>
      <c r="F30">
        <v>55</v>
      </c>
      <c r="G30">
        <v>40</v>
      </c>
      <c r="H30">
        <v>25</v>
      </c>
      <c r="I30">
        <v>10</v>
      </c>
    </row>
    <row r="31" spans="2:13">
      <c r="B31" s="34">
        <v>2015</v>
      </c>
      <c r="C31">
        <v>100</v>
      </c>
      <c r="D31">
        <v>84</v>
      </c>
      <c r="E31">
        <v>68</v>
      </c>
      <c r="F31">
        <v>52</v>
      </c>
      <c r="G31">
        <v>36</v>
      </c>
      <c r="H31">
        <v>20</v>
      </c>
    </row>
    <row r="32" spans="2:13">
      <c r="B32" s="34">
        <v>2016</v>
      </c>
      <c r="C32">
        <v>100</v>
      </c>
      <c r="D32">
        <v>83</v>
      </c>
      <c r="E32">
        <v>66</v>
      </c>
      <c r="F32">
        <v>49</v>
      </c>
      <c r="G32">
        <v>32</v>
      </c>
    </row>
    <row r="33" spans="2:15">
      <c r="B33" s="34">
        <v>2017</v>
      </c>
      <c r="C33">
        <v>100</v>
      </c>
      <c r="D33">
        <v>82</v>
      </c>
      <c r="E33">
        <v>64</v>
      </c>
      <c r="F33">
        <v>46</v>
      </c>
    </row>
    <row r="34" spans="2:15">
      <c r="B34" s="34">
        <v>2018</v>
      </c>
      <c r="C34">
        <v>100</v>
      </c>
      <c r="D34">
        <v>81</v>
      </c>
      <c r="E34">
        <v>62</v>
      </c>
    </row>
    <row r="35" spans="2:15">
      <c r="B35" s="34">
        <v>2019</v>
      </c>
      <c r="C35">
        <v>100</v>
      </c>
      <c r="D35">
        <v>80</v>
      </c>
    </row>
    <row r="37" spans="2:15"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</row>
    <row r="38" spans="2:15">
      <c r="B38" t="s">
        <v>107</v>
      </c>
      <c r="D38">
        <f>SUM(C16:C35)</f>
        <v>2000</v>
      </c>
      <c r="E38">
        <f>SUM(D16:D34)</f>
        <v>1710</v>
      </c>
      <c r="F38">
        <f>SUM(E16:E33)</f>
        <v>1458</v>
      </c>
      <c r="G38">
        <f>SUM(F16:F32)</f>
        <v>1241</v>
      </c>
      <c r="H38">
        <f>SUM(G16:G31)</f>
        <v>1056</v>
      </c>
      <c r="I38">
        <f>SUM(H16:H30)</f>
        <v>900</v>
      </c>
      <c r="J38">
        <f>SUM(I16:I29)</f>
        <v>770</v>
      </c>
      <c r="K38">
        <f>SUM(J16:J28)</f>
        <v>663</v>
      </c>
      <c r="L38">
        <f>SUM(K16:K27)</f>
        <v>576</v>
      </c>
      <c r="M38">
        <f>SUM(L16:L26)</f>
        <v>507</v>
      </c>
    </row>
    <row r="39" spans="2:15">
      <c r="B39" t="s">
        <v>108</v>
      </c>
      <c r="D39">
        <f>SUM(D16:D35)</f>
        <v>1790</v>
      </c>
      <c r="E39">
        <f>SUM(E16:E34)</f>
        <v>1520</v>
      </c>
      <c r="F39">
        <f>SUM(F16:F33)</f>
        <v>1287</v>
      </c>
      <c r="G39">
        <f>SUM(G16:G32)</f>
        <v>1088</v>
      </c>
      <c r="H39">
        <f>SUM(H16:H31)</f>
        <v>920</v>
      </c>
      <c r="I39">
        <f>SUM(I16:I30)</f>
        <v>780</v>
      </c>
      <c r="J39">
        <f>SUM(J16:J29)</f>
        <v>668</v>
      </c>
      <c r="K39">
        <f>SUM(K16:K28)</f>
        <v>580</v>
      </c>
      <c r="L39">
        <f>SUM(L16:L27)</f>
        <v>510</v>
      </c>
      <c r="M39">
        <f>SUM(M16:M26)</f>
        <v>457</v>
      </c>
    </row>
    <row r="40" spans="2:15">
      <c r="B40" t="s">
        <v>109</v>
      </c>
      <c r="D40">
        <f>D38-D39</f>
        <v>210</v>
      </c>
      <c r="E40">
        <f t="shared" ref="E40:M40" si="0">E38-E39</f>
        <v>190</v>
      </c>
      <c r="F40">
        <f t="shared" si="0"/>
        <v>171</v>
      </c>
      <c r="G40">
        <f t="shared" si="0"/>
        <v>153</v>
      </c>
      <c r="H40">
        <f t="shared" si="0"/>
        <v>136</v>
      </c>
      <c r="I40">
        <f t="shared" si="0"/>
        <v>120</v>
      </c>
      <c r="J40">
        <f t="shared" si="0"/>
        <v>102</v>
      </c>
      <c r="K40">
        <f t="shared" si="0"/>
        <v>83</v>
      </c>
      <c r="L40">
        <f t="shared" si="0"/>
        <v>66</v>
      </c>
      <c r="M40">
        <f t="shared" si="0"/>
        <v>50</v>
      </c>
    </row>
    <row r="41" spans="2:15">
      <c r="B41" t="s">
        <v>110</v>
      </c>
      <c r="D41" s="36">
        <f>D40/D38</f>
        <v>0.105</v>
      </c>
      <c r="E41" s="36">
        <f t="shared" ref="E41:M41" si="1">E40/E38</f>
        <v>0.1111111111111111</v>
      </c>
      <c r="F41" s="36">
        <f t="shared" si="1"/>
        <v>0.11728395061728394</v>
      </c>
      <c r="G41" s="36">
        <f t="shared" si="1"/>
        <v>0.12328767123287671</v>
      </c>
      <c r="H41" s="36">
        <f t="shared" si="1"/>
        <v>0.12878787878787878</v>
      </c>
      <c r="I41" s="36">
        <f t="shared" si="1"/>
        <v>0.13333333333333333</v>
      </c>
      <c r="J41" s="36">
        <f t="shared" si="1"/>
        <v>0.13246753246753246</v>
      </c>
      <c r="K41" s="36">
        <f t="shared" si="1"/>
        <v>0.12518853695324283</v>
      </c>
      <c r="L41" s="36">
        <f t="shared" si="1"/>
        <v>0.11458333333333333</v>
      </c>
      <c r="M41" s="36">
        <f t="shared" si="1"/>
        <v>9.8619329388560162E-2</v>
      </c>
      <c r="N41" s="36"/>
      <c r="O41" s="36"/>
    </row>
    <row r="42" spans="2:15">
      <c r="B42" t="s">
        <v>111</v>
      </c>
      <c r="D42" s="61">
        <f>1-D41</f>
        <v>0.89500000000000002</v>
      </c>
      <c r="E42" s="61">
        <f t="shared" ref="E42:M42" si="2">1-E41</f>
        <v>0.88888888888888884</v>
      </c>
      <c r="F42" s="61">
        <f t="shared" si="2"/>
        <v>0.88271604938271608</v>
      </c>
      <c r="G42" s="61">
        <f t="shared" si="2"/>
        <v>0.87671232876712324</v>
      </c>
      <c r="H42" s="61">
        <f t="shared" si="2"/>
        <v>0.87121212121212122</v>
      </c>
      <c r="I42" s="61">
        <f t="shared" si="2"/>
        <v>0.8666666666666667</v>
      </c>
      <c r="J42" s="61">
        <f t="shared" si="2"/>
        <v>0.8675324675324676</v>
      </c>
      <c r="K42" s="61">
        <f t="shared" si="2"/>
        <v>0.87481146304675717</v>
      </c>
      <c r="L42" s="61">
        <f t="shared" si="2"/>
        <v>0.88541666666666663</v>
      </c>
      <c r="M42" s="61">
        <f t="shared" si="2"/>
        <v>0.90138067061143978</v>
      </c>
    </row>
    <row r="43" spans="2:15">
      <c r="B43" t="s">
        <v>112</v>
      </c>
      <c r="D43" s="61">
        <f>1-PRODUCT($D$42:D42)</f>
        <v>0.10499999999999998</v>
      </c>
      <c r="E43" s="61">
        <f>1-PRODUCT($D$42:E42)</f>
        <v>0.20444444444444443</v>
      </c>
      <c r="F43" s="61">
        <f>1-PRODUCT($D$42:F42)</f>
        <v>0.29775034293552805</v>
      </c>
      <c r="G43" s="61">
        <f>1-PRODUCT($D$42:G42)</f>
        <v>0.38432906777909315</v>
      </c>
      <c r="H43" s="61">
        <f>1-PRODUCT($D$42:H42)</f>
        <v>0.46362002117117962</v>
      </c>
      <c r="I43" s="61">
        <f>1-PRODUCT($D$42:I42)</f>
        <v>0.53513735168168897</v>
      </c>
      <c r="J43" s="61">
        <f>1-PRODUCT($D$42:J42)</f>
        <v>0.596716559640738</v>
      </c>
      <c r="K43" s="61">
        <f>1-PRODUCT($D$42:K42)</f>
        <v>0.64720302351678427</v>
      </c>
      <c r="L43" s="61">
        <f>1-PRODUCT($D$42:L42)</f>
        <v>0.68762767707215278</v>
      </c>
      <c r="M43" s="61">
        <f>1-PRODUCT($D$42:M42)</f>
        <v>0.71843362607884387</v>
      </c>
    </row>
  </sheetData>
  <mergeCells count="3">
    <mergeCell ref="A1:K1"/>
    <mergeCell ref="B2:K2"/>
    <mergeCell ref="A4:K4"/>
  </mergeCells>
  <pageMargins left="0.7" right="0.7" top="0.75" bottom="0.75" header="0.3" footer="0.3"/>
  <pageSetup paperSize="9" orientation="portrait" r:id="rId1"/>
  <ignoredErrors>
    <ignoredError sqref="D38:M38 D39:M39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opLeftCell="A64" zoomScaleNormal="100" workbookViewId="0">
      <selection activeCell="G85" sqref="G85"/>
    </sheetView>
  </sheetViews>
  <sheetFormatPr defaultRowHeight="14.5"/>
  <cols>
    <col min="1" max="16" width="8.7265625" style="63"/>
    <col min="17" max="17" width="9.36328125" style="63" bestFit="1" customWidth="1"/>
    <col min="18" max="18" width="5.54296875" style="63" customWidth="1"/>
    <col min="19" max="19" width="9.54296875" style="63" bestFit="1" customWidth="1"/>
    <col min="20" max="16384" width="8.7265625" style="63"/>
  </cols>
  <sheetData>
    <row r="1" spans="1:19">
      <c r="A1" s="65"/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</row>
    <row r="2" spans="1:19">
      <c r="A2" s="66" t="s">
        <v>88</v>
      </c>
      <c r="B2" s="68">
        <v>1E-4</v>
      </c>
      <c r="C2" s="68">
        <v>1E-4</v>
      </c>
      <c r="D2" s="68">
        <v>8.9999999999999998E-4</v>
      </c>
      <c r="E2" s="68">
        <v>2.0999999999999999E-3</v>
      </c>
      <c r="F2" s="68">
        <v>3.4000000000000002E-3</v>
      </c>
      <c r="G2" s="68">
        <v>4.8999999999999998E-3</v>
      </c>
      <c r="H2" s="68">
        <v>6.6E-3</v>
      </c>
      <c r="I2" s="68">
        <v>8.5000000000000006E-3</v>
      </c>
      <c r="J2" s="68">
        <v>1.0700000000000001E-2</v>
      </c>
      <c r="K2" s="68">
        <v>1.0700000000000001E-2</v>
      </c>
    </row>
    <row r="3" spans="1:19">
      <c r="A3" s="67" t="s">
        <v>89</v>
      </c>
      <c r="B3" s="69">
        <v>4.5999999999999999E-3</v>
      </c>
      <c r="C3" s="69">
        <v>8.5000000000000006E-3</v>
      </c>
      <c r="D3" s="69">
        <v>1.29E-2</v>
      </c>
      <c r="E3" s="69">
        <v>2.64E-2</v>
      </c>
      <c r="F3" s="69">
        <v>3.95E-2</v>
      </c>
      <c r="G3" s="69">
        <v>4.5599999999999995E-2</v>
      </c>
      <c r="H3" s="69">
        <v>5.4900000000000004E-2</v>
      </c>
      <c r="I3" s="69">
        <v>5.9900000000000002E-2</v>
      </c>
      <c r="J3" s="69">
        <v>5.9900000000000002E-2</v>
      </c>
      <c r="K3" s="69">
        <v>6.2899999999999998E-2</v>
      </c>
    </row>
    <row r="4" spans="1:19">
      <c r="A4" s="66" t="s">
        <v>90</v>
      </c>
      <c r="B4" s="68">
        <v>2.1899999999999999E-2</v>
      </c>
      <c r="C4" s="68">
        <v>5.3600000000000002E-2</v>
      </c>
      <c r="D4" s="68">
        <v>7.8100000000000003E-2</v>
      </c>
      <c r="E4" s="68">
        <v>8.6099999999999996E-2</v>
      </c>
      <c r="F4" s="68">
        <v>9.5000000000000001E-2</v>
      </c>
      <c r="G4" s="68">
        <v>0.1045</v>
      </c>
      <c r="H4" s="68">
        <v>0.1079</v>
      </c>
      <c r="I4" s="68">
        <v>0.1153</v>
      </c>
      <c r="J4" s="68">
        <v>0.11939999999999999</v>
      </c>
      <c r="K4" s="68">
        <v>0.11939999999999999</v>
      </c>
    </row>
    <row r="5" spans="1:19">
      <c r="A5" s="67" t="s">
        <v>91</v>
      </c>
      <c r="B5" s="69">
        <v>0.23329999999999998</v>
      </c>
      <c r="C5" s="69">
        <v>0.35439999999999999</v>
      </c>
      <c r="D5" s="69">
        <v>0.35439999999999999</v>
      </c>
      <c r="E5" s="69">
        <v>0.35439999999999999</v>
      </c>
      <c r="F5" s="69">
        <v>0.35439999999999999</v>
      </c>
      <c r="G5" s="69">
        <v>0.35439999999999999</v>
      </c>
      <c r="H5" s="69">
        <v>0.35439999999999999</v>
      </c>
      <c r="I5" s="69">
        <v>0.35439999999999999</v>
      </c>
      <c r="J5" s="69">
        <v>0.35439999999999999</v>
      </c>
      <c r="K5" s="69">
        <v>0.35439999999999999</v>
      </c>
    </row>
    <row r="7" spans="1:19"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9">
      <c r="B8" s="64" t="s">
        <v>5</v>
      </c>
      <c r="C8" s="64"/>
      <c r="D8" s="64"/>
      <c r="E8" s="64"/>
      <c r="F8" s="64"/>
      <c r="G8" s="64"/>
      <c r="H8" s="64"/>
      <c r="I8" s="64"/>
      <c r="J8" s="64"/>
      <c r="K8" s="64"/>
      <c r="L8" s="73"/>
      <c r="M8" s="73"/>
    </row>
    <row r="9" spans="1:19">
      <c r="A9" s="73" t="s">
        <v>24</v>
      </c>
      <c r="B9" s="71">
        <v>1</v>
      </c>
      <c r="C9" s="71">
        <v>2</v>
      </c>
      <c r="D9" s="71">
        <v>3</v>
      </c>
      <c r="E9" s="71">
        <v>4</v>
      </c>
      <c r="F9" s="71">
        <v>5</v>
      </c>
      <c r="G9" s="71">
        <v>6</v>
      </c>
      <c r="H9" s="71">
        <v>7</v>
      </c>
      <c r="I9" s="72">
        <v>8</v>
      </c>
      <c r="J9" s="72">
        <v>9</v>
      </c>
      <c r="K9" s="72">
        <v>10</v>
      </c>
      <c r="L9" s="75" t="s">
        <v>95</v>
      </c>
      <c r="M9" s="75" t="s">
        <v>96</v>
      </c>
      <c r="N9" s="73" t="s">
        <v>93</v>
      </c>
      <c r="O9" s="76" t="s">
        <v>94</v>
      </c>
      <c r="P9" s="75" t="s">
        <v>139</v>
      </c>
      <c r="Q9" s="75" t="s">
        <v>140</v>
      </c>
      <c r="S9" s="63" t="s">
        <v>141</v>
      </c>
    </row>
    <row r="10" spans="1:19">
      <c r="A10" s="73">
        <v>1</v>
      </c>
      <c r="B10" s="74">
        <v>8.9999999999999998E-4</v>
      </c>
      <c r="C10" s="64">
        <f>VLOOKUP($L10,$B$1:$K$5,C$9,0)*$O10+VLOOKUP($M10,$B$1:$K$5,C$9,0)*$N10</f>
        <v>1.5933333333333335E-3</v>
      </c>
      <c r="D10" s="64">
        <f t="shared" ref="D10:K10" si="0">VLOOKUP($L10,$B$1:$K$5,D$9,0)*$O10+VLOOKUP($M10,$B$1:$K$5,D$9,0)*$N10</f>
        <v>3.0333333333333332E-3</v>
      </c>
      <c r="E10" s="64">
        <f t="shared" si="0"/>
        <v>6.4199999999999995E-3</v>
      </c>
      <c r="F10" s="64">
        <f t="shared" si="0"/>
        <v>9.8177777777777777E-3</v>
      </c>
      <c r="G10" s="64">
        <f t="shared" si="0"/>
        <v>1.2135555555555556E-2</v>
      </c>
      <c r="H10" s="64">
        <f t="shared" si="0"/>
        <v>1.5186666666666668E-2</v>
      </c>
      <c r="I10" s="64">
        <f t="shared" si="0"/>
        <v>1.763777777777778E-2</v>
      </c>
      <c r="J10" s="64">
        <f t="shared" si="0"/>
        <v>1.9446666666666668E-2</v>
      </c>
      <c r="K10" s="64">
        <f t="shared" si="0"/>
        <v>1.9979999999999998E-2</v>
      </c>
      <c r="L10" s="77">
        <f>INDEX($B$2:$B$5,MATCH(VLOOKUP($B10,$B$2:$B$5,1,TRUE),$B$2:$B$5,0))</f>
        <v>1E-4</v>
      </c>
      <c r="M10" s="77">
        <f>INDEX($B$2:$B$5,MATCH(VLOOKUP($B10,$B$2:$B$5,1,TRUE),$B$2:$B$5,0)+1)</f>
        <v>4.5999999999999999E-3</v>
      </c>
      <c r="N10" s="78">
        <f>(B10-L10)/(M10-L10)</f>
        <v>0.17777777777777778</v>
      </c>
      <c r="O10" s="78">
        <f>1-N10</f>
        <v>0.82222222222222219</v>
      </c>
      <c r="P10" s="64">
        <f>VLOOKUP(L10,$B$2:$K$5,10,0)</f>
        <v>1.0700000000000001E-2</v>
      </c>
      <c r="Q10" s="64">
        <f>VLOOKUP(M10,$B$2:$K$5,10,0)</f>
        <v>6.2899999999999998E-2</v>
      </c>
      <c r="S10" s="91">
        <f>L66</f>
        <v>2.2165406141222681E-2</v>
      </c>
    </row>
    <row r="11" spans="1:19">
      <c r="A11" s="73">
        <v>2</v>
      </c>
      <c r="B11" s="74">
        <v>2.2000000000000001E-3</v>
      </c>
      <c r="C11" s="64">
        <f t="shared" ref="C11:K21" si="1">VLOOKUP($L11,$B$1:$K$5,C$9,0)*$O11+VLOOKUP($M11,$B$1:$K$5,C$9,0)*$N11</f>
        <v>4.020000000000001E-3</v>
      </c>
      <c r="D11" s="64">
        <f t="shared" si="1"/>
        <v>6.5000000000000014E-3</v>
      </c>
      <c r="E11" s="64">
        <f t="shared" si="1"/>
        <v>1.3440000000000002E-2</v>
      </c>
      <c r="F11" s="64">
        <f t="shared" si="1"/>
        <v>2.0246666666666673E-2</v>
      </c>
      <c r="G11" s="64">
        <f t="shared" si="1"/>
        <v>2.3893333333333336E-2</v>
      </c>
      <c r="H11" s="64">
        <f t="shared" si="1"/>
        <v>2.9140000000000006E-2</v>
      </c>
      <c r="I11" s="64">
        <f t="shared" si="1"/>
        <v>3.2486666666666671E-2</v>
      </c>
      <c r="J11" s="64">
        <f t="shared" si="1"/>
        <v>3.3660000000000009E-2</v>
      </c>
      <c r="K11" s="64">
        <f t="shared" si="1"/>
        <v>3.5060000000000008E-2</v>
      </c>
      <c r="L11" s="77">
        <f t="shared" ref="L11:L21" si="2">INDEX($B$2:$B$5,MATCH(VLOOKUP($B11,$B$2:$B$5,1,TRUE),$B$2:$B$5,0))</f>
        <v>1E-4</v>
      </c>
      <c r="M11" s="77">
        <f t="shared" ref="M11:M21" si="3">INDEX($B$2:$B$5,MATCH(VLOOKUP($B11,$B$2:$B$5,1,TRUE),$B$2:$B$5,0)+1)</f>
        <v>4.5999999999999999E-3</v>
      </c>
      <c r="N11" s="78">
        <f t="shared" ref="N11:N19" si="4">(B11-L11)/(M11-L11)</f>
        <v>0.46666666666666679</v>
      </c>
      <c r="O11" s="78">
        <f t="shared" ref="O11:O21" si="5">1-N11</f>
        <v>0.53333333333333321</v>
      </c>
      <c r="P11" s="64">
        <f t="shared" ref="P11:P21" si="6">VLOOKUP(L11,$B$2:$K$5,10,0)</f>
        <v>1.0700000000000001E-2</v>
      </c>
      <c r="Q11" s="64">
        <f t="shared" ref="Q11:Q21" si="7">VLOOKUP(M11,$B$2:$K$5,10,0)</f>
        <v>6.2899999999999998E-2</v>
      </c>
      <c r="S11" s="91">
        <f t="shared" ref="S11:S21" si="8">L67</f>
        <v>4.0063505735231174E-2</v>
      </c>
    </row>
    <row r="12" spans="1:19">
      <c r="A12" s="73">
        <v>3</v>
      </c>
      <c r="B12" s="74">
        <v>4.7999999999999996E-3</v>
      </c>
      <c r="C12" s="64">
        <f t="shared" si="1"/>
        <v>9.0213872832369934E-3</v>
      </c>
      <c r="D12" s="64">
        <f t="shared" si="1"/>
        <v>1.3653757225433525E-2</v>
      </c>
      <c r="E12" s="64">
        <f t="shared" si="1"/>
        <v>2.7090173410404622E-2</v>
      </c>
      <c r="F12" s="64">
        <f t="shared" si="1"/>
        <v>4.0141618497109829E-2</v>
      </c>
      <c r="G12" s="64">
        <f t="shared" si="1"/>
        <v>4.6280924855491318E-2</v>
      </c>
      <c r="H12" s="64">
        <f t="shared" si="1"/>
        <v>5.551271676300578E-2</v>
      </c>
      <c r="I12" s="64">
        <f t="shared" si="1"/>
        <v>6.0540462427745668E-2</v>
      </c>
      <c r="J12" s="64">
        <f t="shared" si="1"/>
        <v>6.0587861271676299E-2</v>
      </c>
      <c r="K12" s="64">
        <f t="shared" si="1"/>
        <v>6.3553179190751444E-2</v>
      </c>
      <c r="L12" s="77">
        <f t="shared" si="2"/>
        <v>4.5999999999999999E-3</v>
      </c>
      <c r="M12" s="77">
        <f t="shared" si="3"/>
        <v>2.1899999999999999E-2</v>
      </c>
      <c r="N12" s="78">
        <f t="shared" si="4"/>
        <v>1.1560693641618477E-2</v>
      </c>
      <c r="O12" s="78">
        <f t="shared" si="5"/>
        <v>0.98843930635838151</v>
      </c>
      <c r="P12" s="64">
        <f t="shared" si="6"/>
        <v>6.2899999999999998E-2</v>
      </c>
      <c r="Q12" s="64">
        <f t="shared" si="7"/>
        <v>0.11939999999999999</v>
      </c>
      <c r="S12" s="91">
        <f t="shared" si="8"/>
        <v>7.3831119087951411E-2</v>
      </c>
    </row>
    <row r="13" spans="1:19">
      <c r="A13" s="73">
        <v>4</v>
      </c>
      <c r="B13" s="74">
        <v>1.1599999999999999E-2</v>
      </c>
      <c r="C13" s="64">
        <f t="shared" si="1"/>
        <v>2.6748554913294798E-2</v>
      </c>
      <c r="D13" s="64">
        <f t="shared" si="1"/>
        <v>3.928150289017341E-2</v>
      </c>
      <c r="E13" s="64">
        <f t="shared" si="1"/>
        <v>5.0556069364161849E-2</v>
      </c>
      <c r="F13" s="64">
        <f t="shared" si="1"/>
        <v>6.1956647398843934E-2</v>
      </c>
      <c r="G13" s="64">
        <f t="shared" si="1"/>
        <v>6.9432369942196523E-2</v>
      </c>
      <c r="H13" s="64">
        <f t="shared" si="1"/>
        <v>7.634508670520232E-2</v>
      </c>
      <c r="I13" s="64">
        <f t="shared" si="1"/>
        <v>8.2316184971098272E-2</v>
      </c>
      <c r="J13" s="64">
        <f t="shared" si="1"/>
        <v>8.3975144508670524E-2</v>
      </c>
      <c r="K13" s="64">
        <f t="shared" si="1"/>
        <v>8.5761271676300571E-2</v>
      </c>
      <c r="L13" s="77">
        <f t="shared" si="2"/>
        <v>4.5999999999999999E-3</v>
      </c>
      <c r="M13" s="77">
        <f t="shared" si="3"/>
        <v>2.1899999999999999E-2</v>
      </c>
      <c r="N13" s="78">
        <f t="shared" si="4"/>
        <v>0.40462427745664736</v>
      </c>
      <c r="O13" s="78">
        <f t="shared" si="5"/>
        <v>0.59537572254335269</v>
      </c>
      <c r="P13" s="64">
        <f t="shared" si="6"/>
        <v>6.2899999999999998E-2</v>
      </c>
      <c r="Q13" s="64">
        <f t="shared" si="7"/>
        <v>0.11939999999999999</v>
      </c>
      <c r="S13" s="91">
        <f t="shared" si="8"/>
        <v>0.10372834646398138</v>
      </c>
    </row>
    <row r="14" spans="1:19">
      <c r="A14" s="73">
        <v>5</v>
      </c>
      <c r="B14" s="74">
        <v>1.7999999999999999E-2</v>
      </c>
      <c r="C14" s="64">
        <f t="shared" si="1"/>
        <v>4.3432947976878612E-2</v>
      </c>
      <c r="D14" s="64">
        <f t="shared" si="1"/>
        <v>6.3401734104046245E-2</v>
      </c>
      <c r="E14" s="64">
        <f t="shared" si="1"/>
        <v>7.2641618497109817E-2</v>
      </c>
      <c r="F14" s="64">
        <f t="shared" si="1"/>
        <v>8.248843930635838E-2</v>
      </c>
      <c r="G14" s="64">
        <f t="shared" si="1"/>
        <v>9.1221965317919068E-2</v>
      </c>
      <c r="H14" s="64">
        <f t="shared" si="1"/>
        <v>9.5952023121387273E-2</v>
      </c>
      <c r="I14" s="64">
        <f t="shared" si="1"/>
        <v>0.10281098265895953</v>
      </c>
      <c r="J14" s="64">
        <f t="shared" si="1"/>
        <v>0.10598670520231214</v>
      </c>
      <c r="K14" s="64">
        <f t="shared" si="1"/>
        <v>0.10666300578034682</v>
      </c>
      <c r="L14" s="77">
        <f t="shared" si="2"/>
        <v>4.5999999999999999E-3</v>
      </c>
      <c r="M14" s="77">
        <f t="shared" si="3"/>
        <v>2.1899999999999999E-2</v>
      </c>
      <c r="N14" s="78">
        <f t="shared" si="4"/>
        <v>0.77456647398843925</v>
      </c>
      <c r="O14" s="78">
        <f t="shared" si="5"/>
        <v>0.22543352601156075</v>
      </c>
      <c r="P14" s="64">
        <f t="shared" si="6"/>
        <v>6.2899999999999998E-2</v>
      </c>
      <c r="Q14" s="64">
        <f t="shared" si="7"/>
        <v>0.11939999999999999</v>
      </c>
      <c r="S14" s="92">
        <f t="shared" si="8"/>
        <v>0.13125124982969233</v>
      </c>
    </row>
    <row r="15" spans="1:19">
      <c r="A15" s="73">
        <v>6</v>
      </c>
      <c r="B15" s="74">
        <v>2.6700000000000002E-2</v>
      </c>
      <c r="C15" s="64">
        <f t="shared" si="1"/>
        <v>6.0429895931882693E-2</v>
      </c>
      <c r="D15" s="64">
        <f t="shared" si="1"/>
        <v>8.437360454115421E-2</v>
      </c>
      <c r="E15" s="64">
        <f t="shared" si="1"/>
        <v>9.2191958372753069E-2</v>
      </c>
      <c r="F15" s="64">
        <f t="shared" si="1"/>
        <v>0.10088987701040682</v>
      </c>
      <c r="G15" s="64">
        <f t="shared" si="1"/>
        <v>0.11017417218543046</v>
      </c>
      <c r="H15" s="64">
        <f t="shared" si="1"/>
        <v>0.11349697256385997</v>
      </c>
      <c r="I15" s="64">
        <f t="shared" si="1"/>
        <v>0.12072894985808894</v>
      </c>
      <c r="J15" s="64">
        <f t="shared" si="1"/>
        <v>0.12473585619678335</v>
      </c>
      <c r="K15" s="64">
        <f t="shared" si="1"/>
        <v>0.12473585619678335</v>
      </c>
      <c r="L15" s="77">
        <f t="shared" si="2"/>
        <v>2.1899999999999999E-2</v>
      </c>
      <c r="M15" s="77">
        <f t="shared" si="3"/>
        <v>0.23329999999999998</v>
      </c>
      <c r="N15" s="78">
        <f t="shared" si="4"/>
        <v>2.2705771050141925E-2</v>
      </c>
      <c r="O15" s="78">
        <f t="shared" si="5"/>
        <v>0.97729422894985807</v>
      </c>
      <c r="P15" s="64">
        <f t="shared" si="6"/>
        <v>0.11939999999999999</v>
      </c>
      <c r="Q15" s="64">
        <f t="shared" si="7"/>
        <v>0.35439999999999999</v>
      </c>
      <c r="S15" s="91">
        <f t="shared" si="8"/>
        <v>0.15119296819015085</v>
      </c>
    </row>
    <row r="16" spans="1:19">
      <c r="A16" s="73">
        <v>7</v>
      </c>
      <c r="B16" s="74">
        <v>4.1399999999999999E-2</v>
      </c>
      <c r="C16" s="64">
        <f t="shared" si="1"/>
        <v>8.1346452223273413E-2</v>
      </c>
      <c r="D16" s="64">
        <f t="shared" si="1"/>
        <v>0.10358651844843898</v>
      </c>
      <c r="E16" s="64">
        <f t="shared" si="1"/>
        <v>0.11084858088930936</v>
      </c>
      <c r="F16" s="64">
        <f t="shared" si="1"/>
        <v>0.11892762535477767</v>
      </c>
      <c r="G16" s="64">
        <f t="shared" si="1"/>
        <v>0.12755132450331125</v>
      </c>
      <c r="H16" s="64">
        <f t="shared" si="1"/>
        <v>0.13063770104068118</v>
      </c>
      <c r="I16" s="64">
        <f t="shared" si="1"/>
        <v>0.13735510879848628</v>
      </c>
      <c r="J16" s="64">
        <f t="shared" si="1"/>
        <v>0.14107691579943235</v>
      </c>
      <c r="K16" s="64">
        <f t="shared" si="1"/>
        <v>0.14107691579943235</v>
      </c>
      <c r="L16" s="77">
        <f t="shared" si="2"/>
        <v>2.1899999999999999E-2</v>
      </c>
      <c r="M16" s="77">
        <f t="shared" si="3"/>
        <v>0.23329999999999998</v>
      </c>
      <c r="N16" s="78">
        <f t="shared" si="4"/>
        <v>9.2242194891201529E-2</v>
      </c>
      <c r="O16" s="78">
        <f t="shared" si="5"/>
        <v>0.90775780510879844</v>
      </c>
      <c r="P16" s="64">
        <f t="shared" si="6"/>
        <v>0.11939999999999999</v>
      </c>
      <c r="Q16" s="64">
        <f t="shared" si="7"/>
        <v>0.35439999999999999</v>
      </c>
      <c r="S16" s="91">
        <f t="shared" si="8"/>
        <v>0.16450364236429699</v>
      </c>
    </row>
    <row r="17" spans="1:19">
      <c r="A17" s="73">
        <v>8</v>
      </c>
      <c r="B17" s="74">
        <v>5.9400000000000001E-2</v>
      </c>
      <c r="C17" s="64">
        <f t="shared" si="1"/>
        <v>0.10695856196783349</v>
      </c>
      <c r="D17" s="64">
        <f t="shared" si="1"/>
        <v>0.12711253547776727</v>
      </c>
      <c r="E17" s="64">
        <f t="shared" si="1"/>
        <v>0.13369342478713339</v>
      </c>
      <c r="F17" s="64">
        <f t="shared" si="1"/>
        <v>0.1410146641438032</v>
      </c>
      <c r="G17" s="64">
        <f t="shared" si="1"/>
        <v>0.14882947019867548</v>
      </c>
      <c r="H17" s="64">
        <f t="shared" si="1"/>
        <v>0.1516263481551561</v>
      </c>
      <c r="I17" s="64">
        <f t="shared" si="1"/>
        <v>0.15771367076631976</v>
      </c>
      <c r="J17" s="64">
        <f t="shared" si="1"/>
        <v>0.1610863765373699</v>
      </c>
      <c r="K17" s="64">
        <f t="shared" si="1"/>
        <v>0.1610863765373699</v>
      </c>
      <c r="L17" s="77">
        <f t="shared" si="2"/>
        <v>2.1899999999999999E-2</v>
      </c>
      <c r="M17" s="77">
        <f t="shared" si="3"/>
        <v>0.23329999999999998</v>
      </c>
      <c r="N17" s="78">
        <f t="shared" si="4"/>
        <v>0.17738883632923372</v>
      </c>
      <c r="O17" s="78">
        <f t="shared" si="5"/>
        <v>0.82261116367076625</v>
      </c>
      <c r="P17" s="64">
        <f t="shared" si="6"/>
        <v>0.11939999999999999</v>
      </c>
      <c r="Q17" s="64">
        <f t="shared" si="7"/>
        <v>0.35439999999999999</v>
      </c>
      <c r="S17" s="91">
        <f t="shared" si="8"/>
        <v>0.18359379174658055</v>
      </c>
    </row>
    <row r="18" spans="1:19">
      <c r="A18" s="73">
        <v>9</v>
      </c>
      <c r="B18" s="74">
        <v>8.3099999999999993E-2</v>
      </c>
      <c r="C18" s="64">
        <f t="shared" si="1"/>
        <v>0.14068117313150424</v>
      </c>
      <c r="D18" s="64">
        <f t="shared" si="1"/>
        <v>0.15808845789971618</v>
      </c>
      <c r="E18" s="64">
        <f t="shared" si="1"/>
        <v>0.16377246925260169</v>
      </c>
      <c r="F18" s="64">
        <f t="shared" si="1"/>
        <v>0.17009593188268685</v>
      </c>
      <c r="G18" s="64">
        <f t="shared" si="1"/>
        <v>0.17684569536423839</v>
      </c>
      <c r="H18" s="64">
        <f t="shared" si="1"/>
        <v>0.17926140018921477</v>
      </c>
      <c r="I18" s="64">
        <f t="shared" si="1"/>
        <v>0.18451911069063387</v>
      </c>
      <c r="J18" s="64">
        <f t="shared" si="1"/>
        <v>0.1874321665089877</v>
      </c>
      <c r="K18" s="64">
        <f t="shared" si="1"/>
        <v>0.1874321665089877</v>
      </c>
      <c r="L18" s="77">
        <f t="shared" si="2"/>
        <v>2.1899999999999999E-2</v>
      </c>
      <c r="M18" s="77">
        <f t="shared" si="3"/>
        <v>0.23329999999999998</v>
      </c>
      <c r="N18" s="78">
        <f t="shared" si="4"/>
        <v>0.28949858088930935</v>
      </c>
      <c r="O18" s="78">
        <f t="shared" si="5"/>
        <v>0.71050141911069065</v>
      </c>
      <c r="P18" s="64">
        <f t="shared" si="6"/>
        <v>0.11939999999999999</v>
      </c>
      <c r="Q18" s="64">
        <f t="shared" si="7"/>
        <v>0.35439999999999999</v>
      </c>
      <c r="S18" s="91">
        <f t="shared" si="8"/>
        <v>0.21047692882542746</v>
      </c>
    </row>
    <row r="19" spans="1:19">
      <c r="A19" s="73">
        <v>10</v>
      </c>
      <c r="B19" s="74">
        <v>0.1119</v>
      </c>
      <c r="C19" s="64">
        <f t="shared" si="1"/>
        <v>0.18166054872280038</v>
      </c>
      <c r="D19" s="64">
        <f t="shared" si="1"/>
        <v>0.19573008514664145</v>
      </c>
      <c r="E19" s="64">
        <f t="shared" si="1"/>
        <v>0.20032421948912016</v>
      </c>
      <c r="F19" s="64">
        <f t="shared" si="1"/>
        <v>0.20543519394512771</v>
      </c>
      <c r="G19" s="64">
        <f t="shared" si="1"/>
        <v>0.21089072847682119</v>
      </c>
      <c r="H19" s="64">
        <f t="shared" si="1"/>
        <v>0.21284323557237464</v>
      </c>
      <c r="I19" s="64">
        <f t="shared" si="1"/>
        <v>0.21709280983916746</v>
      </c>
      <c r="J19" s="64">
        <f t="shared" si="1"/>
        <v>0.21944730368968779</v>
      </c>
      <c r="K19" s="64">
        <f t="shared" si="1"/>
        <v>0.21944730368968779</v>
      </c>
      <c r="L19" s="77">
        <f t="shared" si="2"/>
        <v>2.1899999999999999E-2</v>
      </c>
      <c r="M19" s="77">
        <f t="shared" si="3"/>
        <v>0.23329999999999998</v>
      </c>
      <c r="N19" s="78">
        <f t="shared" si="4"/>
        <v>0.42573320719016089</v>
      </c>
      <c r="O19" s="78">
        <f t="shared" si="5"/>
        <v>0.57426679280983906</v>
      </c>
      <c r="P19" s="64">
        <f t="shared" si="6"/>
        <v>0.11939999999999999</v>
      </c>
      <c r="Q19" s="64">
        <f t="shared" si="7"/>
        <v>0.35439999999999999</v>
      </c>
      <c r="S19" s="91">
        <f t="shared" si="8"/>
        <v>0.24423193423257553</v>
      </c>
    </row>
    <row r="20" spans="1:19">
      <c r="A20" s="73">
        <v>11</v>
      </c>
      <c r="B20" s="74">
        <v>0.15060000000000001</v>
      </c>
      <c r="C20" s="64">
        <f t="shared" si="1"/>
        <v>0.23672658467360458</v>
      </c>
      <c r="D20" s="64">
        <f t="shared" si="1"/>
        <v>0.24631102175969727</v>
      </c>
      <c r="E20" s="64">
        <f t="shared" si="1"/>
        <v>0.24944063386944185</v>
      </c>
      <c r="F20" s="64">
        <f t="shared" si="1"/>
        <v>0.25292232734153264</v>
      </c>
      <c r="G20" s="64">
        <f t="shared" si="1"/>
        <v>0.2566387417218543</v>
      </c>
      <c r="H20" s="64">
        <f t="shared" si="1"/>
        <v>0.25796882686849576</v>
      </c>
      <c r="I20" s="64">
        <f t="shared" si="1"/>
        <v>0.26086371807000946</v>
      </c>
      <c r="J20" s="64">
        <f t="shared" si="1"/>
        <v>0.26246764427625358</v>
      </c>
      <c r="K20" s="64">
        <f t="shared" si="1"/>
        <v>0.26246764427625358</v>
      </c>
      <c r="L20" s="77">
        <f t="shared" si="2"/>
        <v>2.1899999999999999E-2</v>
      </c>
      <c r="M20" s="77">
        <f t="shared" si="3"/>
        <v>0.23329999999999998</v>
      </c>
      <c r="N20" s="78">
        <f t="shared" ref="N20:N21" si="9">(B20-L20)/(M20-L20)</f>
        <v>0.60879848628193012</v>
      </c>
      <c r="O20" s="78">
        <f t="shared" si="5"/>
        <v>0.39120151371806988</v>
      </c>
      <c r="P20" s="64">
        <f t="shared" si="6"/>
        <v>0.11939999999999999</v>
      </c>
      <c r="Q20" s="64">
        <f t="shared" si="7"/>
        <v>0.35439999999999999</v>
      </c>
      <c r="S20" s="91">
        <f t="shared" si="8"/>
        <v>0.29036337728811867</v>
      </c>
    </row>
    <row r="21" spans="1:19">
      <c r="A21" s="73">
        <v>12</v>
      </c>
      <c r="B21" s="74">
        <v>0.18970000000000001</v>
      </c>
      <c r="C21" s="64">
        <f t="shared" si="1"/>
        <v>0.29236177861873225</v>
      </c>
      <c r="D21" s="64">
        <f t="shared" si="1"/>
        <v>0.29741475875118262</v>
      </c>
      <c r="E21" s="64">
        <f t="shared" si="1"/>
        <v>0.29906471144749291</v>
      </c>
      <c r="F21" s="64">
        <f t="shared" si="1"/>
        <v>0.30090028382213813</v>
      </c>
      <c r="G21" s="64">
        <f t="shared" si="1"/>
        <v>0.30285960264900663</v>
      </c>
      <c r="H21" s="64">
        <f t="shared" si="1"/>
        <v>0.30356083254493849</v>
      </c>
      <c r="I21" s="64">
        <f t="shared" si="1"/>
        <v>0.30508703878902554</v>
      </c>
      <c r="J21" s="64">
        <f t="shared" si="1"/>
        <v>0.30593263954588457</v>
      </c>
      <c r="K21" s="64">
        <f t="shared" si="1"/>
        <v>0.30593263954588457</v>
      </c>
      <c r="L21" s="77">
        <f t="shared" si="2"/>
        <v>2.1899999999999999E-2</v>
      </c>
      <c r="M21" s="77">
        <f t="shared" si="3"/>
        <v>0.23329999999999998</v>
      </c>
      <c r="N21" s="78">
        <f t="shared" si="9"/>
        <v>0.79375591296121106</v>
      </c>
      <c r="O21" s="78">
        <f t="shared" si="5"/>
        <v>0.20624408703878894</v>
      </c>
      <c r="P21" s="64">
        <f t="shared" si="6"/>
        <v>0.11939999999999999</v>
      </c>
      <c r="Q21" s="64">
        <f t="shared" si="7"/>
        <v>0.35439999999999999</v>
      </c>
      <c r="S21" s="91">
        <f t="shared" si="8"/>
        <v>0.33735182584755485</v>
      </c>
    </row>
    <row r="26" spans="1:19">
      <c r="B26" s="63" t="s">
        <v>97</v>
      </c>
    </row>
    <row r="27" spans="1:19">
      <c r="A27" s="73" t="s">
        <v>24</v>
      </c>
      <c r="B27" s="71">
        <v>1</v>
      </c>
      <c r="C27" s="71">
        <v>2</v>
      </c>
      <c r="D27" s="71">
        <v>3</v>
      </c>
      <c r="E27" s="71">
        <v>4</v>
      </c>
      <c r="F27" s="71">
        <v>5</v>
      </c>
      <c r="G27" s="71">
        <v>6</v>
      </c>
      <c r="H27" s="71">
        <v>7</v>
      </c>
      <c r="I27" s="72">
        <v>8</v>
      </c>
      <c r="J27" s="72">
        <v>9</v>
      </c>
      <c r="K27" s="72">
        <v>10</v>
      </c>
      <c r="P27" s="73" t="s">
        <v>98</v>
      </c>
      <c r="Q27" s="73" t="s">
        <v>99</v>
      </c>
    </row>
    <row r="28" spans="1:19">
      <c r="A28" s="73">
        <v>1</v>
      </c>
      <c r="B28" s="79">
        <f t="shared" ref="B28:K28" si="10">LN(B10/(1-B10))</f>
        <v>-7.0122153893967996</v>
      </c>
      <c r="C28" s="79">
        <f t="shared" si="10"/>
        <v>-6.4403324171080421</v>
      </c>
      <c r="D28" s="79">
        <f t="shared" si="10"/>
        <v>-5.7950552109139917</v>
      </c>
      <c r="E28" s="79">
        <f t="shared" si="10"/>
        <v>-5.0418964644502804</v>
      </c>
      <c r="F28" s="79">
        <f t="shared" si="10"/>
        <v>-4.6136941878261801</v>
      </c>
      <c r="G28" s="79">
        <f t="shared" si="10"/>
        <v>-4.3994058669677196</v>
      </c>
      <c r="H28" s="79">
        <f t="shared" si="10"/>
        <v>-4.1720342639957986</v>
      </c>
      <c r="I28" s="79">
        <f t="shared" si="10"/>
        <v>-4.0199170357486143</v>
      </c>
      <c r="J28" s="79">
        <f t="shared" si="10"/>
        <v>-3.9204413624022925</v>
      </c>
      <c r="K28" s="79">
        <f t="shared" si="10"/>
        <v>-3.8928412063992317</v>
      </c>
      <c r="L28" s="79"/>
      <c r="M28" s="79">
        <f>SUMPRODUCT(B28:K28,$B$42:$K$42)</f>
        <v>-67.183575767888158</v>
      </c>
      <c r="N28" s="79">
        <f>SUM($B$42:$K$42)</f>
        <v>15.104412573075518</v>
      </c>
      <c r="O28" s="79">
        <f>SUMPRODUCT($B$42:$K$42,$B$42:$K$42)</f>
        <v>27.650243807141237</v>
      </c>
      <c r="P28" s="79">
        <f>B28</f>
        <v>-7.0122153893967996</v>
      </c>
      <c r="Q28" s="79">
        <f>(M28-P28*N28)/O28</f>
        <v>1.400776745224475</v>
      </c>
    </row>
    <row r="29" spans="1:19">
      <c r="A29" s="73">
        <v>2</v>
      </c>
      <c r="B29" s="79">
        <f t="shared" ref="B29:K29" si="11">LN(B11/(1-B11))</f>
        <v>-6.1170954950626664</v>
      </c>
      <c r="C29" s="79">
        <f t="shared" si="11"/>
        <v>-5.512445274430771</v>
      </c>
      <c r="D29" s="79">
        <f t="shared" si="11"/>
        <v>-5.0294318850902799</v>
      </c>
      <c r="E29" s="79">
        <f t="shared" si="11"/>
        <v>-4.2959888096027816</v>
      </c>
      <c r="F29" s="79">
        <f t="shared" si="11"/>
        <v>-3.8793106683529195</v>
      </c>
      <c r="G29" s="79">
        <f t="shared" si="11"/>
        <v>-3.7099723900603383</v>
      </c>
      <c r="H29" s="79">
        <f t="shared" si="11"/>
        <v>-3.5060704758727126</v>
      </c>
      <c r="I29" s="79">
        <f t="shared" si="11"/>
        <v>-3.3938994572848098</v>
      </c>
      <c r="J29" s="79">
        <f t="shared" si="11"/>
        <v>-3.357205550397754</v>
      </c>
      <c r="K29" s="79">
        <f t="shared" si="11"/>
        <v>-3.3150050437470764</v>
      </c>
      <c r="M29" s="79">
        <f t="shared" ref="M29:M39" si="12">SUMPRODUCT(B29:K29,$B$42:$K$42)</f>
        <v>-57.082253845853273</v>
      </c>
      <c r="N29" s="79">
        <f t="shared" ref="N29:N39" si="13">SUM($B$42:$K$42)</f>
        <v>15.104412573075518</v>
      </c>
      <c r="O29" s="79">
        <f t="shared" ref="O29:O39" si="14">SUMPRODUCT($B$42:$K$42,$B$42:$K$42)</f>
        <v>27.650243807141237</v>
      </c>
      <c r="P29" s="79">
        <f t="shared" ref="P29:P39" si="15">B29</f>
        <v>-6.1170954950626664</v>
      </c>
      <c r="Q29" s="79">
        <f t="shared" ref="Q29:Q39" si="16">(M29-P29*N29)/O29</f>
        <v>1.2771272653789258</v>
      </c>
    </row>
    <row r="30" spans="1:19">
      <c r="A30" s="73">
        <v>3</v>
      </c>
      <c r="B30" s="79">
        <f t="shared" ref="B30:K30" si="17">LN(B12/(1-B12))</f>
        <v>-5.3343278040710702</v>
      </c>
      <c r="C30" s="79">
        <f t="shared" si="17"/>
        <v>-4.6990948295294857</v>
      </c>
      <c r="D30" s="79">
        <f t="shared" si="17"/>
        <v>-4.2799927135954352</v>
      </c>
      <c r="E30" s="79">
        <f t="shared" si="17"/>
        <v>-3.581120344891787</v>
      </c>
      <c r="F30" s="79">
        <f t="shared" si="17"/>
        <v>-3.1743720904535269</v>
      </c>
      <c r="G30" s="79">
        <f t="shared" si="17"/>
        <v>-3.0256392715461673</v>
      </c>
      <c r="H30" s="79">
        <f t="shared" si="17"/>
        <v>-2.8340300974641459</v>
      </c>
      <c r="I30" s="79">
        <f t="shared" si="17"/>
        <v>-2.7419928079335891</v>
      </c>
      <c r="J30" s="79">
        <f t="shared" si="17"/>
        <v>-2.7411597313356433</v>
      </c>
      <c r="K30" s="79">
        <f t="shared" si="17"/>
        <v>-2.6902157122417343</v>
      </c>
      <c r="M30" s="79">
        <f t="shared" si="12"/>
        <v>-46.88785227849236</v>
      </c>
      <c r="N30" s="79">
        <f t="shared" si="13"/>
        <v>15.104412573075518</v>
      </c>
      <c r="O30" s="79">
        <f t="shared" si="14"/>
        <v>27.650243807141237</v>
      </c>
      <c r="P30" s="79">
        <f t="shared" si="15"/>
        <v>-5.3343278040710702</v>
      </c>
      <c r="Q30" s="79">
        <f t="shared" si="16"/>
        <v>1.2182183965237023</v>
      </c>
    </row>
    <row r="31" spans="1:19">
      <c r="A31" s="73">
        <v>4</v>
      </c>
      <c r="B31" s="79">
        <f t="shared" ref="B31:K31" si="18">LN(B13/(1-B13))</f>
        <v>-4.4450823760021363</v>
      </c>
      <c r="C31" s="79">
        <f t="shared" si="18"/>
        <v>-3.5941620213448346</v>
      </c>
      <c r="D31" s="79">
        <f t="shared" si="18"/>
        <v>-3.196927695308065</v>
      </c>
      <c r="E31" s="79">
        <f t="shared" si="18"/>
        <v>-2.9327934722354456</v>
      </c>
      <c r="F31" s="79">
        <f t="shared" si="18"/>
        <v>-2.7173612610996885</v>
      </c>
      <c r="G31" s="79">
        <f t="shared" si="18"/>
        <v>-2.5954415704071923</v>
      </c>
      <c r="H31" s="79">
        <f t="shared" si="18"/>
        <v>-2.4930748540867835</v>
      </c>
      <c r="I31" s="79">
        <f t="shared" si="18"/>
        <v>-2.4112851566550484</v>
      </c>
      <c r="J31" s="79">
        <f t="shared" si="18"/>
        <v>-2.3895226427714995</v>
      </c>
      <c r="K31" s="79">
        <f t="shared" si="18"/>
        <v>-2.3665242025483133</v>
      </c>
      <c r="M31" s="79">
        <f t="shared" si="12"/>
        <v>-39.657881036810529</v>
      </c>
      <c r="N31" s="79">
        <f t="shared" si="13"/>
        <v>15.104412573075518</v>
      </c>
      <c r="O31" s="79">
        <f t="shared" si="14"/>
        <v>27.650243807141237</v>
      </c>
      <c r="P31" s="79">
        <f t="shared" si="15"/>
        <v>-4.4450823760021363</v>
      </c>
      <c r="Q31" s="79">
        <f t="shared" si="16"/>
        <v>0.99393254118557284</v>
      </c>
    </row>
    <row r="32" spans="1:19">
      <c r="A32" s="73">
        <v>5</v>
      </c>
      <c r="B32" s="79">
        <f t="shared" ref="B32:K32" si="19">LN(B14/(1-B14))</f>
        <v>-3.9992195504583012</v>
      </c>
      <c r="C32" s="79">
        <f t="shared" si="19"/>
        <v>-3.0921325648021258</v>
      </c>
      <c r="D32" s="79">
        <f t="shared" si="19"/>
        <v>-2.6927632323913526</v>
      </c>
      <c r="E32" s="79">
        <f t="shared" si="19"/>
        <v>-2.5468020792995758</v>
      </c>
      <c r="F32" s="79">
        <f t="shared" si="19"/>
        <v>-2.4090070261587324</v>
      </c>
      <c r="G32" s="79">
        <f t="shared" si="19"/>
        <v>-2.2988051622255052</v>
      </c>
      <c r="H32" s="79">
        <f t="shared" si="19"/>
        <v>-2.2430341233579036</v>
      </c>
      <c r="I32" s="79">
        <f t="shared" si="19"/>
        <v>-2.1663743790150263</v>
      </c>
      <c r="J32" s="79">
        <f t="shared" si="19"/>
        <v>-2.1324069825749974</v>
      </c>
      <c r="K32" s="79">
        <f t="shared" si="19"/>
        <v>-2.1252894971080289</v>
      </c>
      <c r="M32" s="79">
        <f t="shared" si="12"/>
        <v>-35.076904953967421</v>
      </c>
      <c r="N32" s="79">
        <f t="shared" si="13"/>
        <v>15.104412573075518</v>
      </c>
      <c r="O32" s="79">
        <f t="shared" si="14"/>
        <v>27.650243807141237</v>
      </c>
      <c r="P32" s="79">
        <f t="shared" si="15"/>
        <v>-3.9992195504583012</v>
      </c>
      <c r="Q32" s="79">
        <f t="shared" si="16"/>
        <v>0.91604823751762532</v>
      </c>
    </row>
    <row r="33" spans="1:17">
      <c r="A33" s="73">
        <v>6</v>
      </c>
      <c r="B33" s="79">
        <f t="shared" ref="B33:K33" si="20">LN(B15/(1-B15))</f>
        <v>-3.5960287940262439</v>
      </c>
      <c r="C33" s="79">
        <f t="shared" si="20"/>
        <v>-2.7439384863109821</v>
      </c>
      <c r="D33" s="79">
        <f t="shared" si="20"/>
        <v>-2.3843538059704663</v>
      </c>
      <c r="E33" s="79">
        <f t="shared" si="20"/>
        <v>-2.2871600409777262</v>
      </c>
      <c r="F33" s="79">
        <f t="shared" si="20"/>
        <v>-2.1873759265794583</v>
      </c>
      <c r="G33" s="79">
        <f t="shared" si="20"/>
        <v>-2.0889632474235325</v>
      </c>
      <c r="H33" s="79">
        <f t="shared" si="20"/>
        <v>-2.0555083774324716</v>
      </c>
      <c r="I33" s="79">
        <f t="shared" si="20"/>
        <v>-1.9855452630492587</v>
      </c>
      <c r="J33" s="79">
        <f t="shared" si="20"/>
        <v>-1.9483273684098197</v>
      </c>
      <c r="K33" s="79">
        <f t="shared" si="20"/>
        <v>-1.9483273684098197</v>
      </c>
      <c r="M33" s="79">
        <f t="shared" si="12"/>
        <v>-31.851238358721361</v>
      </c>
      <c r="N33" s="79">
        <f t="shared" si="13"/>
        <v>15.104412573075518</v>
      </c>
      <c r="O33" s="79">
        <f t="shared" si="14"/>
        <v>27.650243807141237</v>
      </c>
      <c r="P33" s="79">
        <f t="shared" si="15"/>
        <v>-3.5960287940262439</v>
      </c>
      <c r="Q33" s="79">
        <f t="shared" si="16"/>
        <v>0.81245808635901684</v>
      </c>
    </row>
    <row r="34" spans="1:17">
      <c r="A34" s="73">
        <v>7</v>
      </c>
      <c r="B34" s="79">
        <f t="shared" ref="B34:K34" si="21">LN(B16/(1-B16))</f>
        <v>-3.1421930058942622</v>
      </c>
      <c r="C34" s="79">
        <f t="shared" si="21"/>
        <v>-2.4241918415591948</v>
      </c>
      <c r="D34" s="79">
        <f t="shared" si="21"/>
        <v>-2.1579945909229923</v>
      </c>
      <c r="E34" s="79">
        <f t="shared" si="21"/>
        <v>-2.0821024123198222</v>
      </c>
      <c r="F34" s="79">
        <f t="shared" si="21"/>
        <v>-2.0026246553313185</v>
      </c>
      <c r="G34" s="79">
        <f t="shared" si="21"/>
        <v>-1.9227849989777772</v>
      </c>
      <c r="H34" s="79">
        <f t="shared" si="21"/>
        <v>-1.8953321023388126</v>
      </c>
      <c r="I34" s="79">
        <f t="shared" si="21"/>
        <v>-1.8374335172711529</v>
      </c>
      <c r="J34" s="79">
        <f t="shared" si="21"/>
        <v>-1.8063741331119723</v>
      </c>
      <c r="K34" s="79">
        <f t="shared" si="21"/>
        <v>-1.8063741331119723</v>
      </c>
      <c r="M34" s="79">
        <f t="shared" si="12"/>
        <v>-29.243117575998831</v>
      </c>
      <c r="N34" s="79">
        <f t="shared" si="13"/>
        <v>15.104412573075518</v>
      </c>
      <c r="O34" s="79">
        <f t="shared" si="14"/>
        <v>27.650243807141237</v>
      </c>
      <c r="P34" s="79">
        <f t="shared" si="15"/>
        <v>-3.1421930058942622</v>
      </c>
      <c r="Q34" s="79">
        <f t="shared" si="16"/>
        <v>0.65886804095938156</v>
      </c>
    </row>
    <row r="35" spans="1:17">
      <c r="A35" s="73">
        <v>8</v>
      </c>
      <c r="B35" s="79">
        <f t="shared" ref="B35:K35" si="22">LN(B17/(1-B17))</f>
        <v>-2.7622237431423482</v>
      </c>
      <c r="C35" s="79">
        <f t="shared" si="22"/>
        <v>-2.1221914948470846</v>
      </c>
      <c r="D35" s="79">
        <f t="shared" si="22"/>
        <v>-1.9267338406896639</v>
      </c>
      <c r="E35" s="79">
        <f t="shared" si="22"/>
        <v>-1.8686895548185907</v>
      </c>
      <c r="F35" s="79">
        <f t="shared" si="22"/>
        <v>-1.8068879646680098</v>
      </c>
      <c r="G35" s="79">
        <f t="shared" si="22"/>
        <v>-1.7438113408444385</v>
      </c>
      <c r="H35" s="79">
        <f t="shared" si="22"/>
        <v>-1.7219019073173121</v>
      </c>
      <c r="I35" s="79">
        <f t="shared" si="22"/>
        <v>-1.6753388362603234</v>
      </c>
      <c r="J35" s="79">
        <f t="shared" si="22"/>
        <v>-1.6501670280427416</v>
      </c>
      <c r="K35" s="79">
        <f t="shared" si="22"/>
        <v>-1.6501670280427416</v>
      </c>
      <c r="M35" s="79">
        <f t="shared" si="12"/>
        <v>-26.470715914610057</v>
      </c>
      <c r="N35" s="79">
        <f t="shared" si="13"/>
        <v>15.104412573075518</v>
      </c>
      <c r="O35" s="79">
        <f t="shared" si="14"/>
        <v>27.650243807141237</v>
      </c>
      <c r="P35" s="79">
        <f t="shared" si="15"/>
        <v>-2.7622237431423482</v>
      </c>
      <c r="Q35" s="79">
        <f t="shared" si="16"/>
        <v>0.55157022221330487</v>
      </c>
    </row>
    <row r="36" spans="1:17">
      <c r="A36" s="73">
        <v>9</v>
      </c>
      <c r="B36" s="79">
        <f t="shared" ref="B36:K36" si="23">LN(B18/(1-B18))</f>
        <v>-2.4009537131944527</v>
      </c>
      <c r="C36" s="79">
        <f t="shared" si="23"/>
        <v>-1.8096438670420585</v>
      </c>
      <c r="D36" s="79">
        <f t="shared" si="23"/>
        <v>-1.6725202153468981</v>
      </c>
      <c r="E36" s="79">
        <f t="shared" si="23"/>
        <v>-1.6304226601082741</v>
      </c>
      <c r="F36" s="79">
        <f t="shared" si="23"/>
        <v>-1.5849475304469069</v>
      </c>
      <c r="G36" s="79">
        <f t="shared" si="23"/>
        <v>-1.5378660987957902</v>
      </c>
      <c r="H36" s="79">
        <f t="shared" si="23"/>
        <v>-1.5213595894803722</v>
      </c>
      <c r="I36" s="79">
        <f t="shared" si="23"/>
        <v>-1.4860249483677137</v>
      </c>
      <c r="J36" s="79">
        <f t="shared" si="23"/>
        <v>-1.4667823967585085</v>
      </c>
      <c r="K36" s="79">
        <f t="shared" si="23"/>
        <v>-1.4667823967585085</v>
      </c>
      <c r="M36" s="79">
        <f t="shared" si="12"/>
        <v>-23.309180023821227</v>
      </c>
      <c r="N36" s="79">
        <f t="shared" si="13"/>
        <v>15.104412573075518</v>
      </c>
      <c r="O36" s="79">
        <f t="shared" si="14"/>
        <v>27.650243807141237</v>
      </c>
      <c r="P36" s="79">
        <f t="shared" si="15"/>
        <v>-2.4009537131944527</v>
      </c>
      <c r="Q36" s="79">
        <f t="shared" si="16"/>
        <v>0.46856062172512608</v>
      </c>
    </row>
    <row r="37" spans="1:17">
      <c r="A37" s="73">
        <v>10</v>
      </c>
      <c r="B37" s="79">
        <f t="shared" ref="B37:K37" si="24">LN(B19/(1-B19))</f>
        <v>-2.0714787339465786</v>
      </c>
      <c r="C37" s="79">
        <f t="shared" si="24"/>
        <v>-1.5051373989622172</v>
      </c>
      <c r="D37" s="79">
        <f t="shared" si="24"/>
        <v>-1.4131983342957957</v>
      </c>
      <c r="E37" s="79">
        <f t="shared" si="24"/>
        <v>-1.3842692197271707</v>
      </c>
      <c r="F37" s="79">
        <f t="shared" si="24"/>
        <v>-1.3526639247319887</v>
      </c>
      <c r="G37" s="79">
        <f t="shared" si="24"/>
        <v>-1.3195646801334415</v>
      </c>
      <c r="H37" s="79">
        <f t="shared" si="24"/>
        <v>-1.3078715094799225</v>
      </c>
      <c r="I37" s="79">
        <f t="shared" si="24"/>
        <v>-1.2826892006645878</v>
      </c>
      <c r="J37" s="79">
        <f t="shared" si="24"/>
        <v>-1.2688901243829114</v>
      </c>
      <c r="K37" s="79">
        <f t="shared" si="24"/>
        <v>-1.2688901243829114</v>
      </c>
      <c r="M37" s="79">
        <f t="shared" si="12"/>
        <v>-19.978256233709935</v>
      </c>
      <c r="N37" s="79">
        <f t="shared" si="13"/>
        <v>15.104412573075518</v>
      </c>
      <c r="O37" s="79">
        <f t="shared" si="14"/>
        <v>27.650243807141237</v>
      </c>
      <c r="P37" s="79">
        <f t="shared" si="15"/>
        <v>-2.0714787339465786</v>
      </c>
      <c r="Q37" s="79">
        <f t="shared" si="16"/>
        <v>0.40904569518660916</v>
      </c>
    </row>
    <row r="38" spans="1:17">
      <c r="A38" s="73">
        <v>11</v>
      </c>
      <c r="B38" s="79">
        <f t="shared" ref="B38:K38" si="25">LN(B20/(1-B20))</f>
        <v>-1.7299029025133774</v>
      </c>
      <c r="C38" s="79">
        <f t="shared" si="25"/>
        <v>-1.1707104855925168</v>
      </c>
      <c r="D38" s="79">
        <f t="shared" si="25"/>
        <v>-1.1183847337515573</v>
      </c>
      <c r="E38" s="79">
        <f t="shared" si="25"/>
        <v>-1.101597803574891</v>
      </c>
      <c r="F38" s="79">
        <f t="shared" si="25"/>
        <v>-1.0830867241536475</v>
      </c>
      <c r="G38" s="79">
        <f t="shared" si="25"/>
        <v>-1.0635127204964028</v>
      </c>
      <c r="H38" s="79">
        <f t="shared" si="25"/>
        <v>-1.0565525030610421</v>
      </c>
      <c r="I38" s="79">
        <f t="shared" si="25"/>
        <v>-1.0414841999594908</v>
      </c>
      <c r="J38" s="79">
        <f t="shared" si="25"/>
        <v>-1.0331821448848448</v>
      </c>
      <c r="K38" s="79">
        <f t="shared" si="25"/>
        <v>-1.0331821448848448</v>
      </c>
      <c r="M38" s="79">
        <f t="shared" si="12"/>
        <v>-16.086789287398094</v>
      </c>
      <c r="N38" s="79">
        <f t="shared" si="13"/>
        <v>15.104412573075518</v>
      </c>
      <c r="O38" s="79">
        <f t="shared" si="14"/>
        <v>27.650243807141237</v>
      </c>
      <c r="P38" s="79">
        <f t="shared" si="15"/>
        <v>-1.7299029025133774</v>
      </c>
      <c r="Q38" s="79">
        <f t="shared" si="16"/>
        <v>0.3631931035968351</v>
      </c>
    </row>
    <row r="39" spans="1:17">
      <c r="A39" s="73">
        <v>12</v>
      </c>
      <c r="B39" s="79">
        <f t="shared" ref="B39:K39" si="26">LN(B21/(1-B21))</f>
        <v>-1.451960672525711</v>
      </c>
      <c r="C39" s="79">
        <f t="shared" si="26"/>
        <v>-0.88394097309255237</v>
      </c>
      <c r="D39" s="79">
        <f t="shared" si="26"/>
        <v>-0.85963907497939762</v>
      </c>
      <c r="E39" s="79">
        <f t="shared" si="26"/>
        <v>-0.85175559350457219</v>
      </c>
      <c r="F39" s="79">
        <f t="shared" si="26"/>
        <v>-0.84301446065606633</v>
      </c>
      <c r="G39" s="79">
        <f t="shared" si="26"/>
        <v>-0.83371748086365705</v>
      </c>
      <c r="H39" s="79">
        <f t="shared" si="26"/>
        <v>-0.83039842193198221</v>
      </c>
      <c r="I39" s="79">
        <f t="shared" si="26"/>
        <v>-0.82318949307945644</v>
      </c>
      <c r="J39" s="79">
        <f t="shared" si="26"/>
        <v>-0.81920407145301122</v>
      </c>
      <c r="K39" s="79">
        <f t="shared" si="26"/>
        <v>-0.81920407145301122</v>
      </c>
      <c r="M39" s="79">
        <f t="shared" si="12"/>
        <v>-12.602413394187295</v>
      </c>
      <c r="N39" s="79">
        <f t="shared" si="13"/>
        <v>15.104412573075518</v>
      </c>
      <c r="O39" s="79">
        <f t="shared" si="14"/>
        <v>27.650243807141237</v>
      </c>
      <c r="P39" s="79">
        <f t="shared" si="15"/>
        <v>-1.451960672525711</v>
      </c>
      <c r="Q39" s="79">
        <f t="shared" si="16"/>
        <v>0.33737856738579425</v>
      </c>
    </row>
    <row r="41" spans="1:17">
      <c r="A41" s="73" t="s">
        <v>0</v>
      </c>
      <c r="B41" s="71">
        <v>1</v>
      </c>
      <c r="C41" s="71">
        <v>2</v>
      </c>
      <c r="D41" s="71">
        <v>3</v>
      </c>
      <c r="E41" s="71">
        <v>4</v>
      </c>
      <c r="F41" s="71">
        <v>5</v>
      </c>
      <c r="G41" s="71">
        <v>6</v>
      </c>
      <c r="H41" s="71">
        <v>7</v>
      </c>
      <c r="I41" s="72">
        <v>8</v>
      </c>
      <c r="J41" s="72">
        <v>9</v>
      </c>
      <c r="K41" s="72">
        <v>10</v>
      </c>
    </row>
    <row r="42" spans="1:17">
      <c r="A42" s="73" t="s">
        <v>100</v>
      </c>
      <c r="B42" s="79">
        <f>LN(B41)</f>
        <v>0</v>
      </c>
      <c r="C42" s="79">
        <f t="shared" ref="C42:K42" si="27">LN(C41)</f>
        <v>0.69314718055994529</v>
      </c>
      <c r="D42" s="79">
        <f t="shared" si="27"/>
        <v>1.0986122886681098</v>
      </c>
      <c r="E42" s="79">
        <f t="shared" si="27"/>
        <v>1.3862943611198906</v>
      </c>
      <c r="F42" s="79">
        <f t="shared" si="27"/>
        <v>1.6094379124341003</v>
      </c>
      <c r="G42" s="79">
        <f t="shared" si="27"/>
        <v>1.791759469228055</v>
      </c>
      <c r="H42" s="79">
        <f t="shared" si="27"/>
        <v>1.9459101490553132</v>
      </c>
      <c r="I42" s="79">
        <f t="shared" si="27"/>
        <v>2.0794415416798357</v>
      </c>
      <c r="J42" s="79">
        <f t="shared" si="27"/>
        <v>2.1972245773362196</v>
      </c>
      <c r="K42" s="79">
        <f t="shared" si="27"/>
        <v>2.3025850929940459</v>
      </c>
      <c r="M42" s="79"/>
    </row>
    <row r="43" spans="1:17">
      <c r="A43" s="73"/>
      <c r="B43" s="79"/>
      <c r="C43" s="79"/>
      <c r="D43" s="79"/>
      <c r="E43" s="79"/>
      <c r="F43" s="79"/>
      <c r="G43" s="79"/>
      <c r="H43" s="79"/>
      <c r="I43" s="79"/>
      <c r="J43" s="79"/>
      <c r="K43" s="79"/>
      <c r="M43" s="79"/>
    </row>
    <row r="44" spans="1:17">
      <c r="A44" s="73"/>
      <c r="B44" s="79"/>
      <c r="C44" s="79"/>
      <c r="D44" s="79"/>
      <c r="E44" s="79"/>
      <c r="F44" s="79"/>
      <c r="G44" s="79"/>
      <c r="H44" s="79"/>
      <c r="I44" s="79"/>
      <c r="J44" s="79"/>
      <c r="K44" s="79"/>
      <c r="M44" s="79"/>
    </row>
    <row r="45" spans="1:17">
      <c r="A45" s="73"/>
      <c r="B45" s="79"/>
      <c r="C45" s="79"/>
      <c r="D45" s="79"/>
      <c r="E45" s="79"/>
      <c r="F45" s="79"/>
      <c r="G45" s="79"/>
      <c r="H45" s="79"/>
      <c r="I45" s="79"/>
      <c r="J45" s="79"/>
      <c r="K45" s="79"/>
      <c r="M45" s="79"/>
    </row>
    <row r="46" spans="1:17">
      <c r="A46" s="73"/>
      <c r="B46" s="63" t="s">
        <v>101</v>
      </c>
      <c r="C46" s="79"/>
      <c r="D46" s="79"/>
      <c r="E46" s="79"/>
      <c r="F46" s="79"/>
      <c r="G46" s="79"/>
      <c r="H46" s="79"/>
      <c r="I46" s="79"/>
      <c r="J46" s="79"/>
      <c r="K46" s="79"/>
      <c r="M46" s="79"/>
    </row>
    <row r="47" spans="1:17">
      <c r="A47" s="73" t="s">
        <v>24</v>
      </c>
      <c r="B47" s="71">
        <v>1</v>
      </c>
      <c r="C47" s="71">
        <v>2</v>
      </c>
      <c r="D47" s="71">
        <v>3</v>
      </c>
      <c r="E47" s="71">
        <v>4</v>
      </c>
      <c r="F47" s="71">
        <v>5</v>
      </c>
      <c r="G47" s="71">
        <v>6</v>
      </c>
      <c r="H47" s="71">
        <v>7</v>
      </c>
      <c r="I47" s="72">
        <v>8</v>
      </c>
      <c r="J47" s="72">
        <v>9</v>
      </c>
      <c r="K47" s="72">
        <v>10</v>
      </c>
      <c r="M47" s="79"/>
    </row>
    <row r="48" spans="1:17">
      <c r="A48" s="73">
        <v>1</v>
      </c>
      <c r="B48" s="79">
        <f t="shared" ref="B48:K48" si="28">$Q28*B$42+$P28</f>
        <v>-7.0122153893967996</v>
      </c>
      <c r="C48" s="79">
        <f t="shared" si="28"/>
        <v>-6.0412709378505181</v>
      </c>
      <c r="D48" s="79">
        <f t="shared" si="28"/>
        <v>-5.4733048434126736</v>
      </c>
      <c r="E48" s="79">
        <f t="shared" si="28"/>
        <v>-5.0703264863042357</v>
      </c>
      <c r="F48" s="79">
        <f t="shared" si="28"/>
        <v>-4.7577521887764869</v>
      </c>
      <c r="G48" s="79">
        <f t="shared" si="28"/>
        <v>-4.5023603918663913</v>
      </c>
      <c r="H48" s="79">
        <f t="shared" si="28"/>
        <v>-4.2864297043038242</v>
      </c>
      <c r="I48" s="79">
        <f t="shared" si="28"/>
        <v>-4.099382034757955</v>
      </c>
      <c r="J48" s="79">
        <f t="shared" si="28"/>
        <v>-3.9343942974285473</v>
      </c>
      <c r="K48" s="79">
        <f t="shared" si="28"/>
        <v>-3.7868077372302049</v>
      </c>
      <c r="M48" s="79"/>
    </row>
    <row r="49" spans="1:13">
      <c r="A49" s="73">
        <v>2</v>
      </c>
      <c r="B49" s="79">
        <f t="shared" ref="B49" si="29">$Q29*B$42+$P29</f>
        <v>-6.1170954950626664</v>
      </c>
      <c r="C49" s="79">
        <f t="shared" ref="C49:K49" si="30">$Q29*C$42+$P29</f>
        <v>-5.2318583318490308</v>
      </c>
      <c r="D49" s="79">
        <f t="shared" si="30"/>
        <v>-4.7140277871242802</v>
      </c>
      <c r="E49" s="79">
        <f t="shared" si="30"/>
        <v>-4.3466211686353953</v>
      </c>
      <c r="F49" s="79">
        <f t="shared" si="30"/>
        <v>-4.0616384551585369</v>
      </c>
      <c r="G49" s="79">
        <f t="shared" si="30"/>
        <v>-3.8287906239106451</v>
      </c>
      <c r="H49" s="79">
        <f t="shared" si="30"/>
        <v>-3.6319205877265563</v>
      </c>
      <c r="I49" s="79">
        <f t="shared" si="30"/>
        <v>-3.4613840054217602</v>
      </c>
      <c r="J49" s="79">
        <f t="shared" si="30"/>
        <v>-3.310960079185894</v>
      </c>
      <c r="K49" s="79">
        <f t="shared" si="30"/>
        <v>-3.176401291944901</v>
      </c>
      <c r="M49" s="79"/>
    </row>
    <row r="50" spans="1:13">
      <c r="A50" s="73">
        <v>3</v>
      </c>
      <c r="B50" s="79">
        <f t="shared" ref="B50" si="31">$Q30*B$42+$P30</f>
        <v>-5.3343278040710702</v>
      </c>
      <c r="C50" s="79">
        <f t="shared" ref="C50:K50" si="32">$Q30*C$42+$P30</f>
        <v>-4.4899231572144087</v>
      </c>
      <c r="D50" s="79">
        <f t="shared" si="32"/>
        <v>-3.9959781033685706</v>
      </c>
      <c r="E50" s="79">
        <f t="shared" si="32"/>
        <v>-3.6455185103577468</v>
      </c>
      <c r="F50" s="79">
        <f t="shared" si="32"/>
        <v>-3.3736809310811458</v>
      </c>
      <c r="G50" s="79">
        <f t="shared" si="32"/>
        <v>-3.1515734565119091</v>
      </c>
      <c r="H50" s="79">
        <f t="shared" si="32"/>
        <v>-2.9637842625097077</v>
      </c>
      <c r="I50" s="79">
        <f t="shared" si="32"/>
        <v>-2.8011138635010853</v>
      </c>
      <c r="J50" s="79">
        <f t="shared" si="32"/>
        <v>-2.657628402666071</v>
      </c>
      <c r="K50" s="79">
        <f t="shared" si="32"/>
        <v>-2.5292762842244834</v>
      </c>
      <c r="M50" s="79"/>
    </row>
    <row r="51" spans="1:13">
      <c r="A51" s="73">
        <v>4</v>
      </c>
      <c r="B51" s="79">
        <f t="shared" ref="B51" si="33">$Q31*B$42+$P31</f>
        <v>-4.4450823760021363</v>
      </c>
      <c r="C51" s="79">
        <f t="shared" ref="C51:K51" si="34">$Q31*C$42+$P31</f>
        <v>-3.7561408374125747</v>
      </c>
      <c r="D51" s="79">
        <f t="shared" si="34"/>
        <v>-3.3531358721485436</v>
      </c>
      <c r="E51" s="79">
        <f t="shared" si="34"/>
        <v>-3.067199298823013</v>
      </c>
      <c r="F51" s="79">
        <f t="shared" si="34"/>
        <v>-2.8454096618161078</v>
      </c>
      <c r="G51" s="79">
        <f t="shared" si="34"/>
        <v>-2.6641943335589824</v>
      </c>
      <c r="H51" s="79">
        <f t="shared" si="34"/>
        <v>-2.5109789566327922</v>
      </c>
      <c r="I51" s="79">
        <f t="shared" si="34"/>
        <v>-2.3782577602334518</v>
      </c>
      <c r="J51" s="79">
        <f t="shared" si="34"/>
        <v>-2.2611893682949513</v>
      </c>
      <c r="K51" s="79">
        <f t="shared" si="34"/>
        <v>-2.1564681232265457</v>
      </c>
      <c r="M51" s="79"/>
    </row>
    <row r="52" spans="1:13">
      <c r="A52" s="73">
        <v>5</v>
      </c>
      <c r="B52" s="79">
        <f t="shared" ref="B52" si="35">$Q32*B$42+$P32</f>
        <v>-3.9992195504583012</v>
      </c>
      <c r="C52" s="79">
        <f t="shared" ref="C52:K52" si="36">$Q32*C$42+$P32</f>
        <v>-3.364263297366052</v>
      </c>
      <c r="D52" s="79">
        <f t="shared" si="36"/>
        <v>-2.9928376997086747</v>
      </c>
      <c r="E52" s="79">
        <f t="shared" si="36"/>
        <v>-2.7293070442738028</v>
      </c>
      <c r="F52" s="79">
        <f t="shared" si="36"/>
        <v>-2.5248967873789976</v>
      </c>
      <c r="G52" s="79">
        <f t="shared" si="36"/>
        <v>-2.3578814466164255</v>
      </c>
      <c r="H52" s="79">
        <f t="shared" si="36"/>
        <v>-2.2166719880485219</v>
      </c>
      <c r="I52" s="79">
        <f t="shared" si="36"/>
        <v>-2.0943507911815544</v>
      </c>
      <c r="J52" s="79">
        <f t="shared" si="36"/>
        <v>-1.9864558489590483</v>
      </c>
      <c r="K52" s="79">
        <f t="shared" si="36"/>
        <v>-1.8899405342867479</v>
      </c>
      <c r="M52" s="79"/>
    </row>
    <row r="53" spans="1:13">
      <c r="A53" s="73">
        <v>6</v>
      </c>
      <c r="B53" s="79">
        <f t="shared" ref="B53" si="37">$Q33*B$42+$P33</f>
        <v>-3.5960287940262439</v>
      </c>
      <c r="C53" s="79">
        <f t="shared" ref="C53:K53" si="38">$Q33*C$42+$P33</f>
        <v>-3.0328757621433629</v>
      </c>
      <c r="D53" s="79">
        <f t="shared" si="38"/>
        <v>-2.7034523563244517</v>
      </c>
      <c r="E53" s="79">
        <f t="shared" si="38"/>
        <v>-2.4697227302604818</v>
      </c>
      <c r="F53" s="79">
        <f t="shared" si="38"/>
        <v>-2.288427947576384</v>
      </c>
      <c r="G53" s="79">
        <f t="shared" si="38"/>
        <v>-2.1402993244415707</v>
      </c>
      <c r="H53" s="79">
        <f t="shared" si="38"/>
        <v>-2.0150583580981749</v>
      </c>
      <c r="I53" s="79">
        <f t="shared" si="38"/>
        <v>-1.9065696983776008</v>
      </c>
      <c r="J53" s="79">
        <f t="shared" si="38"/>
        <v>-1.8108759186226593</v>
      </c>
      <c r="K53" s="79">
        <f t="shared" si="38"/>
        <v>-1.7252749156935026</v>
      </c>
      <c r="M53" s="79"/>
    </row>
    <row r="54" spans="1:13">
      <c r="A54" s="73">
        <v>7</v>
      </c>
      <c r="B54" s="79">
        <f t="shared" ref="B54" si="39">$Q34*B$42+$P34</f>
        <v>-3.1421930058942622</v>
      </c>
      <c r="C54" s="79">
        <f t="shared" ref="C54:K54" si="40">$Q34*C$42+$P34</f>
        <v>-2.6855004809422125</v>
      </c>
      <c r="D54" s="79">
        <f t="shared" si="40"/>
        <v>-2.4183524794856019</v>
      </c>
      <c r="E54" s="79">
        <f t="shared" si="40"/>
        <v>-2.2288079559901623</v>
      </c>
      <c r="F54" s="79">
        <f t="shared" si="40"/>
        <v>-2.0817858014830497</v>
      </c>
      <c r="G54" s="79">
        <f t="shared" si="40"/>
        <v>-1.9616599545335522</v>
      </c>
      <c r="H54" s="79">
        <f t="shared" si="40"/>
        <v>-1.8600949981032098</v>
      </c>
      <c r="I54" s="79">
        <f t="shared" si="40"/>
        <v>-1.7721154310381126</v>
      </c>
      <c r="J54" s="79">
        <f t="shared" si="40"/>
        <v>-1.6945119530769421</v>
      </c>
      <c r="K54" s="79">
        <f t="shared" si="40"/>
        <v>-1.6250932765309998</v>
      </c>
      <c r="M54" s="79"/>
    </row>
    <row r="55" spans="1:13">
      <c r="A55" s="73">
        <v>8</v>
      </c>
      <c r="B55" s="79">
        <f t="shared" ref="B55" si="41">$Q35*B$42+$P35</f>
        <v>-2.7622237431423482</v>
      </c>
      <c r="C55" s="79">
        <f t="shared" ref="C55:K55" si="42">$Q35*C$42+$P35</f>
        <v>-2.3799043987343733</v>
      </c>
      <c r="D55" s="79">
        <f t="shared" si="42"/>
        <v>-2.1562619189554115</v>
      </c>
      <c r="E55" s="79">
        <f t="shared" si="42"/>
        <v>-1.9975850543263987</v>
      </c>
      <c r="F55" s="79">
        <f t="shared" si="42"/>
        <v>-1.874505716142554</v>
      </c>
      <c r="G55" s="79">
        <f t="shared" si="42"/>
        <v>-1.7739425745474366</v>
      </c>
      <c r="H55" s="79">
        <f t="shared" si="42"/>
        <v>-1.6889176498207839</v>
      </c>
      <c r="I55" s="79">
        <f t="shared" si="42"/>
        <v>-1.615265709918424</v>
      </c>
      <c r="J55" s="79">
        <f t="shared" si="42"/>
        <v>-1.5503000947684746</v>
      </c>
      <c r="K55" s="79">
        <f t="shared" si="42"/>
        <v>-1.4921863717345791</v>
      </c>
      <c r="M55" s="79"/>
    </row>
    <row r="56" spans="1:13">
      <c r="A56" s="73">
        <v>9</v>
      </c>
      <c r="B56" s="79">
        <f t="shared" ref="B56" si="43">$Q36*B$42+$P36</f>
        <v>-2.4009537131944527</v>
      </c>
      <c r="C56" s="79">
        <f t="shared" ref="C56:K56" si="44">$Q36*C$42+$P36</f>
        <v>-2.0761722393242668</v>
      </c>
      <c r="D56" s="79">
        <f t="shared" si="44"/>
        <v>-1.8861872561812594</v>
      </c>
      <c r="E56" s="79">
        <f t="shared" si="44"/>
        <v>-1.7513907654540803</v>
      </c>
      <c r="F56" s="79">
        <f t="shared" si="44"/>
        <v>-1.6468344843163418</v>
      </c>
      <c r="G56" s="79">
        <f t="shared" si="44"/>
        <v>-1.5614057823110734</v>
      </c>
      <c r="H56" s="79">
        <f t="shared" si="44"/>
        <v>-1.4891768439318622</v>
      </c>
      <c r="I56" s="79">
        <f t="shared" si="44"/>
        <v>-1.4266092915838942</v>
      </c>
      <c r="J56" s="79">
        <f t="shared" si="44"/>
        <v>-1.3714207991680663</v>
      </c>
      <c r="K56" s="79">
        <f t="shared" si="44"/>
        <v>-1.3220530104461554</v>
      </c>
      <c r="M56" s="79"/>
    </row>
    <row r="57" spans="1:13">
      <c r="A57" s="73">
        <v>10</v>
      </c>
      <c r="B57" s="79">
        <f t="shared" ref="B57" si="45">$Q37*B$42+$P37</f>
        <v>-2.0714787339465786</v>
      </c>
      <c r="C57" s="79">
        <f t="shared" ref="C57:K57" si="46">$Q37*C$42+$P37</f>
        <v>-1.7879498636077975</v>
      </c>
      <c r="D57" s="79">
        <f t="shared" si="46"/>
        <v>-1.6220961065877799</v>
      </c>
      <c r="E57" s="79">
        <f t="shared" si="46"/>
        <v>-1.5044209932690167</v>
      </c>
      <c r="F57" s="79">
        <f t="shared" si="46"/>
        <v>-1.4131450841952871</v>
      </c>
      <c r="G57" s="79">
        <f t="shared" si="46"/>
        <v>-1.3385672362489989</v>
      </c>
      <c r="H57" s="79">
        <f t="shared" si="46"/>
        <v>-1.2755125642555698</v>
      </c>
      <c r="I57" s="79">
        <f t="shared" si="46"/>
        <v>-1.2208921229302359</v>
      </c>
      <c r="J57" s="79">
        <f t="shared" si="46"/>
        <v>-1.1727134792289813</v>
      </c>
      <c r="K57" s="79">
        <f t="shared" si="46"/>
        <v>-1.1296162138565058</v>
      </c>
      <c r="M57" s="79"/>
    </row>
    <row r="58" spans="1:13">
      <c r="A58" s="73">
        <v>11</v>
      </c>
      <c r="B58" s="79">
        <f t="shared" ref="B58" si="47">$Q38*B$42+$P38</f>
        <v>-1.7299029025133774</v>
      </c>
      <c r="C58" s="79">
        <f t="shared" ref="C58:K58" si="48">$Q38*C$42+$P38</f>
        <v>-1.478156626756415</v>
      </c>
      <c r="D58" s="79">
        <f t="shared" si="48"/>
        <v>-1.3308944957423845</v>
      </c>
      <c r="E58" s="79">
        <f t="shared" si="48"/>
        <v>-1.2264103509994526</v>
      </c>
      <c r="F58" s="79">
        <f t="shared" si="48"/>
        <v>-1.1453661520500251</v>
      </c>
      <c r="G58" s="79">
        <f t="shared" si="48"/>
        <v>-1.0791482199854223</v>
      </c>
      <c r="H58" s="79">
        <f t="shared" si="48"/>
        <v>-1.0231617561573982</v>
      </c>
      <c r="I58" s="79">
        <f t="shared" si="48"/>
        <v>-0.97466407524249032</v>
      </c>
      <c r="J58" s="79">
        <f t="shared" si="48"/>
        <v>-0.93188608897139158</v>
      </c>
      <c r="K58" s="79">
        <f t="shared" si="48"/>
        <v>-0.89361987629306272</v>
      </c>
      <c r="M58" s="79"/>
    </row>
    <row r="59" spans="1:13">
      <c r="A59" s="73">
        <v>12</v>
      </c>
      <c r="B59" s="79">
        <f t="shared" ref="B59" si="49">$Q39*B$42+$P39</f>
        <v>-1.451960672525711</v>
      </c>
      <c r="C59" s="79">
        <f t="shared" ref="C59:K59" si="50">$Q39*C$42+$P39</f>
        <v>-1.2181076697608941</v>
      </c>
      <c r="D59" s="79">
        <f t="shared" si="50"/>
        <v>-1.0813124324624355</v>
      </c>
      <c r="E59" s="79">
        <f t="shared" si="50"/>
        <v>-0.98425466699607744</v>
      </c>
      <c r="F59" s="79">
        <f t="shared" si="50"/>
        <v>-0.90897081533231094</v>
      </c>
      <c r="G59" s="79">
        <f t="shared" si="50"/>
        <v>-0.84745942969761878</v>
      </c>
      <c r="H59" s="79">
        <f t="shared" si="50"/>
        <v>-0.79545229417595209</v>
      </c>
      <c r="I59" s="79">
        <f t="shared" si="50"/>
        <v>-0.75040166423126065</v>
      </c>
      <c r="J59" s="79">
        <f t="shared" si="50"/>
        <v>-0.71066419239916001</v>
      </c>
      <c r="K59" s="79">
        <f t="shared" si="50"/>
        <v>-0.67511781256749404</v>
      </c>
      <c r="M59" s="79"/>
    </row>
    <row r="60" spans="1:13">
      <c r="M60" s="79"/>
    </row>
    <row r="61" spans="1:13">
      <c r="M61" s="79"/>
    </row>
    <row r="62" spans="1:13">
      <c r="M62" s="79"/>
    </row>
    <row r="63" spans="1:13">
      <c r="M63" s="79"/>
    </row>
    <row r="64" spans="1:13">
      <c r="B64" s="63" t="s">
        <v>102</v>
      </c>
      <c r="M64" s="79"/>
    </row>
    <row r="65" spans="1:13">
      <c r="A65" s="73" t="s">
        <v>24</v>
      </c>
      <c r="B65" s="73">
        <v>0</v>
      </c>
      <c r="C65" s="71">
        <v>1</v>
      </c>
      <c r="D65" s="71">
        <v>2</v>
      </c>
      <c r="E65" s="71">
        <v>3</v>
      </c>
      <c r="F65" s="71">
        <v>4</v>
      </c>
      <c r="G65" s="71">
        <v>5</v>
      </c>
      <c r="H65" s="71">
        <v>6</v>
      </c>
      <c r="I65" s="71">
        <v>7</v>
      </c>
      <c r="J65" s="72">
        <v>8</v>
      </c>
      <c r="K65" s="72">
        <v>9</v>
      </c>
      <c r="L65" s="72">
        <v>10</v>
      </c>
      <c r="M65" s="79"/>
    </row>
    <row r="66" spans="1:13">
      <c r="A66" s="73" t="s">
        <v>204</v>
      </c>
      <c r="B66" s="64">
        <v>0</v>
      </c>
      <c r="C66" s="64">
        <f t="shared" ref="C66:L66" si="51">1/(1+EXP(-B48))</f>
        <v>8.9999999999999965E-4</v>
      </c>
      <c r="D66" s="64">
        <f t="shared" si="51"/>
        <v>2.3728900232287465E-3</v>
      </c>
      <c r="E66" s="64">
        <f t="shared" si="51"/>
        <v>4.1797936619655824E-3</v>
      </c>
      <c r="F66" s="64">
        <f t="shared" si="51"/>
        <v>6.2411724830832745E-3</v>
      </c>
      <c r="G66" s="64">
        <f t="shared" si="51"/>
        <v>8.5118119996662536E-3</v>
      </c>
      <c r="H66" s="64">
        <f t="shared" si="51"/>
        <v>1.0961323653256442E-2</v>
      </c>
      <c r="I66" s="64">
        <f t="shared" si="51"/>
        <v>1.3567338973500577E-2</v>
      </c>
      <c r="J66" s="64">
        <f t="shared" si="51"/>
        <v>1.6312412474663224E-2</v>
      </c>
      <c r="K66" s="64">
        <f t="shared" si="51"/>
        <v>1.9182381564801051E-2</v>
      </c>
      <c r="L66" s="64">
        <f t="shared" si="51"/>
        <v>2.2165406141222681E-2</v>
      </c>
      <c r="M66" s="79"/>
    </row>
    <row r="67" spans="1:13">
      <c r="A67" s="73" t="s">
        <v>205</v>
      </c>
      <c r="B67" s="64">
        <v>0</v>
      </c>
      <c r="C67" s="64">
        <f t="shared" ref="C67:L67" si="52">1/(1+EXP(-B49))</f>
        <v>2.200000000000001E-3</v>
      </c>
      <c r="D67" s="64">
        <f t="shared" si="52"/>
        <v>5.3151837731447325E-3</v>
      </c>
      <c r="E67" s="64">
        <f t="shared" si="52"/>
        <v>8.8888607305933048E-3</v>
      </c>
      <c r="F67" s="64">
        <f t="shared" si="52"/>
        <v>1.278492515631207E-2</v>
      </c>
      <c r="G67" s="64">
        <f t="shared" si="52"/>
        <v>1.6929245686963024E-2</v>
      </c>
      <c r="H67" s="64">
        <f t="shared" si="52"/>
        <v>2.1273488469431563E-2</v>
      </c>
      <c r="I67" s="64">
        <f t="shared" si="52"/>
        <v>2.5782952870443382E-2</v>
      </c>
      <c r="J67" s="64">
        <f t="shared" si="52"/>
        <v>3.0431171476154897E-2</v>
      </c>
      <c r="K67" s="64">
        <f t="shared" si="52"/>
        <v>3.5197102028678616E-2</v>
      </c>
      <c r="L67" s="64">
        <f t="shared" si="52"/>
        <v>4.0063505735231174E-2</v>
      </c>
      <c r="M67" s="79"/>
    </row>
    <row r="68" spans="1:13">
      <c r="A68" s="73" t="s">
        <v>206</v>
      </c>
      <c r="B68" s="64">
        <v>0</v>
      </c>
      <c r="C68" s="64">
        <f t="shared" ref="C68:L68" si="53">1/(1+EXP(-B50))</f>
        <v>4.7999999999999978E-3</v>
      </c>
      <c r="D68" s="64">
        <f t="shared" si="53"/>
        <v>1.1096981226076686E-2</v>
      </c>
      <c r="E68" s="64">
        <f t="shared" si="53"/>
        <v>1.8057385426211044E-2</v>
      </c>
      <c r="F68" s="64">
        <f t="shared" si="53"/>
        <v>2.5443591193734884E-2</v>
      </c>
      <c r="G68" s="64">
        <f t="shared" si="53"/>
        <v>3.3128203113227353E-2</v>
      </c>
      <c r="H68" s="64">
        <f t="shared" si="53"/>
        <v>4.1029324379688786E-2</v>
      </c>
      <c r="I68" s="64">
        <f t="shared" si="53"/>
        <v>4.9089057548203002E-2</v>
      </c>
      <c r="J68" s="64">
        <f t="shared" si="53"/>
        <v>5.7264014485810526E-2</v>
      </c>
      <c r="K68" s="64">
        <f t="shared" si="53"/>
        <v>6.5520390791599298E-2</v>
      </c>
      <c r="L68" s="64">
        <f t="shared" si="53"/>
        <v>7.3831119087951411E-2</v>
      </c>
      <c r="M68" s="79"/>
    </row>
    <row r="69" spans="1:13">
      <c r="A69" s="73" t="s">
        <v>207</v>
      </c>
      <c r="B69" s="64">
        <v>0</v>
      </c>
      <c r="C69" s="64">
        <f t="shared" ref="C69:L69" si="54">1/(1+EXP(-B51))</f>
        <v>1.1599999999999997E-2</v>
      </c>
      <c r="D69" s="64">
        <f t="shared" si="54"/>
        <v>2.28399148125604E-2</v>
      </c>
      <c r="E69" s="64">
        <f t="shared" si="54"/>
        <v>3.3792625963953327E-2</v>
      </c>
      <c r="F69" s="64">
        <f t="shared" si="54"/>
        <v>4.4480711742225017E-2</v>
      </c>
      <c r="G69" s="64">
        <f t="shared" si="54"/>
        <v>5.4919083245002324E-2</v>
      </c>
      <c r="H69" s="64">
        <f t="shared" si="54"/>
        <v>6.5119520488379865E-2</v>
      </c>
      <c r="I69" s="64">
        <f t="shared" si="54"/>
        <v>7.5092089456567937E-2</v>
      </c>
      <c r="J69" s="64">
        <f t="shared" si="54"/>
        <v>8.4845747517989567E-2</v>
      </c>
      <c r="K69" s="64">
        <f t="shared" si="54"/>
        <v>9.4388653361957578E-2</v>
      </c>
      <c r="L69" s="64">
        <f t="shared" si="54"/>
        <v>0.10372834646398138</v>
      </c>
    </row>
    <row r="70" spans="1:13">
      <c r="A70" s="73" t="s">
        <v>208</v>
      </c>
      <c r="B70" s="64">
        <v>0</v>
      </c>
      <c r="C70" s="64">
        <f t="shared" ref="C70:L70" si="55">1/(1+EXP(-B52))</f>
        <v>1.7999999999999999E-2</v>
      </c>
      <c r="D70" s="64">
        <f t="shared" si="55"/>
        <v>3.3431186678616442E-2</v>
      </c>
      <c r="E70" s="64">
        <f t="shared" si="55"/>
        <v>4.7750492838486806E-2</v>
      </c>
      <c r="F70" s="64">
        <f t="shared" si="55"/>
        <v>6.1266004308629315E-2</v>
      </c>
      <c r="G70" s="64">
        <f t="shared" si="55"/>
        <v>7.413114895202165E-2</v>
      </c>
      <c r="H70" s="64">
        <f t="shared" si="55"/>
        <v>8.6441348536452869E-2</v>
      </c>
      <c r="I70" s="64">
        <f t="shared" si="55"/>
        <v>9.8263297517464279E-2</v>
      </c>
      <c r="J70" s="64">
        <f t="shared" si="55"/>
        <v>0.10964710811073126</v>
      </c>
      <c r="K70" s="64">
        <f t="shared" si="55"/>
        <v>0.12063232138173287</v>
      </c>
      <c r="L70" s="64">
        <f t="shared" si="55"/>
        <v>0.13125124982969233</v>
      </c>
    </row>
    <row r="71" spans="1:13">
      <c r="A71" s="73" t="s">
        <v>209</v>
      </c>
      <c r="B71" s="64">
        <v>0</v>
      </c>
      <c r="C71" s="64">
        <f t="shared" ref="C71:L71" si="56">1/(1+EXP(-B53))</f>
        <v>2.6700000000000002E-2</v>
      </c>
      <c r="D71" s="64">
        <f t="shared" si="56"/>
        <v>4.5962560078022643E-2</v>
      </c>
      <c r="E71" s="64">
        <f t="shared" si="56"/>
        <v>6.2769947506706572E-2</v>
      </c>
      <c r="F71" s="64">
        <f t="shared" si="56"/>
        <v>7.8008174839790764E-2</v>
      </c>
      <c r="G71" s="64">
        <f t="shared" si="56"/>
        <v>9.208589882507677E-2</v>
      </c>
      <c r="H71" s="64">
        <f t="shared" si="56"/>
        <v>0.10524120015914411</v>
      </c>
      <c r="I71" s="64">
        <f t="shared" si="56"/>
        <v>0.11763093477542605</v>
      </c>
      <c r="J71" s="64">
        <f t="shared" si="56"/>
        <v>0.129366719386036</v>
      </c>
      <c r="K71" s="64">
        <f t="shared" si="56"/>
        <v>0.1405322963662323</v>
      </c>
      <c r="L71" s="64">
        <f t="shared" si="56"/>
        <v>0.15119296819015085</v>
      </c>
    </row>
    <row r="72" spans="1:13">
      <c r="A72" s="73" t="s">
        <v>210</v>
      </c>
      <c r="B72" s="64">
        <v>0</v>
      </c>
      <c r="C72" s="64">
        <f t="shared" ref="C72:L72" si="57">1/(1+EXP(-B54))</f>
        <v>4.1399999999999999E-2</v>
      </c>
      <c r="D72" s="64">
        <f t="shared" si="57"/>
        <v>6.3834380456682355E-2</v>
      </c>
      <c r="E72" s="64">
        <f t="shared" si="57"/>
        <v>8.1783891271008685E-2</v>
      </c>
      <c r="F72" s="64">
        <f t="shared" si="57"/>
        <v>9.7193188669773098E-2</v>
      </c>
      <c r="G72" s="64">
        <f t="shared" si="57"/>
        <v>0.1108797902698007</v>
      </c>
      <c r="H72" s="64">
        <f t="shared" si="57"/>
        <v>0.12328751466666124</v>
      </c>
      <c r="I72" s="64">
        <f t="shared" si="57"/>
        <v>0.1346919795340876</v>
      </c>
      <c r="J72" s="64">
        <f t="shared" si="57"/>
        <v>0.14527945165349168</v>
      </c>
      <c r="K72" s="64">
        <f t="shared" si="57"/>
        <v>0.15518339554746235</v>
      </c>
      <c r="L72" s="64">
        <f t="shared" si="57"/>
        <v>0.16450364236429699</v>
      </c>
    </row>
    <row r="73" spans="1:13">
      <c r="A73" s="73" t="s">
        <v>211</v>
      </c>
      <c r="B73" s="64">
        <v>0</v>
      </c>
      <c r="C73" s="64">
        <f t="shared" ref="C73:L73" si="58">1/(1+EXP(-B55))</f>
        <v>5.9400000000000015E-2</v>
      </c>
      <c r="D73" s="64">
        <f t="shared" si="58"/>
        <v>8.4717978439121877E-2</v>
      </c>
      <c r="E73" s="64">
        <f t="shared" si="58"/>
        <v>0.10374751858934139</v>
      </c>
      <c r="F73" s="64">
        <f t="shared" si="58"/>
        <v>0.11945670908726917</v>
      </c>
      <c r="G73" s="64">
        <f t="shared" si="58"/>
        <v>0.13302123392790496</v>
      </c>
      <c r="H73" s="64">
        <f t="shared" si="58"/>
        <v>0.14505271617092791</v>
      </c>
      <c r="I73" s="64">
        <f t="shared" si="58"/>
        <v>0.15591823273862399</v>
      </c>
      <c r="J73" s="64">
        <f t="shared" si="58"/>
        <v>0.16585882195427662</v>
      </c>
      <c r="K73" s="64">
        <f t="shared" si="58"/>
        <v>0.17504292938253788</v>
      </c>
      <c r="L73" s="64">
        <f t="shared" si="58"/>
        <v>0.18359379174658055</v>
      </c>
    </row>
    <row r="74" spans="1:13">
      <c r="A74" s="73" t="s">
        <v>212</v>
      </c>
      <c r="B74" s="64">
        <v>0</v>
      </c>
      <c r="C74" s="64">
        <f t="shared" ref="C74:L74" si="59">1/(1+EXP(-B56))</f>
        <v>8.3099999999999993E-2</v>
      </c>
      <c r="D74" s="64">
        <f t="shared" si="59"/>
        <v>0.11143441593120283</v>
      </c>
      <c r="E74" s="64">
        <f t="shared" si="59"/>
        <v>0.13167980758871217</v>
      </c>
      <c r="F74" s="64">
        <f t="shared" si="59"/>
        <v>0.14787186771216149</v>
      </c>
      <c r="G74" s="64">
        <f t="shared" si="59"/>
        <v>0.16153723715602356</v>
      </c>
      <c r="H74" s="64">
        <f t="shared" si="59"/>
        <v>0.17344501894690648</v>
      </c>
      <c r="I74" s="64">
        <f t="shared" si="59"/>
        <v>0.18404531078620642</v>
      </c>
      <c r="J74" s="64">
        <f t="shared" si="59"/>
        <v>0.19362754571029392</v>
      </c>
      <c r="K74" s="64">
        <f t="shared" si="59"/>
        <v>0.20239039193778499</v>
      </c>
      <c r="L74" s="64">
        <f t="shared" si="59"/>
        <v>0.21047692882542746</v>
      </c>
    </row>
    <row r="75" spans="1:13">
      <c r="A75" s="73" t="s">
        <v>213</v>
      </c>
      <c r="B75" s="64">
        <v>0</v>
      </c>
      <c r="C75" s="64">
        <f t="shared" ref="C75:L75" si="60">1/(1+EXP(-B57))</f>
        <v>0.11190000000000003</v>
      </c>
      <c r="D75" s="64">
        <f t="shared" si="60"/>
        <v>0.14332426016044197</v>
      </c>
      <c r="E75" s="64">
        <f t="shared" si="60"/>
        <v>0.1649159943046476</v>
      </c>
      <c r="F75" s="64">
        <f t="shared" si="60"/>
        <v>0.18176707387827329</v>
      </c>
      <c r="G75" s="64">
        <f t="shared" si="60"/>
        <v>0.19573846790363955</v>
      </c>
      <c r="H75" s="64">
        <f t="shared" si="60"/>
        <v>0.20774577477535203</v>
      </c>
      <c r="I75" s="64">
        <f t="shared" si="60"/>
        <v>0.21831505253802033</v>
      </c>
      <c r="J75" s="64">
        <f t="shared" si="60"/>
        <v>0.22777949161517996</v>
      </c>
      <c r="K75" s="64">
        <f t="shared" si="60"/>
        <v>0.23636486041531116</v>
      </c>
      <c r="L75" s="64">
        <f t="shared" si="60"/>
        <v>0.24423193423257553</v>
      </c>
    </row>
    <row r="76" spans="1:13">
      <c r="A76" s="73" t="s">
        <v>214</v>
      </c>
      <c r="B76" s="64">
        <v>0</v>
      </c>
      <c r="C76" s="64">
        <f t="shared" ref="C76:L76" si="61">1/(1+EXP(-B58))</f>
        <v>0.15060000000000001</v>
      </c>
      <c r="D76" s="64">
        <f t="shared" si="61"/>
        <v>0.18570601139941428</v>
      </c>
      <c r="E76" s="64">
        <f t="shared" si="61"/>
        <v>0.20901144362167967</v>
      </c>
      <c r="F76" s="64">
        <f t="shared" si="61"/>
        <v>0.2268103157303209</v>
      </c>
      <c r="G76" s="64">
        <f t="shared" si="61"/>
        <v>0.24133649182515246</v>
      </c>
      <c r="H76" s="64">
        <f t="shared" si="61"/>
        <v>0.25366724196322143</v>
      </c>
      <c r="I76" s="64">
        <f t="shared" si="61"/>
        <v>0.26441198648222336</v>
      </c>
      <c r="J76" s="64">
        <f t="shared" si="61"/>
        <v>0.27395182984690347</v>
      </c>
      <c r="K76" s="64">
        <f t="shared" si="61"/>
        <v>0.2825422246579774</v>
      </c>
      <c r="L76" s="64">
        <f t="shared" si="61"/>
        <v>0.29036337728811867</v>
      </c>
    </row>
    <row r="77" spans="1:13">
      <c r="A77" s="73" t="s">
        <v>215</v>
      </c>
      <c r="B77" s="64">
        <v>0</v>
      </c>
      <c r="C77" s="64">
        <f t="shared" ref="C77:L77" si="62">1/(1+EXP(-B59))</f>
        <v>0.18970000000000001</v>
      </c>
      <c r="D77" s="64">
        <f t="shared" si="62"/>
        <v>0.228269636981696</v>
      </c>
      <c r="E77" s="64">
        <f t="shared" si="62"/>
        <v>0.25325773136080965</v>
      </c>
      <c r="F77" s="64">
        <f t="shared" si="62"/>
        <v>0.27204838095491379</v>
      </c>
      <c r="G77" s="64">
        <f t="shared" si="62"/>
        <v>0.28721048642327796</v>
      </c>
      <c r="H77" s="64">
        <f t="shared" si="62"/>
        <v>0.29996607154124616</v>
      </c>
      <c r="I77" s="64">
        <f t="shared" si="62"/>
        <v>0.31099915673958001</v>
      </c>
      <c r="J77" s="64">
        <f t="shared" si="62"/>
        <v>0.32073378649899625</v>
      </c>
      <c r="K77" s="64">
        <f t="shared" si="62"/>
        <v>0.32945209456458646</v>
      </c>
      <c r="L77" s="64">
        <f t="shared" si="62"/>
        <v>0.33735182584755485</v>
      </c>
    </row>
    <row r="81" spans="1:12">
      <c r="B81" s="63" t="s">
        <v>104</v>
      </c>
    </row>
    <row r="82" spans="1:12">
      <c r="A82" s="73" t="s">
        <v>24</v>
      </c>
      <c r="B82" s="73">
        <v>0</v>
      </c>
      <c r="C82" s="71">
        <v>1</v>
      </c>
      <c r="D82" s="71">
        <v>2</v>
      </c>
      <c r="E82" s="71">
        <v>3</v>
      </c>
      <c r="F82" s="71">
        <v>4</v>
      </c>
      <c r="G82" s="71">
        <v>5</v>
      </c>
      <c r="H82" s="71">
        <v>6</v>
      </c>
      <c r="I82" s="71">
        <v>7</v>
      </c>
      <c r="J82" s="72">
        <v>8</v>
      </c>
      <c r="K82" s="72">
        <v>9</v>
      </c>
      <c r="L82" s="72">
        <v>10</v>
      </c>
    </row>
    <row r="83" spans="1:12">
      <c r="A83" s="73" t="s">
        <v>204</v>
      </c>
      <c r="B83" s="64">
        <f t="shared" ref="B83:K83" si="63">C66-B66</f>
        <v>8.9999999999999965E-4</v>
      </c>
      <c r="C83" s="64">
        <f t="shared" si="63"/>
        <v>1.4728900232287468E-3</v>
      </c>
      <c r="D83" s="64">
        <f t="shared" si="63"/>
        <v>1.8069036387368359E-3</v>
      </c>
      <c r="E83" s="64">
        <f t="shared" si="63"/>
        <v>2.0613788211176921E-3</v>
      </c>
      <c r="F83" s="64">
        <f t="shared" si="63"/>
        <v>2.2706395165829792E-3</v>
      </c>
      <c r="G83" s="64">
        <f t="shared" si="63"/>
        <v>2.4495116535901886E-3</v>
      </c>
      <c r="H83" s="64">
        <f t="shared" si="63"/>
        <v>2.6060153202441348E-3</v>
      </c>
      <c r="I83" s="64">
        <f t="shared" si="63"/>
        <v>2.7450735011626468E-3</v>
      </c>
      <c r="J83" s="64">
        <f t="shared" si="63"/>
        <v>2.8699690901378277E-3</v>
      </c>
      <c r="K83" s="64">
        <f t="shared" si="63"/>
        <v>2.98302457642163E-3</v>
      </c>
      <c r="L83" s="64"/>
    </row>
    <row r="84" spans="1:12">
      <c r="A84" s="73" t="s">
        <v>205</v>
      </c>
      <c r="B84" s="64">
        <f t="shared" ref="B84:K84" si="64">C67-B67</f>
        <v>2.200000000000001E-3</v>
      </c>
      <c r="C84" s="64">
        <f t="shared" si="64"/>
        <v>3.1151837731447315E-3</v>
      </c>
      <c r="D84" s="64">
        <f t="shared" si="64"/>
        <v>3.5736769574485723E-3</v>
      </c>
      <c r="E84" s="64">
        <f t="shared" si="64"/>
        <v>3.8960644257187652E-3</v>
      </c>
      <c r="F84" s="64">
        <f t="shared" si="64"/>
        <v>4.1443205306509537E-3</v>
      </c>
      <c r="G84" s="64">
        <f t="shared" si="64"/>
        <v>4.3442427824685395E-3</v>
      </c>
      <c r="H84" s="64">
        <f t="shared" si="64"/>
        <v>4.5094644010118187E-3</v>
      </c>
      <c r="I84" s="64">
        <f t="shared" si="64"/>
        <v>4.6482186057115148E-3</v>
      </c>
      <c r="J84" s="64">
        <f t="shared" si="64"/>
        <v>4.7659305525237193E-3</v>
      </c>
      <c r="K84" s="64">
        <f t="shared" si="64"/>
        <v>4.8664037065525578E-3</v>
      </c>
      <c r="L84" s="64"/>
    </row>
    <row r="85" spans="1:12">
      <c r="A85" s="73" t="s">
        <v>206</v>
      </c>
      <c r="B85" s="64">
        <f t="shared" ref="B85:K85" si="65">C68-B68</f>
        <v>4.7999999999999978E-3</v>
      </c>
      <c r="C85" s="64">
        <f t="shared" si="65"/>
        <v>6.2969812260766879E-3</v>
      </c>
      <c r="D85" s="64">
        <f t="shared" si="65"/>
        <v>6.9604042001343586E-3</v>
      </c>
      <c r="E85" s="64">
        <f t="shared" si="65"/>
        <v>7.3862057675238395E-3</v>
      </c>
      <c r="F85" s="64">
        <f t="shared" si="65"/>
        <v>7.6846119194924692E-3</v>
      </c>
      <c r="G85" s="64">
        <f t="shared" si="65"/>
        <v>7.9011212664614333E-3</v>
      </c>
      <c r="H85" s="64">
        <f t="shared" si="65"/>
        <v>8.059733168514216E-3</v>
      </c>
      <c r="I85" s="64">
        <f t="shared" si="65"/>
        <v>8.1749569376075235E-3</v>
      </c>
      <c r="J85" s="64">
        <f t="shared" si="65"/>
        <v>8.2563763057887721E-3</v>
      </c>
      <c r="K85" s="64">
        <f t="shared" si="65"/>
        <v>8.3107282963521129E-3</v>
      </c>
      <c r="L85" s="64"/>
    </row>
    <row r="86" spans="1:12">
      <c r="A86" s="73" t="s">
        <v>207</v>
      </c>
      <c r="B86" s="64">
        <f t="shared" ref="B86:K86" si="66">C69-B69</f>
        <v>1.1599999999999997E-2</v>
      </c>
      <c r="C86" s="64">
        <f t="shared" si="66"/>
        <v>1.1239914812560403E-2</v>
      </c>
      <c r="D86" s="64">
        <f t="shared" si="66"/>
        <v>1.0952711151392926E-2</v>
      </c>
      <c r="E86" s="64">
        <f t="shared" si="66"/>
        <v>1.068808577827169E-2</v>
      </c>
      <c r="F86" s="64">
        <f t="shared" si="66"/>
        <v>1.0438371502777308E-2</v>
      </c>
      <c r="G86" s="64">
        <f t="shared" si="66"/>
        <v>1.020043724337754E-2</v>
      </c>
      <c r="H86" s="64">
        <f t="shared" si="66"/>
        <v>9.9725689681880725E-3</v>
      </c>
      <c r="I86" s="64">
        <f t="shared" si="66"/>
        <v>9.7536580614216301E-3</v>
      </c>
      <c r="J86" s="64">
        <f t="shared" si="66"/>
        <v>9.5429058439680109E-3</v>
      </c>
      <c r="K86" s="64">
        <f t="shared" si="66"/>
        <v>9.3396931020238022E-3</v>
      </c>
      <c r="L86" s="64"/>
    </row>
    <row r="87" spans="1:12">
      <c r="A87" s="73" t="s">
        <v>208</v>
      </c>
      <c r="B87" s="64">
        <f t="shared" ref="B87:K87" si="67">C70-B70</f>
        <v>1.7999999999999999E-2</v>
      </c>
      <c r="C87" s="64">
        <f t="shared" si="67"/>
        <v>1.5431186678616444E-2</v>
      </c>
      <c r="D87" s="64">
        <f t="shared" si="67"/>
        <v>1.4319306159870364E-2</v>
      </c>
      <c r="E87" s="64">
        <f t="shared" si="67"/>
        <v>1.3515511470142509E-2</v>
      </c>
      <c r="F87" s="64">
        <f t="shared" si="67"/>
        <v>1.2865144643392334E-2</v>
      </c>
      <c r="G87" s="64">
        <f t="shared" si="67"/>
        <v>1.231019958443122E-2</v>
      </c>
      <c r="H87" s="64">
        <f t="shared" si="67"/>
        <v>1.182194898101141E-2</v>
      </c>
      <c r="I87" s="64">
        <f t="shared" si="67"/>
        <v>1.1383810593266985E-2</v>
      </c>
      <c r="J87" s="64">
        <f t="shared" si="67"/>
        <v>1.0985213271001604E-2</v>
      </c>
      <c r="K87" s="64">
        <f t="shared" si="67"/>
        <v>1.0618928447959461E-2</v>
      </c>
      <c r="L87" s="64"/>
    </row>
    <row r="88" spans="1:12">
      <c r="A88" s="73" t="s">
        <v>209</v>
      </c>
      <c r="B88" s="64">
        <f t="shared" ref="B88:K88" si="68">C71-B71</f>
        <v>2.6700000000000002E-2</v>
      </c>
      <c r="C88" s="64">
        <f t="shared" si="68"/>
        <v>1.9262560078022642E-2</v>
      </c>
      <c r="D88" s="64">
        <f t="shared" si="68"/>
        <v>1.6807387428683929E-2</v>
      </c>
      <c r="E88" s="64">
        <f t="shared" si="68"/>
        <v>1.5238227333084192E-2</v>
      </c>
      <c r="F88" s="64">
        <f t="shared" si="68"/>
        <v>1.4077723985286006E-2</v>
      </c>
      <c r="G88" s="64">
        <f t="shared" si="68"/>
        <v>1.3155301334067337E-2</v>
      </c>
      <c r="H88" s="64">
        <f t="shared" si="68"/>
        <v>1.2389734616281942E-2</v>
      </c>
      <c r="I88" s="64">
        <f t="shared" si="68"/>
        <v>1.1735784610609951E-2</v>
      </c>
      <c r="J88" s="64">
        <f t="shared" si="68"/>
        <v>1.1165576980196296E-2</v>
      </c>
      <c r="K88" s="64">
        <f t="shared" si="68"/>
        <v>1.0660671823918555E-2</v>
      </c>
      <c r="L88" s="64"/>
    </row>
    <row r="89" spans="1:12">
      <c r="A89" s="73" t="s">
        <v>210</v>
      </c>
      <c r="B89" s="64">
        <f t="shared" ref="B89:K89" si="69">C72-B72</f>
        <v>4.1399999999999999E-2</v>
      </c>
      <c r="C89" s="64">
        <f t="shared" si="69"/>
        <v>2.2434380456682355E-2</v>
      </c>
      <c r="D89" s="64">
        <f t="shared" si="69"/>
        <v>1.794951081432633E-2</v>
      </c>
      <c r="E89" s="64">
        <f t="shared" si="69"/>
        <v>1.5409297398764413E-2</v>
      </c>
      <c r="F89" s="64">
        <f t="shared" si="69"/>
        <v>1.3686601600027604E-2</v>
      </c>
      <c r="G89" s="64">
        <f t="shared" si="69"/>
        <v>1.2407724396860539E-2</v>
      </c>
      <c r="H89" s="64">
        <f t="shared" si="69"/>
        <v>1.1404464867426356E-2</v>
      </c>
      <c r="I89" s="64">
        <f t="shared" si="69"/>
        <v>1.0587472119404084E-2</v>
      </c>
      <c r="J89" s="64">
        <f t="shared" si="69"/>
        <v>9.9039438939706737E-3</v>
      </c>
      <c r="K89" s="64">
        <f t="shared" si="69"/>
        <v>9.320246816834632E-3</v>
      </c>
      <c r="L89" s="64"/>
    </row>
    <row r="90" spans="1:12">
      <c r="A90" s="73" t="s">
        <v>211</v>
      </c>
      <c r="B90" s="64">
        <f t="shared" ref="B90:K90" si="70">C73-B73</f>
        <v>5.9400000000000015E-2</v>
      </c>
      <c r="C90" s="64">
        <f t="shared" si="70"/>
        <v>2.5317978439121862E-2</v>
      </c>
      <c r="D90" s="64">
        <f t="shared" si="70"/>
        <v>1.9029540150219515E-2</v>
      </c>
      <c r="E90" s="64">
        <f t="shared" si="70"/>
        <v>1.570919049792778E-2</v>
      </c>
      <c r="F90" s="64">
        <f t="shared" si="70"/>
        <v>1.3564524840635792E-2</v>
      </c>
      <c r="G90" s="64">
        <f t="shared" si="70"/>
        <v>1.2031482243022945E-2</v>
      </c>
      <c r="H90" s="64">
        <f t="shared" si="70"/>
        <v>1.0865516567696076E-2</v>
      </c>
      <c r="I90" s="64">
        <f t="shared" si="70"/>
        <v>9.9405892156526343E-3</v>
      </c>
      <c r="J90" s="64">
        <f t="shared" si="70"/>
        <v>9.1841074282612567E-3</v>
      </c>
      <c r="K90" s="64">
        <f t="shared" si="70"/>
        <v>8.5508623640426773E-3</v>
      </c>
      <c r="L90" s="64"/>
    </row>
    <row r="91" spans="1:12">
      <c r="A91" s="73" t="s">
        <v>212</v>
      </c>
      <c r="B91" s="64">
        <f t="shared" ref="B91:K91" si="71">C74-B74</f>
        <v>8.3099999999999993E-2</v>
      </c>
      <c r="C91" s="64">
        <f t="shared" si="71"/>
        <v>2.8334415931202839E-2</v>
      </c>
      <c r="D91" s="64">
        <f t="shared" si="71"/>
        <v>2.024539165750934E-2</v>
      </c>
      <c r="E91" s="64">
        <f t="shared" si="71"/>
        <v>1.6192060123449314E-2</v>
      </c>
      <c r="F91" s="64">
        <f t="shared" si="71"/>
        <v>1.3665369443862069E-2</v>
      </c>
      <c r="G91" s="64">
        <f t="shared" si="71"/>
        <v>1.1907781790882921E-2</v>
      </c>
      <c r="H91" s="64">
        <f t="shared" si="71"/>
        <v>1.0600291839299947E-2</v>
      </c>
      <c r="I91" s="64">
        <f t="shared" si="71"/>
        <v>9.582234924087496E-3</v>
      </c>
      <c r="J91" s="64">
        <f t="shared" si="71"/>
        <v>8.7628462274910723E-3</v>
      </c>
      <c r="K91" s="64">
        <f t="shared" si="71"/>
        <v>8.0865368876424648E-3</v>
      </c>
      <c r="L91" s="64"/>
    </row>
    <row r="92" spans="1:12">
      <c r="A92" s="73" t="s">
        <v>213</v>
      </c>
      <c r="B92" s="64">
        <f t="shared" ref="B92:K92" si="72">C75-B75</f>
        <v>0.11190000000000003</v>
      </c>
      <c r="C92" s="64">
        <f t="shared" si="72"/>
        <v>3.1424260160441947E-2</v>
      </c>
      <c r="D92" s="64">
        <f t="shared" si="72"/>
        <v>2.1591734144205621E-2</v>
      </c>
      <c r="E92" s="64">
        <f t="shared" si="72"/>
        <v>1.6851079573625694E-2</v>
      </c>
      <c r="F92" s="64">
        <f t="shared" si="72"/>
        <v>1.3971394025366263E-2</v>
      </c>
      <c r="G92" s="64">
        <f t="shared" si="72"/>
        <v>1.2007306871712475E-2</v>
      </c>
      <c r="H92" s="64">
        <f t="shared" si="72"/>
        <v>1.0569277762668305E-2</v>
      </c>
      <c r="I92" s="64">
        <f t="shared" si="72"/>
        <v>9.464439077159631E-3</v>
      </c>
      <c r="J92" s="64">
        <f t="shared" si="72"/>
        <v>8.5853688001311934E-3</v>
      </c>
      <c r="K92" s="64">
        <f t="shared" si="72"/>
        <v>7.8670738172643695E-3</v>
      </c>
      <c r="L92" s="64"/>
    </row>
    <row r="93" spans="1:12">
      <c r="A93" s="73" t="s">
        <v>214</v>
      </c>
      <c r="B93" s="64">
        <f t="shared" ref="B93:K93" si="73">C76-B76</f>
        <v>0.15060000000000001</v>
      </c>
      <c r="C93" s="64">
        <f t="shared" si="73"/>
        <v>3.5106011399414272E-2</v>
      </c>
      <c r="D93" s="64">
        <f t="shared" si="73"/>
        <v>2.3305432222265388E-2</v>
      </c>
      <c r="E93" s="64">
        <f t="shared" si="73"/>
        <v>1.7798872108641228E-2</v>
      </c>
      <c r="F93" s="64">
        <f t="shared" si="73"/>
        <v>1.4526176094831561E-2</v>
      </c>
      <c r="G93" s="64">
        <f t="shared" si="73"/>
        <v>1.2330750138068974E-2</v>
      </c>
      <c r="H93" s="64">
        <f t="shared" si="73"/>
        <v>1.0744744519001925E-2</v>
      </c>
      <c r="I93" s="64">
        <f t="shared" si="73"/>
        <v>9.5398433646801117E-3</v>
      </c>
      <c r="J93" s="64">
        <f t="shared" si="73"/>
        <v>8.5903948110739314E-3</v>
      </c>
      <c r="K93" s="64">
        <f t="shared" si="73"/>
        <v>7.8211526301412704E-3</v>
      </c>
      <c r="L93" s="64"/>
    </row>
    <row r="94" spans="1:12">
      <c r="A94" s="73" t="s">
        <v>215</v>
      </c>
      <c r="B94" s="64">
        <f t="shared" ref="B94:K94" si="74">C77-B77</f>
        <v>0.18970000000000001</v>
      </c>
      <c r="C94" s="64">
        <f t="shared" si="74"/>
        <v>3.8569636981695993E-2</v>
      </c>
      <c r="D94" s="64">
        <f t="shared" si="74"/>
        <v>2.4988094379113646E-2</v>
      </c>
      <c r="E94" s="64">
        <f t="shared" si="74"/>
        <v>1.8790649594104147E-2</v>
      </c>
      <c r="F94" s="64">
        <f t="shared" si="74"/>
        <v>1.5162105468364162E-2</v>
      </c>
      <c r="G94" s="64">
        <f t="shared" si="74"/>
        <v>1.2755585117968204E-2</v>
      </c>
      <c r="H94" s="64">
        <f t="shared" si="74"/>
        <v>1.1033085198333847E-2</v>
      </c>
      <c r="I94" s="64">
        <f t="shared" si="74"/>
        <v>9.7346297594162468E-3</v>
      </c>
      <c r="J94" s="64">
        <f t="shared" si="74"/>
        <v>8.7183080655902079E-3</v>
      </c>
      <c r="K94" s="64">
        <f t="shared" si="74"/>
        <v>7.8997312829683919E-3</v>
      </c>
      <c r="L94" s="64"/>
    </row>
    <row r="98" spans="1:12">
      <c r="B98" s="63" t="s">
        <v>103</v>
      </c>
    </row>
    <row r="99" spans="1:12">
      <c r="A99" s="73" t="s">
        <v>24</v>
      </c>
      <c r="B99" s="73">
        <v>0</v>
      </c>
      <c r="C99" s="71">
        <v>1</v>
      </c>
      <c r="D99" s="71">
        <v>2</v>
      </c>
      <c r="E99" s="71">
        <v>3</v>
      </c>
      <c r="F99" s="71">
        <v>4</v>
      </c>
      <c r="G99" s="71">
        <v>5</v>
      </c>
      <c r="H99" s="71">
        <v>6</v>
      </c>
      <c r="I99" s="71">
        <v>7</v>
      </c>
      <c r="J99" s="72">
        <v>8</v>
      </c>
      <c r="K99" s="72">
        <v>9</v>
      </c>
      <c r="L99" s="72">
        <v>10</v>
      </c>
    </row>
    <row r="100" spans="1:12">
      <c r="A100" s="73" t="s">
        <v>204</v>
      </c>
      <c r="B100" s="64">
        <f t="shared" ref="B100:K100" si="75">B83/(1-B66)</f>
        <v>8.9999999999999965E-4</v>
      </c>
      <c r="C100" s="64">
        <f t="shared" si="75"/>
        <v>1.4742168183652755E-3</v>
      </c>
      <c r="D100" s="64">
        <f t="shared" si="75"/>
        <v>1.8112014205176399E-3</v>
      </c>
      <c r="E100" s="64">
        <f t="shared" si="75"/>
        <v>2.0700311240902359E-3</v>
      </c>
      <c r="F100" s="64">
        <f t="shared" si="75"/>
        <v>2.2848999714111481E-3</v>
      </c>
      <c r="G100" s="64">
        <f t="shared" si="75"/>
        <v>2.4705404292616382E-3</v>
      </c>
      <c r="H100" s="64">
        <f t="shared" si="75"/>
        <v>2.6348972821468317E-3</v>
      </c>
      <c r="I100" s="64">
        <f t="shared" si="75"/>
        <v>2.782829086687047E-3</v>
      </c>
      <c r="J100" s="64">
        <f t="shared" si="75"/>
        <v>2.9175615576870397E-3</v>
      </c>
      <c r="K100" s="64">
        <f t="shared" si="75"/>
        <v>3.0413652042474127E-3</v>
      </c>
      <c r="L100" s="64"/>
    </row>
    <row r="101" spans="1:12">
      <c r="A101" s="73" t="s">
        <v>205</v>
      </c>
      <c r="B101" s="64">
        <f t="shared" ref="B101:K101" si="76">B84/(1-B67)</f>
        <v>2.200000000000001E-3</v>
      </c>
      <c r="C101" s="64">
        <f t="shared" si="76"/>
        <v>3.1220522881787245E-3</v>
      </c>
      <c r="D101" s="64">
        <f t="shared" si="76"/>
        <v>3.5927732073006056E-3</v>
      </c>
      <c r="E101" s="64">
        <f t="shared" si="76"/>
        <v>3.9310065958805913E-3</v>
      </c>
      <c r="F101" s="64">
        <f t="shared" si="76"/>
        <v>4.1979915382746261E-3</v>
      </c>
      <c r="G101" s="64">
        <f t="shared" si="76"/>
        <v>4.419054033912611E-3</v>
      </c>
      <c r="H101" s="64">
        <f t="shared" si="76"/>
        <v>4.6074816078699584E-3</v>
      </c>
      <c r="I101" s="64">
        <f t="shared" si="76"/>
        <v>4.7712351363662494E-3</v>
      </c>
      <c r="J101" s="64">
        <f t="shared" si="76"/>
        <v>4.9155154459532098E-3</v>
      </c>
      <c r="K101" s="64">
        <f t="shared" si="76"/>
        <v>5.0439356233123699E-3</v>
      </c>
      <c r="L101" s="64"/>
    </row>
    <row r="102" spans="1:12">
      <c r="A102" s="73" t="s">
        <v>206</v>
      </c>
      <c r="B102" s="64">
        <f t="shared" ref="B102:K102" si="77">B85/(1-B68)</f>
        <v>4.7999999999999978E-3</v>
      </c>
      <c r="C102" s="64">
        <f t="shared" si="77"/>
        <v>6.3273525181638743E-3</v>
      </c>
      <c r="D102" s="64">
        <f t="shared" si="77"/>
        <v>7.0385104181035999E-3</v>
      </c>
      <c r="E102" s="64">
        <f t="shared" si="77"/>
        <v>7.5220340352881148E-3</v>
      </c>
      <c r="F102" s="64">
        <f t="shared" si="77"/>
        <v>7.8852407619024907E-3</v>
      </c>
      <c r="G102" s="64">
        <f t="shared" si="77"/>
        <v>8.1718396295167861E-3</v>
      </c>
      <c r="H102" s="64">
        <f t="shared" si="77"/>
        <v>8.404566868846922E-3</v>
      </c>
      <c r="I102" s="64">
        <f t="shared" si="77"/>
        <v>8.5969743039547818E-3</v>
      </c>
      <c r="J102" s="64">
        <f t="shared" si="77"/>
        <v>8.7578881390483442E-3</v>
      </c>
      <c r="K102" s="64">
        <f t="shared" si="77"/>
        <v>8.8934292567305409E-3</v>
      </c>
      <c r="L102" s="64"/>
    </row>
    <row r="103" spans="1:12">
      <c r="A103" s="73" t="s">
        <v>207</v>
      </c>
      <c r="B103" s="64">
        <f t="shared" ref="B103:K103" si="78">B86/(1-B69)</f>
        <v>1.1599999999999997E-2</v>
      </c>
      <c r="C103" s="64">
        <f t="shared" si="78"/>
        <v>1.1371828017564147E-2</v>
      </c>
      <c r="D103" s="64">
        <f t="shared" si="78"/>
        <v>1.120871729967559E-2</v>
      </c>
      <c r="E103" s="64">
        <f t="shared" si="78"/>
        <v>1.1061896302473206E-2</v>
      </c>
      <c r="F103" s="64">
        <f t="shared" si="78"/>
        <v>1.0924291776265325E-2</v>
      </c>
      <c r="G103" s="64">
        <f t="shared" si="78"/>
        <v>1.0793189305315214E-2</v>
      </c>
      <c r="H103" s="64">
        <f t="shared" si="78"/>
        <v>1.0667212747235586E-2</v>
      </c>
      <c r="I103" s="64">
        <f t="shared" si="78"/>
        <v>1.0545545075607413E-2</v>
      </c>
      <c r="J103" s="64">
        <f t="shared" si="78"/>
        <v>1.0427647380850258E-2</v>
      </c>
      <c r="K103" s="64">
        <f t="shared" si="78"/>
        <v>1.0313136133614191E-2</v>
      </c>
      <c r="L103" s="64"/>
    </row>
    <row r="104" spans="1:12">
      <c r="A104" s="73" t="s">
        <v>208</v>
      </c>
      <c r="B104" s="64">
        <f t="shared" ref="B104:K104" si="79">B87/(1-B70)</f>
        <v>1.7999999999999999E-2</v>
      </c>
      <c r="C104" s="64">
        <f t="shared" si="79"/>
        <v>1.571403938759312E-2</v>
      </c>
      <c r="D104" s="64">
        <f t="shared" si="79"/>
        <v>1.4814574981646136E-2</v>
      </c>
      <c r="E104" s="64">
        <f t="shared" si="79"/>
        <v>1.4193245959695847E-2</v>
      </c>
      <c r="F104" s="64">
        <f t="shared" si="79"/>
        <v>1.3704781868389937E-2</v>
      </c>
      <c r="G104" s="64">
        <f t="shared" si="79"/>
        <v>1.3295835118005615E-2</v>
      </c>
      <c r="H104" s="64">
        <f t="shared" si="79"/>
        <v>1.2940547344248023E-2</v>
      </c>
      <c r="I104" s="64">
        <f t="shared" si="79"/>
        <v>1.2624317677129772E-2</v>
      </c>
      <c r="J104" s="64">
        <f t="shared" si="79"/>
        <v>1.2338044129549267E-2</v>
      </c>
      <c r="K104" s="64">
        <f t="shared" si="79"/>
        <v>1.2075641061364424E-2</v>
      </c>
      <c r="L104" s="64"/>
    </row>
    <row r="105" spans="1:12">
      <c r="A105" s="73" t="s">
        <v>209</v>
      </c>
      <c r="B105" s="64">
        <f t="shared" ref="B105:K105" si="80">B88/(1-B71)</f>
        <v>2.6700000000000002E-2</v>
      </c>
      <c r="C105" s="64">
        <f t="shared" si="80"/>
        <v>1.9790979223284332E-2</v>
      </c>
      <c r="D105" s="64">
        <f t="shared" si="80"/>
        <v>1.7617115141789888E-2</v>
      </c>
      <c r="E105" s="64">
        <f t="shared" si="80"/>
        <v>1.6258790776657511E-2</v>
      </c>
      <c r="F105" s="64">
        <f t="shared" si="80"/>
        <v>1.5268816491772906E-2</v>
      </c>
      <c r="G105" s="64">
        <f t="shared" si="80"/>
        <v>1.4489588075615506E-2</v>
      </c>
      <c r="H105" s="64">
        <f t="shared" si="80"/>
        <v>1.3847010634022947E-2</v>
      </c>
      <c r="I105" s="64">
        <f t="shared" si="80"/>
        <v>1.3300312843155995E-2</v>
      </c>
      <c r="J105" s="64">
        <f t="shared" si="80"/>
        <v>1.2824661345730334E-2</v>
      </c>
      <c r="K105" s="64">
        <f t="shared" si="80"/>
        <v>1.2403807355233944E-2</v>
      </c>
      <c r="L105" s="64"/>
    </row>
    <row r="106" spans="1:12">
      <c r="A106" s="73" t="s">
        <v>210</v>
      </c>
      <c r="B106" s="64">
        <f t="shared" ref="B106:K106" si="81">B89/(1-B72)</f>
        <v>4.1399999999999999E-2</v>
      </c>
      <c r="C106" s="64">
        <f t="shared" si="81"/>
        <v>2.3403276086670515E-2</v>
      </c>
      <c r="D106" s="64">
        <f t="shared" si="81"/>
        <v>1.9173435169604392E-2</v>
      </c>
      <c r="E106" s="64">
        <f t="shared" si="81"/>
        <v>1.6781776372987178E-2</v>
      </c>
      <c r="F106" s="64">
        <f t="shared" si="81"/>
        <v>1.5160055759727033E-2</v>
      </c>
      <c r="G106" s="64">
        <f t="shared" si="81"/>
        <v>1.3955058338653244E-2</v>
      </c>
      <c r="H106" s="64">
        <f t="shared" si="81"/>
        <v>1.3008215416357636E-2</v>
      </c>
      <c r="I106" s="64">
        <f t="shared" si="81"/>
        <v>1.2235495186677475E-2</v>
      </c>
      <c r="J106" s="64">
        <f t="shared" si="81"/>
        <v>1.1587347365323386E-2</v>
      </c>
      <c r="K106" s="64">
        <f t="shared" si="81"/>
        <v>1.1032272291658362E-2</v>
      </c>
      <c r="L106" s="64"/>
    </row>
    <row r="107" spans="1:12">
      <c r="A107" s="73" t="s">
        <v>211</v>
      </c>
      <c r="B107" s="64">
        <f t="shared" ref="B107:K107" si="82">B90/(1-B73)</f>
        <v>5.9400000000000015E-2</v>
      </c>
      <c r="C107" s="64">
        <f t="shared" si="82"/>
        <v>2.6916838655243316E-2</v>
      </c>
      <c r="D107" s="64">
        <f t="shared" si="82"/>
        <v>2.0790903461391549E-2</v>
      </c>
      <c r="E107" s="64">
        <f t="shared" si="82"/>
        <v>1.7527639614678962E-2</v>
      </c>
      <c r="F107" s="64">
        <f t="shared" si="82"/>
        <v>1.5404722267062448E-2</v>
      </c>
      <c r="G107" s="64">
        <f t="shared" si="82"/>
        <v>1.387748202592363E-2</v>
      </c>
      <c r="H107" s="64">
        <f t="shared" si="82"/>
        <v>1.2708990101743391E-2</v>
      </c>
      <c r="I107" s="64">
        <f t="shared" si="82"/>
        <v>1.1776808362896978E-2</v>
      </c>
      <c r="J107" s="64">
        <f t="shared" si="82"/>
        <v>1.101025542196387E-2</v>
      </c>
      <c r="K107" s="64">
        <f t="shared" si="82"/>
        <v>1.0365221014037185E-2</v>
      </c>
      <c r="L107" s="64"/>
    </row>
    <row r="108" spans="1:12">
      <c r="A108" s="73" t="s">
        <v>212</v>
      </c>
      <c r="B108" s="64">
        <f t="shared" ref="B108:K108" si="83">B91/(1-B74)</f>
        <v>8.3099999999999993E-2</v>
      </c>
      <c r="C108" s="64">
        <f t="shared" si="83"/>
        <v>3.0902405858002878E-2</v>
      </c>
      <c r="D108" s="64">
        <f t="shared" si="83"/>
        <v>2.2784352692127047E-2</v>
      </c>
      <c r="E108" s="64">
        <f t="shared" si="83"/>
        <v>1.8647568333617418E-2</v>
      </c>
      <c r="F108" s="64">
        <f t="shared" si="83"/>
        <v>1.6036754246303974E-2</v>
      </c>
      <c r="G108" s="64">
        <f t="shared" si="83"/>
        <v>1.4201920846780354E-2</v>
      </c>
      <c r="H108" s="64">
        <f t="shared" si="83"/>
        <v>1.2824666334711786E-2</v>
      </c>
      <c r="I108" s="64">
        <f t="shared" si="83"/>
        <v>1.1743587053002146E-2</v>
      </c>
      <c r="J108" s="64">
        <f t="shared" si="83"/>
        <v>1.0866995990345223E-2</v>
      </c>
      <c r="K108" s="64">
        <f t="shared" si="83"/>
        <v>1.0138464740023166E-2</v>
      </c>
      <c r="L108" s="64"/>
    </row>
    <row r="109" spans="1:12">
      <c r="A109" s="73" t="s">
        <v>213</v>
      </c>
      <c r="B109" s="64">
        <f t="shared" ref="B109:K109" si="84">B92/(1-B75)</f>
        <v>0.11190000000000003</v>
      </c>
      <c r="C109" s="64">
        <f t="shared" si="84"/>
        <v>3.5383695710440206E-2</v>
      </c>
      <c r="D109" s="64">
        <f t="shared" si="84"/>
        <v>2.5204091980297487E-2</v>
      </c>
      <c r="E109" s="64">
        <f t="shared" si="84"/>
        <v>2.0178903509945979E-2</v>
      </c>
      <c r="F109" s="64">
        <f t="shared" si="84"/>
        <v>1.7075081653812316E-2</v>
      </c>
      <c r="G109" s="64">
        <f t="shared" si="84"/>
        <v>1.4929604851813119E-2</v>
      </c>
      <c r="H109" s="64">
        <f t="shared" si="84"/>
        <v>1.3340765408567344E-2</v>
      </c>
      <c r="I109" s="64">
        <f t="shared" si="84"/>
        <v>1.2107741242669856E-2</v>
      </c>
      <c r="J109" s="64">
        <f t="shared" si="84"/>
        <v>1.1117768444260035E-2</v>
      </c>
      <c r="K109" s="64">
        <f t="shared" si="84"/>
        <v>1.0302136988540054E-2</v>
      </c>
      <c r="L109" s="64"/>
    </row>
    <row r="110" spans="1:12">
      <c r="A110" s="73" t="s">
        <v>214</v>
      </c>
      <c r="B110" s="64">
        <f t="shared" ref="B110:K110" si="85">B93/(1-B76)</f>
        <v>0.15060000000000001</v>
      </c>
      <c r="C110" s="64">
        <f t="shared" si="85"/>
        <v>4.1330364256433098E-2</v>
      </c>
      <c r="D110" s="64">
        <f t="shared" si="85"/>
        <v>2.8620415413255357E-2</v>
      </c>
      <c r="E110" s="64">
        <f t="shared" si="85"/>
        <v>2.2502060194317452E-2</v>
      </c>
      <c r="F110" s="64">
        <f t="shared" si="85"/>
        <v>1.8787338204792978E-2</v>
      </c>
      <c r="G110" s="64">
        <f t="shared" si="85"/>
        <v>1.6253253260768586E-2</v>
      </c>
      <c r="H110" s="64">
        <f t="shared" si="85"/>
        <v>1.4396721038033862E-2</v>
      </c>
      <c r="I110" s="64">
        <f t="shared" si="85"/>
        <v>1.296900328630704E-2</v>
      </c>
      <c r="J110" s="64">
        <f t="shared" si="85"/>
        <v>1.1831714704635283E-2</v>
      </c>
      <c r="K110" s="64">
        <f t="shared" si="85"/>
        <v>1.0901202689472301E-2</v>
      </c>
      <c r="L110" s="64"/>
    </row>
    <row r="111" spans="1:12">
      <c r="A111" s="73" t="s">
        <v>215</v>
      </c>
      <c r="B111" s="64">
        <f t="shared" ref="B111:K111" si="86">B94/(1-B77)</f>
        <v>0.18970000000000001</v>
      </c>
      <c r="C111" s="64">
        <f t="shared" si="86"/>
        <v>4.759920644415154E-2</v>
      </c>
      <c r="D111" s="64">
        <f t="shared" si="86"/>
        <v>3.2379307043697299E-2</v>
      </c>
      <c r="E111" s="64">
        <f t="shared" si="86"/>
        <v>2.5163500692610963E-2</v>
      </c>
      <c r="F111" s="64">
        <f t="shared" si="86"/>
        <v>2.0828452154902189E-2</v>
      </c>
      <c r="G111" s="64">
        <f t="shared" si="86"/>
        <v>1.7895304118549213E-2</v>
      </c>
      <c r="H111" s="64">
        <f t="shared" si="86"/>
        <v>1.5760786370205084E-2</v>
      </c>
      <c r="I111" s="64">
        <f t="shared" si="86"/>
        <v>1.4128618062861894E-2</v>
      </c>
      <c r="J111" s="64">
        <f t="shared" si="86"/>
        <v>1.2834891375879282E-2</v>
      </c>
      <c r="K111" s="64">
        <f t="shared" si="86"/>
        <v>1.1781009557905906E-2</v>
      </c>
      <c r="L111" s="6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"/>
  <sheetViews>
    <sheetView topLeftCell="A155" zoomScaleNormal="100" workbookViewId="0">
      <selection activeCell="X219" sqref="X219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05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28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ref="B29:K29" si="1">IF(B$27=0,C5,IF(C5="","",C5-B5))</f>
        <v>0</v>
      </c>
      <c r="C29" s="103">
        <f t="shared" si="1"/>
        <v>0</v>
      </c>
      <c r="D29" s="103">
        <f t="shared" si="1"/>
        <v>0</v>
      </c>
      <c r="E29" s="103">
        <f t="shared" si="1"/>
        <v>0</v>
      </c>
      <c r="F29" s="103">
        <f t="shared" si="1"/>
        <v>0</v>
      </c>
      <c r="G29" s="103">
        <f t="shared" si="1"/>
        <v>0</v>
      </c>
      <c r="H29" s="103">
        <f t="shared" si="1"/>
        <v>1.3000000000000001E-2</v>
      </c>
      <c r="I29" s="103">
        <f t="shared" si="1"/>
        <v>0</v>
      </c>
      <c r="J29" s="103">
        <f t="shared" si="1"/>
        <v>0</v>
      </c>
      <c r="K29" s="103">
        <f t="shared" si="1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ref="B30:K30" si="2">IF(B$27=0,C6,IF(C6="","",C6-B6))</f>
        <v>0</v>
      </c>
      <c r="C30" s="103">
        <f t="shared" si="2"/>
        <v>1.1599999999999999E-2</v>
      </c>
      <c r="D30" s="103">
        <f t="shared" si="2"/>
        <v>0</v>
      </c>
      <c r="E30" s="103">
        <f t="shared" si="2"/>
        <v>0</v>
      </c>
      <c r="F30" s="103">
        <f t="shared" si="2"/>
        <v>0</v>
      </c>
      <c r="G30" s="103">
        <f t="shared" si="2"/>
        <v>1.1700000000000002E-2</v>
      </c>
      <c r="H30" s="103">
        <f t="shared" si="2"/>
        <v>0</v>
      </c>
      <c r="I30" s="103">
        <f t="shared" si="2"/>
        <v>0</v>
      </c>
      <c r="J30" s="103">
        <f t="shared" si="2"/>
        <v>0</v>
      </c>
      <c r="K30" s="103">
        <f t="shared" si="2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ref="B31:K31" si="3">IF(B$27=0,C7,IF(C7="","",C7-B7))</f>
        <v>7.4999999999999997E-3</v>
      </c>
      <c r="C31" s="103">
        <f t="shared" si="3"/>
        <v>0</v>
      </c>
      <c r="D31" s="103">
        <f t="shared" si="3"/>
        <v>0</v>
      </c>
      <c r="E31" s="103">
        <f t="shared" si="3"/>
        <v>0</v>
      </c>
      <c r="F31" s="103">
        <f t="shared" si="3"/>
        <v>7.4999999999999997E-3</v>
      </c>
      <c r="G31" s="103">
        <f t="shared" si="3"/>
        <v>0</v>
      </c>
      <c r="H31" s="103">
        <f t="shared" si="3"/>
        <v>0</v>
      </c>
      <c r="I31" s="103">
        <f t="shared" si="3"/>
        <v>0</v>
      </c>
      <c r="J31" s="103">
        <f t="shared" si="3"/>
        <v>0</v>
      </c>
      <c r="K31" s="103">
        <f t="shared" si="3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ref="B32:K32" si="4">IF(B$27=0,C8,IF(C8="","",C8-B8))</f>
        <v>0</v>
      </c>
      <c r="C32" s="103">
        <f t="shared" si="4"/>
        <v>0</v>
      </c>
      <c r="D32" s="103">
        <f t="shared" si="4"/>
        <v>0</v>
      </c>
      <c r="E32" s="103">
        <f t="shared" si="4"/>
        <v>7.4999999999999997E-3</v>
      </c>
      <c r="F32" s="103">
        <f t="shared" si="4"/>
        <v>0</v>
      </c>
      <c r="G32" s="103">
        <f t="shared" si="4"/>
        <v>0</v>
      </c>
      <c r="H32" s="103">
        <f t="shared" si="4"/>
        <v>7.4999999999999997E-3</v>
      </c>
      <c r="I32" s="103">
        <f t="shared" si="4"/>
        <v>0</v>
      </c>
      <c r="J32" s="103">
        <f t="shared" si="4"/>
        <v>0</v>
      </c>
      <c r="K32" s="103">
        <f t="shared" si="4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ref="B33:K33" si="5">IF(B$27=0,C9,IF(C9="","",C9-B9))</f>
        <v>0</v>
      </c>
      <c r="C33" s="103">
        <f t="shared" si="5"/>
        <v>0</v>
      </c>
      <c r="D33" s="103">
        <f t="shared" si="5"/>
        <v>6.8000000000000005E-3</v>
      </c>
      <c r="E33" s="103">
        <f t="shared" si="5"/>
        <v>0</v>
      </c>
      <c r="F33" s="103">
        <f t="shared" si="5"/>
        <v>6.7000000000000011E-3</v>
      </c>
      <c r="G33" s="103">
        <f t="shared" si="5"/>
        <v>6.799999999999997E-3</v>
      </c>
      <c r="H33" s="103">
        <f t="shared" si="5"/>
        <v>0</v>
      </c>
      <c r="I33" s="103">
        <f t="shared" si="5"/>
        <v>6.7000000000000046E-3</v>
      </c>
      <c r="J33" s="103">
        <f t="shared" si="5"/>
        <v>0</v>
      </c>
      <c r="K33" s="103">
        <f t="shared" si="5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ref="B34:K34" si="6">IF(B$27=0,C10,IF(C10="","",C10-B10))</f>
        <v>6.3E-3</v>
      </c>
      <c r="C34" s="103">
        <f t="shared" si="6"/>
        <v>6.3E-3</v>
      </c>
      <c r="D34" s="103">
        <f t="shared" si="6"/>
        <v>0</v>
      </c>
      <c r="E34" s="103">
        <f t="shared" si="6"/>
        <v>6.3E-3</v>
      </c>
      <c r="F34" s="103">
        <f t="shared" si="6"/>
        <v>6.3E-3</v>
      </c>
      <c r="G34" s="103">
        <f t="shared" si="6"/>
        <v>0</v>
      </c>
      <c r="H34" s="103">
        <f t="shared" si="6"/>
        <v>6.2000000000000041E-3</v>
      </c>
      <c r="I34" s="103">
        <f t="shared" si="6"/>
        <v>0</v>
      </c>
      <c r="J34" s="103">
        <f t="shared" si="6"/>
        <v>0</v>
      </c>
      <c r="K34" s="103">
        <f t="shared" si="6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ref="B35:K35" si="7">IF(B$27=0,C11,IF(C11="","",C11-B11))</f>
        <v>8.1000000000000013E-3</v>
      </c>
      <c r="C35" s="103">
        <f t="shared" si="7"/>
        <v>8.1999999999999972E-3</v>
      </c>
      <c r="D35" s="103">
        <f t="shared" si="7"/>
        <v>8.0999999999999996E-3</v>
      </c>
      <c r="E35" s="103">
        <f t="shared" si="7"/>
        <v>8.100000000000003E-3</v>
      </c>
      <c r="F35" s="103">
        <f t="shared" si="7"/>
        <v>0</v>
      </c>
      <c r="G35" s="103">
        <f t="shared" si="7"/>
        <v>8.199999999999999E-3</v>
      </c>
      <c r="H35" s="103">
        <f t="shared" si="7"/>
        <v>0</v>
      </c>
      <c r="I35" s="103">
        <f t="shared" si="7"/>
        <v>0</v>
      </c>
      <c r="J35" s="103">
        <f t="shared" si="7"/>
        <v>8.0999999999999961E-3</v>
      </c>
      <c r="K35" s="103">
        <f t="shared" si="7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ref="B36:K36" si="8">IF(B$27=0,C12,IF(C12="","",C12-B12))</f>
        <v>2.1299999999999999E-2</v>
      </c>
      <c r="C36" s="103">
        <f t="shared" si="8"/>
        <v>2.1299999999999999E-2</v>
      </c>
      <c r="D36" s="103">
        <f t="shared" si="8"/>
        <v>6.9999999999999993E-3</v>
      </c>
      <c r="E36" s="103">
        <f t="shared" si="8"/>
        <v>0</v>
      </c>
      <c r="F36" s="103">
        <f t="shared" si="8"/>
        <v>7.1000000000000021E-3</v>
      </c>
      <c r="G36" s="103">
        <f t="shared" si="8"/>
        <v>0</v>
      </c>
      <c r="H36" s="103">
        <f t="shared" si="8"/>
        <v>0</v>
      </c>
      <c r="I36" s="103">
        <f t="shared" si="8"/>
        <v>7.0999999999999952E-3</v>
      </c>
      <c r="J36" s="103">
        <f t="shared" si="8"/>
        <v>0</v>
      </c>
      <c r="K36" s="103">
        <f t="shared" si="8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ref="B37:K37" si="9">IF(B$27=0,C13,IF(C13="","",C13-B13))</f>
        <v>2.5000000000000001E-2</v>
      </c>
      <c r="C37" s="103">
        <f t="shared" si="9"/>
        <v>6.3E-3</v>
      </c>
      <c r="D37" s="103">
        <f t="shared" si="9"/>
        <v>0</v>
      </c>
      <c r="E37" s="103">
        <f t="shared" si="9"/>
        <v>6.1999999999999972E-3</v>
      </c>
      <c r="F37" s="103">
        <f t="shared" si="9"/>
        <v>0</v>
      </c>
      <c r="G37" s="103">
        <f t="shared" si="9"/>
        <v>0</v>
      </c>
      <c r="H37" s="103">
        <f t="shared" si="9"/>
        <v>6.3E-3</v>
      </c>
      <c r="I37" s="103">
        <f t="shared" si="9"/>
        <v>6.2000000000000041E-3</v>
      </c>
      <c r="J37" s="103">
        <f t="shared" si="9"/>
        <v>0</v>
      </c>
      <c r="K37" s="103">
        <f t="shared" si="9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ref="B38:K38" si="10">IF(B$27=0,C14,IF(C14="","",C14-B14))</f>
        <v>6.7000000000000002E-3</v>
      </c>
      <c r="C38" s="103">
        <f t="shared" si="10"/>
        <v>0</v>
      </c>
      <c r="D38" s="103">
        <f t="shared" si="10"/>
        <v>6.7000000000000002E-3</v>
      </c>
      <c r="E38" s="103">
        <f t="shared" si="10"/>
        <v>0</v>
      </c>
      <c r="F38" s="103">
        <f t="shared" si="10"/>
        <v>0</v>
      </c>
      <c r="G38" s="103">
        <f t="shared" si="10"/>
        <v>6.6999999999999959E-3</v>
      </c>
      <c r="H38" s="103">
        <f t="shared" si="10"/>
        <v>0</v>
      </c>
      <c r="I38" s="103">
        <f t="shared" si="10"/>
        <v>0</v>
      </c>
      <c r="J38" s="103">
        <f t="shared" si="10"/>
        <v>6.7000000000000046E-3</v>
      </c>
      <c r="K38" s="103">
        <f t="shared" si="1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ref="B39:K39" si="11">IF(B$27=0,C15,IF(C15="","",C15-B15))</f>
        <v>0</v>
      </c>
      <c r="C39" s="103">
        <f t="shared" si="11"/>
        <v>1.24E-2</v>
      </c>
      <c r="D39" s="103">
        <f t="shared" si="11"/>
        <v>6.2000000000000024E-3</v>
      </c>
      <c r="E39" s="103">
        <f t="shared" si="11"/>
        <v>6.1999999999999972E-3</v>
      </c>
      <c r="F39" s="103">
        <f t="shared" si="11"/>
        <v>1.8699999999999998E-2</v>
      </c>
      <c r="G39" s="103">
        <f t="shared" si="11"/>
        <v>0</v>
      </c>
      <c r="H39" s="103">
        <f t="shared" si="11"/>
        <v>0</v>
      </c>
      <c r="I39" s="103">
        <f t="shared" si="11"/>
        <v>6.1999999999999972E-3</v>
      </c>
      <c r="J39" s="103">
        <f t="shared" si="11"/>
        <v>0</v>
      </c>
      <c r="K39" s="103" t="str">
        <f t="shared" si="11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ref="B40:K40" si="12">IF(B$27=0,C16,IF(C16="","",C16-B16))</f>
        <v>5.0000000000000001E-3</v>
      </c>
      <c r="C40" s="103">
        <f t="shared" si="12"/>
        <v>1.0100000000000001E-2</v>
      </c>
      <c r="D40" s="103">
        <f t="shared" si="12"/>
        <v>4.9999999999999958E-3</v>
      </c>
      <c r="E40" s="103">
        <f t="shared" si="12"/>
        <v>2.0099999999999996E-2</v>
      </c>
      <c r="F40" s="103">
        <f t="shared" si="12"/>
        <v>0</v>
      </c>
      <c r="G40" s="103">
        <f t="shared" si="12"/>
        <v>5.0000000000000044E-3</v>
      </c>
      <c r="H40" s="103">
        <f t="shared" si="12"/>
        <v>1.0100000000000005E-2</v>
      </c>
      <c r="I40" s="103">
        <f t="shared" si="12"/>
        <v>0</v>
      </c>
      <c r="J40" s="103" t="str">
        <f t="shared" si="12"/>
        <v/>
      </c>
      <c r="K40" s="103" t="str">
        <f t="shared" si="12"/>
        <v/>
      </c>
      <c r="L40" s="103"/>
      <c r="M40" s="102"/>
    </row>
    <row r="41" spans="1:58" ht="12" customHeight="1">
      <c r="A41" s="104">
        <v>2013</v>
      </c>
      <c r="B41" s="103">
        <f t="shared" ref="B41:K41" si="13">IF(B$27=0,C17,IF(C17="","",C17-B17))</f>
        <v>9.5999999999999992E-3</v>
      </c>
      <c r="C41" s="103">
        <f t="shared" si="13"/>
        <v>4.8000000000000004E-3</v>
      </c>
      <c r="D41" s="103">
        <f t="shared" si="13"/>
        <v>1.9100000000000002E-2</v>
      </c>
      <c r="E41" s="103">
        <f t="shared" si="13"/>
        <v>0</v>
      </c>
      <c r="F41" s="103">
        <f t="shared" si="13"/>
        <v>4.7999999999999987E-3</v>
      </c>
      <c r="G41" s="103">
        <f t="shared" si="13"/>
        <v>9.5000000000000015E-3</v>
      </c>
      <c r="H41" s="103">
        <f t="shared" si="13"/>
        <v>0</v>
      </c>
      <c r="I41" s="103" t="str">
        <f t="shared" si="13"/>
        <v/>
      </c>
      <c r="J41" s="103" t="str">
        <f t="shared" si="13"/>
        <v/>
      </c>
      <c r="K41" s="103" t="str">
        <f t="shared" si="13"/>
        <v/>
      </c>
      <c r="L41" s="103"/>
      <c r="M41" s="102"/>
    </row>
    <row r="42" spans="1:58" ht="12" customHeight="1">
      <c r="A42" s="104">
        <v>2014</v>
      </c>
      <c r="B42" s="103">
        <f t="shared" ref="B42:K42" si="14">IF(B$27=0,C18,IF(C18="","",C18-B18))</f>
        <v>4.0000000000000001E-3</v>
      </c>
      <c r="C42" s="103">
        <f t="shared" si="14"/>
        <v>2.0199999999999999E-2</v>
      </c>
      <c r="D42" s="103">
        <f t="shared" si="14"/>
        <v>0</v>
      </c>
      <c r="E42" s="103">
        <f t="shared" si="14"/>
        <v>4.0000000000000001E-3</v>
      </c>
      <c r="F42" s="103">
        <f t="shared" si="14"/>
        <v>8.0999999999999996E-3</v>
      </c>
      <c r="G42" s="103">
        <f t="shared" si="14"/>
        <v>0</v>
      </c>
      <c r="H42" s="103" t="str">
        <f t="shared" si="14"/>
        <v/>
      </c>
      <c r="I42" s="103" t="str">
        <f t="shared" si="14"/>
        <v/>
      </c>
      <c r="J42" s="103" t="str">
        <f t="shared" si="14"/>
        <v/>
      </c>
      <c r="K42" s="103" t="str">
        <f t="shared" si="14"/>
        <v/>
      </c>
      <c r="L42" s="103"/>
      <c r="M42" s="102"/>
    </row>
    <row r="43" spans="1:58" ht="12" customHeight="1">
      <c r="A43" s="104">
        <v>2015</v>
      </c>
      <c r="B43" s="103">
        <f t="shared" ref="B43:K43" si="15">IF(B$27=0,C19,IF(C19="","",C19-B19))</f>
        <v>0.02</v>
      </c>
      <c r="C43" s="103">
        <f t="shared" si="15"/>
        <v>0</v>
      </c>
      <c r="D43" s="103">
        <f t="shared" si="15"/>
        <v>3.3000000000000008E-3</v>
      </c>
      <c r="E43" s="103">
        <f t="shared" si="15"/>
        <v>6.6999999999999976E-3</v>
      </c>
      <c r="F43" s="103">
        <f t="shared" si="15"/>
        <v>3.3000000000000043E-3</v>
      </c>
      <c r="G43" s="103" t="str">
        <f t="shared" si="15"/>
        <v/>
      </c>
      <c r="H43" s="103" t="str">
        <f t="shared" si="15"/>
        <v/>
      </c>
      <c r="I43" s="103" t="str">
        <f t="shared" si="15"/>
        <v/>
      </c>
      <c r="J43" s="103" t="str">
        <f t="shared" si="15"/>
        <v/>
      </c>
      <c r="K43" s="103" t="str">
        <f t="shared" si="15"/>
        <v/>
      </c>
      <c r="L43" s="103"/>
      <c r="M43" s="102"/>
    </row>
    <row r="44" spans="1:58" ht="12" customHeight="1">
      <c r="A44" s="104">
        <v>2016</v>
      </c>
      <c r="B44" s="103">
        <f t="shared" ref="B44:K44" si="16">IF(B$27=0,C20,IF(C20="","",C20-B20))</f>
        <v>0</v>
      </c>
      <c r="C44" s="103">
        <f t="shared" si="16"/>
        <v>2.7000000000000001E-3</v>
      </c>
      <c r="D44" s="103">
        <f t="shared" si="16"/>
        <v>5.4999999999999988E-3</v>
      </c>
      <c r="E44" s="103">
        <f t="shared" si="16"/>
        <v>0</v>
      </c>
      <c r="F44" s="103" t="str">
        <f t="shared" si="16"/>
        <v/>
      </c>
      <c r="G44" s="103" t="str">
        <f t="shared" si="16"/>
        <v/>
      </c>
      <c r="H44" s="103" t="str">
        <f t="shared" si="16"/>
        <v/>
      </c>
      <c r="I44" s="103" t="str">
        <f t="shared" si="16"/>
        <v/>
      </c>
      <c r="J44" s="103" t="str">
        <f t="shared" si="16"/>
        <v/>
      </c>
      <c r="K44" s="103" t="str">
        <f t="shared" si="16"/>
        <v/>
      </c>
      <c r="L44" s="103"/>
      <c r="M44" s="102"/>
    </row>
    <row r="45" spans="1:58" ht="12" customHeight="1">
      <c r="A45" s="104">
        <v>2017</v>
      </c>
      <c r="B45" s="103">
        <f t="shared" ref="B45:K45" si="17">IF(B$27=0,C21,IF(C21="","",C21-B21))</f>
        <v>2.2000000000000001E-3</v>
      </c>
      <c r="C45" s="103">
        <f t="shared" si="17"/>
        <v>4.3999999999999994E-3</v>
      </c>
      <c r="D45" s="103">
        <f t="shared" si="17"/>
        <v>2.2000000000000006E-3</v>
      </c>
      <c r="E45" s="103" t="str">
        <f t="shared" si="17"/>
        <v/>
      </c>
      <c r="F45" s="103" t="str">
        <f t="shared" si="17"/>
        <v/>
      </c>
      <c r="G45" s="103" t="str">
        <f t="shared" si="17"/>
        <v/>
      </c>
      <c r="H45" s="103" t="str">
        <f t="shared" si="17"/>
        <v/>
      </c>
      <c r="I45" s="103" t="str">
        <f t="shared" si="17"/>
        <v/>
      </c>
      <c r="J45" s="103" t="str">
        <f t="shared" si="17"/>
        <v/>
      </c>
      <c r="K45" s="103" t="str">
        <f t="shared" si="17"/>
        <v/>
      </c>
      <c r="L45" s="103"/>
      <c r="M45" s="102"/>
    </row>
    <row r="46" spans="1:58" ht="12" customHeight="1">
      <c r="A46" s="104">
        <v>2018</v>
      </c>
      <c r="B46" s="103">
        <f t="shared" ref="B46:K46" si="18">IF(B$27=0,C22,IF(C22="","",C22-B22))</f>
        <v>3.9000000000000003E-3</v>
      </c>
      <c r="C46" s="103">
        <f t="shared" si="18"/>
        <v>7.7999999999999979E-3</v>
      </c>
      <c r="D46" s="103" t="str">
        <f t="shared" si="18"/>
        <v/>
      </c>
      <c r="E46" s="103" t="str">
        <f t="shared" si="18"/>
        <v/>
      </c>
      <c r="F46" s="103" t="str">
        <f t="shared" si="18"/>
        <v/>
      </c>
      <c r="G46" s="103" t="str">
        <f t="shared" si="18"/>
        <v/>
      </c>
      <c r="H46" s="103" t="str">
        <f t="shared" si="18"/>
        <v/>
      </c>
      <c r="I46" s="103" t="str">
        <f t="shared" si="18"/>
        <v/>
      </c>
      <c r="J46" s="103" t="str">
        <f t="shared" si="18"/>
        <v/>
      </c>
      <c r="K46" s="103" t="str">
        <f t="shared" si="18"/>
        <v/>
      </c>
      <c r="L46" s="103"/>
      <c r="M46" s="102"/>
    </row>
    <row r="47" spans="1:58" ht="12" customHeight="1">
      <c r="A47" s="104">
        <v>2019</v>
      </c>
      <c r="B47" s="103">
        <f t="shared" ref="B47:K47" si="19">IF(B$27=0,C23,IF(C23="","",C23-B23))</f>
        <v>1.01E-2</v>
      </c>
      <c r="C47" s="103" t="str">
        <f t="shared" si="19"/>
        <v/>
      </c>
      <c r="D47" s="103" t="str">
        <f t="shared" si="19"/>
        <v/>
      </c>
      <c r="E47" s="103" t="str">
        <f t="shared" si="19"/>
        <v/>
      </c>
      <c r="F47" s="103" t="str">
        <f t="shared" si="19"/>
        <v/>
      </c>
      <c r="G47" s="103" t="str">
        <f t="shared" si="19"/>
        <v/>
      </c>
      <c r="H47" s="103" t="str">
        <f t="shared" si="19"/>
        <v/>
      </c>
      <c r="I47" s="103" t="str">
        <f t="shared" si="19"/>
        <v/>
      </c>
      <c r="J47" s="103" t="str">
        <f t="shared" si="19"/>
        <v/>
      </c>
      <c r="K47" s="103" t="str">
        <f t="shared" si="19"/>
        <v/>
      </c>
      <c r="L47" s="103"/>
      <c r="M47" s="102"/>
    </row>
    <row r="48" spans="1:58" ht="12" customHeight="1">
      <c r="A48" s="104" t="s">
        <v>150</v>
      </c>
      <c r="B48" s="103">
        <f t="shared" ref="B48:K48" si="20">IF(B$27=0,C24,IF(C24="","",C24-B24))</f>
        <v>6.8000000000000005E-3</v>
      </c>
      <c r="C48" s="103">
        <f t="shared" si="20"/>
        <v>6.2000000000000006E-3</v>
      </c>
      <c r="D48" s="103">
        <f t="shared" si="20"/>
        <v>4.5999999999999999E-3</v>
      </c>
      <c r="E48" s="103">
        <f t="shared" si="20"/>
        <v>4.8000000000000022E-3</v>
      </c>
      <c r="F48" s="103">
        <f t="shared" si="20"/>
        <v>4.5999999999999999E-3</v>
      </c>
      <c r="G48" s="103">
        <f t="shared" si="20"/>
        <v>3.599999999999999E-3</v>
      </c>
      <c r="H48" s="103">
        <f t="shared" si="20"/>
        <v>3.4000000000000002E-3</v>
      </c>
      <c r="I48" s="103">
        <f t="shared" si="20"/>
        <v>3.2000000000000015E-3</v>
      </c>
      <c r="J48" s="103">
        <f t="shared" si="20"/>
        <v>1.4999999999999944E-3</v>
      </c>
      <c r="K48" s="103">
        <f t="shared" si="20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52" si="21">IF(B$51=0,B28,IF(B28="","",B28/(1-B4)))</f>
        <v>0</v>
      </c>
      <c r="C52" s="103">
        <f t="shared" si="21"/>
        <v>0</v>
      </c>
      <c r="D52" s="103">
        <f t="shared" si="21"/>
        <v>0</v>
      </c>
      <c r="E52" s="103">
        <f t="shared" si="21"/>
        <v>0</v>
      </c>
      <c r="F52" s="103">
        <f t="shared" si="21"/>
        <v>0</v>
      </c>
      <c r="G52" s="103">
        <f t="shared" si="21"/>
        <v>0</v>
      </c>
      <c r="H52" s="103">
        <f t="shared" si="21"/>
        <v>0</v>
      </c>
      <c r="I52" s="103">
        <f t="shared" si="21"/>
        <v>1.4499999999999999E-2</v>
      </c>
      <c r="J52" s="103">
        <f t="shared" si="21"/>
        <v>0</v>
      </c>
      <c r="K52" s="103">
        <f t="shared" si="21"/>
        <v>0</v>
      </c>
      <c r="L52" s="103"/>
      <c r="N52" s="103">
        <f>IFERROR(HLOOKUP(N$51-$A52,$B$51:$K$71,2+$A52-$A$52,0),"")</f>
        <v>0</v>
      </c>
      <c r="O52" s="103">
        <f t="shared" ref="O52:AG66" si="22">IFERROR(HLOOKUP(O$51-$A52,$B$51:$K$71,2+$A52-$A$52,0),"")</f>
        <v>0</v>
      </c>
      <c r="P52" s="103">
        <f t="shared" si="22"/>
        <v>0</v>
      </c>
      <c r="Q52" s="103">
        <f t="shared" si="22"/>
        <v>0</v>
      </c>
      <c r="R52" s="103">
        <f t="shared" si="22"/>
        <v>0</v>
      </c>
      <c r="S52" s="103">
        <f t="shared" si="22"/>
        <v>0</v>
      </c>
      <c r="T52" s="103">
        <f t="shared" si="22"/>
        <v>0</v>
      </c>
      <c r="U52" s="103">
        <f t="shared" si="22"/>
        <v>1.4499999999999999E-2</v>
      </c>
      <c r="V52" s="103">
        <f t="shared" si="22"/>
        <v>0</v>
      </c>
      <c r="W52" s="103">
        <f t="shared" si="22"/>
        <v>0</v>
      </c>
      <c r="X52" s="103" t="str">
        <f t="shared" si="22"/>
        <v/>
      </c>
      <c r="Y52" s="103" t="str">
        <f t="shared" si="22"/>
        <v/>
      </c>
      <c r="Z52" s="103" t="str">
        <f t="shared" si="22"/>
        <v/>
      </c>
      <c r="AA52" s="103" t="str">
        <f t="shared" si="22"/>
        <v/>
      </c>
      <c r="AB52" s="103" t="str">
        <f t="shared" si="22"/>
        <v/>
      </c>
      <c r="AC52" s="103" t="str">
        <f t="shared" si="22"/>
        <v/>
      </c>
      <c r="AD52" s="103" t="str">
        <f t="shared" si="22"/>
        <v/>
      </c>
      <c r="AE52" s="103" t="str">
        <f t="shared" si="22"/>
        <v/>
      </c>
      <c r="AF52" s="103" t="str">
        <f t="shared" si="22"/>
        <v/>
      </c>
      <c r="AG52" s="103" t="str">
        <f t="shared" si="22"/>
        <v/>
      </c>
    </row>
    <row r="53" spans="1:33" ht="12" customHeight="1">
      <c r="A53" s="104">
        <v>2001</v>
      </c>
      <c r="B53" s="103">
        <f t="shared" ref="B53:K53" si="23">IF(B$51=0,B29,IF(B29="","",B29/(1-B5)))</f>
        <v>0</v>
      </c>
      <c r="C53" s="103">
        <f t="shared" si="23"/>
        <v>0</v>
      </c>
      <c r="D53" s="103">
        <f t="shared" si="23"/>
        <v>0</v>
      </c>
      <c r="E53" s="103">
        <f t="shared" si="23"/>
        <v>0</v>
      </c>
      <c r="F53" s="103">
        <f t="shared" si="23"/>
        <v>0</v>
      </c>
      <c r="G53" s="103">
        <f t="shared" si="23"/>
        <v>0</v>
      </c>
      <c r="H53" s="103">
        <f t="shared" si="23"/>
        <v>1.3000000000000001E-2</v>
      </c>
      <c r="I53" s="103">
        <f t="shared" si="23"/>
        <v>0</v>
      </c>
      <c r="J53" s="103">
        <f t="shared" si="23"/>
        <v>0</v>
      </c>
      <c r="K53" s="103">
        <f t="shared" si="23"/>
        <v>0</v>
      </c>
      <c r="L53" s="103"/>
      <c r="N53" s="103" t="str">
        <f t="shared" ref="N53:AC71" si="24">IFERROR(HLOOKUP(N$51-$A53,$B$51:$K$71,2+$A53-$A$52,0),"")</f>
        <v/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1.3000000000000001E-2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 t="str">
        <f t="shared" si="24"/>
        <v/>
      </c>
      <c r="Z53" s="103" t="str">
        <f t="shared" si="24"/>
        <v/>
      </c>
      <c r="AA53" s="103" t="str">
        <f t="shared" si="24"/>
        <v/>
      </c>
      <c r="AB53" s="103" t="str">
        <f t="shared" si="24"/>
        <v/>
      </c>
      <c r="AC53" s="103" t="str">
        <f t="shared" si="24"/>
        <v/>
      </c>
      <c r="AD53" s="103" t="str">
        <f t="shared" si="22"/>
        <v/>
      </c>
      <c r="AE53" s="103" t="str">
        <f t="shared" si="22"/>
        <v/>
      </c>
      <c r="AF53" s="103" t="str">
        <f t="shared" si="22"/>
        <v/>
      </c>
      <c r="AG53" s="103" t="str">
        <f t="shared" si="22"/>
        <v/>
      </c>
    </row>
    <row r="54" spans="1:33" ht="12" customHeight="1">
      <c r="A54" s="104">
        <v>2002</v>
      </c>
      <c r="B54" s="103">
        <f t="shared" ref="B54:K54" si="25">IF(B$51=0,B30,IF(B30="","",B30/(1-B6)))</f>
        <v>0</v>
      </c>
      <c r="C54" s="103">
        <f t="shared" si="25"/>
        <v>1.1599999999999999E-2</v>
      </c>
      <c r="D54" s="103">
        <f t="shared" si="25"/>
        <v>0</v>
      </c>
      <c r="E54" s="103">
        <f t="shared" si="25"/>
        <v>0</v>
      </c>
      <c r="F54" s="103">
        <f t="shared" si="25"/>
        <v>0</v>
      </c>
      <c r="G54" s="103">
        <f t="shared" si="25"/>
        <v>1.1837312828814247E-2</v>
      </c>
      <c r="H54" s="103">
        <f t="shared" si="25"/>
        <v>0</v>
      </c>
      <c r="I54" s="103">
        <f t="shared" si="25"/>
        <v>0</v>
      </c>
      <c r="J54" s="103">
        <f t="shared" si="25"/>
        <v>0</v>
      </c>
      <c r="K54" s="103">
        <f t="shared" si="25"/>
        <v>0</v>
      </c>
      <c r="L54" s="103"/>
      <c r="N54" s="103" t="str">
        <f t="shared" si="24"/>
        <v/>
      </c>
      <c r="O54" s="103" t="str">
        <f t="shared" si="22"/>
        <v/>
      </c>
      <c r="P54" s="103">
        <f t="shared" si="22"/>
        <v>0</v>
      </c>
      <c r="Q54" s="103">
        <f t="shared" si="22"/>
        <v>1.1599999999999999E-2</v>
      </c>
      <c r="R54" s="103">
        <f t="shared" si="22"/>
        <v>0</v>
      </c>
      <c r="S54" s="103">
        <f t="shared" si="22"/>
        <v>0</v>
      </c>
      <c r="T54" s="103">
        <f t="shared" si="22"/>
        <v>0</v>
      </c>
      <c r="U54" s="103">
        <f t="shared" si="22"/>
        <v>1.1837312828814247E-2</v>
      </c>
      <c r="V54" s="103">
        <f t="shared" si="22"/>
        <v>0</v>
      </c>
      <c r="W54" s="103">
        <f t="shared" si="22"/>
        <v>0</v>
      </c>
      <c r="X54" s="103">
        <f t="shared" si="22"/>
        <v>0</v>
      </c>
      <c r="Y54" s="103">
        <f t="shared" si="22"/>
        <v>0</v>
      </c>
      <c r="Z54" s="103" t="str">
        <f t="shared" si="22"/>
        <v/>
      </c>
      <c r="AA54" s="103" t="str">
        <f t="shared" si="22"/>
        <v/>
      </c>
      <c r="AB54" s="103" t="str">
        <f t="shared" si="22"/>
        <v/>
      </c>
      <c r="AC54" s="103" t="str">
        <f t="shared" si="22"/>
        <v/>
      </c>
      <c r="AD54" s="103" t="str">
        <f t="shared" si="22"/>
        <v/>
      </c>
      <c r="AE54" s="103" t="str">
        <f t="shared" si="22"/>
        <v/>
      </c>
      <c r="AF54" s="103" t="str">
        <f t="shared" si="22"/>
        <v/>
      </c>
      <c r="AG54" s="103" t="str">
        <f t="shared" si="22"/>
        <v/>
      </c>
    </row>
    <row r="55" spans="1:33" ht="12" customHeight="1">
      <c r="A55" s="104">
        <v>2003</v>
      </c>
      <c r="B55" s="103">
        <f t="shared" ref="B55:K55" si="26">IF(B$51=0,B31,IF(B31="","",B31/(1-B7)))</f>
        <v>7.4999999999999997E-3</v>
      </c>
      <c r="C55" s="103">
        <f t="shared" si="26"/>
        <v>0</v>
      </c>
      <c r="D55" s="103">
        <f t="shared" si="26"/>
        <v>0</v>
      </c>
      <c r="E55" s="103">
        <f t="shared" si="26"/>
        <v>0</v>
      </c>
      <c r="F55" s="103">
        <f t="shared" si="26"/>
        <v>7.5566750629722911E-3</v>
      </c>
      <c r="G55" s="103">
        <f t="shared" si="26"/>
        <v>0</v>
      </c>
      <c r="H55" s="103">
        <f t="shared" si="26"/>
        <v>0</v>
      </c>
      <c r="I55" s="103">
        <f t="shared" si="26"/>
        <v>0</v>
      </c>
      <c r="J55" s="103">
        <f t="shared" si="26"/>
        <v>0</v>
      </c>
      <c r="K55" s="103">
        <f t="shared" si="26"/>
        <v>0</v>
      </c>
      <c r="L55" s="103"/>
      <c r="N55" s="103" t="str">
        <f t="shared" si="24"/>
        <v/>
      </c>
      <c r="O55" s="103" t="str">
        <f t="shared" si="22"/>
        <v/>
      </c>
      <c r="P55" s="103" t="str">
        <f t="shared" si="22"/>
        <v/>
      </c>
      <c r="Q55" s="103">
        <f t="shared" si="22"/>
        <v>7.4999999999999997E-3</v>
      </c>
      <c r="R55" s="103">
        <f t="shared" si="22"/>
        <v>0</v>
      </c>
      <c r="S55" s="103">
        <f t="shared" si="22"/>
        <v>0</v>
      </c>
      <c r="T55" s="103">
        <f t="shared" si="22"/>
        <v>0</v>
      </c>
      <c r="U55" s="103">
        <f t="shared" si="22"/>
        <v>7.5566750629722911E-3</v>
      </c>
      <c r="V55" s="103">
        <f t="shared" si="22"/>
        <v>0</v>
      </c>
      <c r="W55" s="103">
        <f t="shared" si="22"/>
        <v>0</v>
      </c>
      <c r="X55" s="103">
        <f t="shared" si="22"/>
        <v>0</v>
      </c>
      <c r="Y55" s="103">
        <f t="shared" si="22"/>
        <v>0</v>
      </c>
      <c r="Z55" s="103">
        <f t="shared" si="22"/>
        <v>0</v>
      </c>
      <c r="AA55" s="103" t="str">
        <f t="shared" si="22"/>
        <v/>
      </c>
      <c r="AB55" s="103" t="str">
        <f t="shared" si="22"/>
        <v/>
      </c>
      <c r="AC55" s="103" t="str">
        <f t="shared" si="22"/>
        <v/>
      </c>
      <c r="AD55" s="103" t="str">
        <f t="shared" si="22"/>
        <v/>
      </c>
      <c r="AE55" s="103" t="str">
        <f t="shared" si="22"/>
        <v/>
      </c>
      <c r="AF55" s="103" t="str">
        <f t="shared" si="22"/>
        <v/>
      </c>
      <c r="AG55" s="103" t="str">
        <f t="shared" si="22"/>
        <v/>
      </c>
    </row>
    <row r="56" spans="1:33" ht="12" customHeight="1">
      <c r="A56" s="104">
        <v>2004</v>
      </c>
      <c r="B56" s="103">
        <f t="shared" ref="B56:K56" si="27">IF(B$51=0,B32,IF(B32="","",B32/(1-B8)))</f>
        <v>0</v>
      </c>
      <c r="C56" s="103">
        <f t="shared" si="27"/>
        <v>0</v>
      </c>
      <c r="D56" s="103">
        <f t="shared" si="27"/>
        <v>0</v>
      </c>
      <c r="E56" s="103">
        <f t="shared" si="27"/>
        <v>7.4999999999999997E-3</v>
      </c>
      <c r="F56" s="103">
        <f t="shared" si="27"/>
        <v>0</v>
      </c>
      <c r="G56" s="103">
        <f t="shared" si="27"/>
        <v>0</v>
      </c>
      <c r="H56" s="103">
        <f t="shared" si="27"/>
        <v>7.5566750629722911E-3</v>
      </c>
      <c r="I56" s="103">
        <f t="shared" si="27"/>
        <v>0</v>
      </c>
      <c r="J56" s="103">
        <f t="shared" si="27"/>
        <v>0</v>
      </c>
      <c r="K56" s="103">
        <f t="shared" si="27"/>
        <v>0</v>
      </c>
      <c r="L56" s="103"/>
      <c r="N56" s="103" t="str">
        <f t="shared" si="24"/>
        <v/>
      </c>
      <c r="O56" s="103" t="str">
        <f t="shared" si="22"/>
        <v/>
      </c>
      <c r="P56" s="103" t="str">
        <f t="shared" si="22"/>
        <v/>
      </c>
      <c r="Q56" s="103" t="str">
        <f t="shared" si="22"/>
        <v/>
      </c>
      <c r="R56" s="103">
        <f t="shared" si="22"/>
        <v>0</v>
      </c>
      <c r="S56" s="103">
        <f t="shared" si="22"/>
        <v>0</v>
      </c>
      <c r="T56" s="103">
        <f t="shared" si="22"/>
        <v>0</v>
      </c>
      <c r="U56" s="103">
        <f t="shared" si="22"/>
        <v>7.4999999999999997E-3</v>
      </c>
      <c r="V56" s="103">
        <f t="shared" si="22"/>
        <v>0</v>
      </c>
      <c r="W56" s="103">
        <f t="shared" si="22"/>
        <v>0</v>
      </c>
      <c r="X56" s="103">
        <f t="shared" si="22"/>
        <v>7.5566750629722911E-3</v>
      </c>
      <c r="Y56" s="103">
        <f t="shared" si="22"/>
        <v>0</v>
      </c>
      <c r="Z56" s="103">
        <f t="shared" si="22"/>
        <v>0</v>
      </c>
      <c r="AA56" s="103">
        <f t="shared" si="22"/>
        <v>0</v>
      </c>
      <c r="AB56" s="103" t="str">
        <f t="shared" si="22"/>
        <v/>
      </c>
      <c r="AC56" s="103" t="str">
        <f t="shared" si="22"/>
        <v/>
      </c>
      <c r="AD56" s="103" t="str">
        <f t="shared" si="22"/>
        <v/>
      </c>
      <c r="AE56" s="103" t="str">
        <f t="shared" si="22"/>
        <v/>
      </c>
      <c r="AF56" s="103" t="str">
        <f t="shared" si="22"/>
        <v/>
      </c>
      <c r="AG56" s="103" t="str">
        <f t="shared" si="22"/>
        <v/>
      </c>
    </row>
    <row r="57" spans="1:33" ht="12" customHeight="1">
      <c r="A57" s="104">
        <v>2005</v>
      </c>
      <c r="B57" s="103">
        <f t="shared" ref="B57:K57" si="28">IF(B$51=0,B33,IF(B33="","",B33/(1-B9)))</f>
        <v>0</v>
      </c>
      <c r="C57" s="103">
        <f t="shared" si="28"/>
        <v>0</v>
      </c>
      <c r="D57" s="103">
        <f t="shared" si="28"/>
        <v>6.8000000000000005E-3</v>
      </c>
      <c r="E57" s="103">
        <f t="shared" si="28"/>
        <v>0</v>
      </c>
      <c r="F57" s="103">
        <f t="shared" si="28"/>
        <v>6.7458719291180035E-3</v>
      </c>
      <c r="G57" s="103">
        <f t="shared" si="28"/>
        <v>6.8930562595032911E-3</v>
      </c>
      <c r="H57" s="103">
        <f t="shared" si="28"/>
        <v>0</v>
      </c>
      <c r="I57" s="103">
        <f t="shared" si="28"/>
        <v>6.8388282127181833E-3</v>
      </c>
      <c r="J57" s="103">
        <f t="shared" si="28"/>
        <v>0</v>
      </c>
      <c r="K57" s="103">
        <f t="shared" si="28"/>
        <v>0</v>
      </c>
      <c r="L57" s="103"/>
      <c r="N57" s="103" t="str">
        <f t="shared" si="24"/>
        <v/>
      </c>
      <c r="O57" s="103" t="str">
        <f t="shared" si="22"/>
        <v/>
      </c>
      <c r="P57" s="103" t="str">
        <f t="shared" si="22"/>
        <v/>
      </c>
      <c r="Q57" s="103" t="str">
        <f t="shared" si="22"/>
        <v/>
      </c>
      <c r="R57" s="103" t="str">
        <f t="shared" si="22"/>
        <v/>
      </c>
      <c r="S57" s="103">
        <f t="shared" si="22"/>
        <v>0</v>
      </c>
      <c r="T57" s="103">
        <f t="shared" si="22"/>
        <v>0</v>
      </c>
      <c r="U57" s="103">
        <f t="shared" si="22"/>
        <v>6.8000000000000005E-3</v>
      </c>
      <c r="V57" s="103">
        <f t="shared" si="22"/>
        <v>0</v>
      </c>
      <c r="W57" s="103">
        <f t="shared" si="22"/>
        <v>6.7458719291180035E-3</v>
      </c>
      <c r="X57" s="103">
        <f t="shared" si="22"/>
        <v>6.8930562595032911E-3</v>
      </c>
      <c r="Y57" s="103">
        <f t="shared" si="22"/>
        <v>0</v>
      </c>
      <c r="Z57" s="103">
        <f t="shared" si="22"/>
        <v>6.8388282127181833E-3</v>
      </c>
      <c r="AA57" s="103">
        <f t="shared" si="22"/>
        <v>0</v>
      </c>
      <c r="AB57" s="103">
        <f t="shared" si="22"/>
        <v>0</v>
      </c>
      <c r="AC57" s="103" t="str">
        <f t="shared" si="22"/>
        <v/>
      </c>
      <c r="AD57" s="103" t="str">
        <f t="shared" si="22"/>
        <v/>
      </c>
      <c r="AE57" s="103" t="str">
        <f t="shared" si="22"/>
        <v/>
      </c>
      <c r="AF57" s="103" t="str">
        <f t="shared" si="22"/>
        <v/>
      </c>
      <c r="AG57" s="103" t="str">
        <f t="shared" si="22"/>
        <v/>
      </c>
    </row>
    <row r="58" spans="1:33" ht="12" customHeight="1">
      <c r="A58" s="104">
        <v>2006</v>
      </c>
      <c r="B58" s="103">
        <f t="shared" ref="B58:K58" si="29">IF(B$51=0,B34,IF(B34="","",B34/(1-B10)))</f>
        <v>6.3E-3</v>
      </c>
      <c r="C58" s="103">
        <f t="shared" si="29"/>
        <v>6.3399416322833854E-3</v>
      </c>
      <c r="D58" s="103">
        <f t="shared" si="29"/>
        <v>0</v>
      </c>
      <c r="E58" s="103">
        <f t="shared" si="29"/>
        <v>6.3803929511849298E-3</v>
      </c>
      <c r="F58" s="103">
        <f t="shared" si="29"/>
        <v>6.4213637753541943E-3</v>
      </c>
      <c r="G58" s="103">
        <f t="shared" si="29"/>
        <v>0</v>
      </c>
      <c r="H58" s="103">
        <f t="shared" si="29"/>
        <v>6.360279031596229E-3</v>
      </c>
      <c r="I58" s="103">
        <f t="shared" si="29"/>
        <v>0</v>
      </c>
      <c r="J58" s="103">
        <f t="shared" si="29"/>
        <v>0</v>
      </c>
      <c r="K58" s="103">
        <f t="shared" si="29"/>
        <v>0</v>
      </c>
      <c r="L58" s="103"/>
      <c r="N58" s="103" t="str">
        <f t="shared" si="24"/>
        <v/>
      </c>
      <c r="O58" s="103" t="str">
        <f t="shared" si="22"/>
        <v/>
      </c>
      <c r="P58" s="103" t="str">
        <f t="shared" si="22"/>
        <v/>
      </c>
      <c r="Q58" s="103" t="str">
        <f t="shared" si="22"/>
        <v/>
      </c>
      <c r="R58" s="103" t="str">
        <f t="shared" si="22"/>
        <v/>
      </c>
      <c r="S58" s="103" t="str">
        <f t="shared" si="22"/>
        <v/>
      </c>
      <c r="T58" s="103">
        <f t="shared" si="22"/>
        <v>6.3E-3</v>
      </c>
      <c r="U58" s="103">
        <f t="shared" si="22"/>
        <v>6.3399416322833854E-3</v>
      </c>
      <c r="V58" s="103">
        <f t="shared" si="22"/>
        <v>0</v>
      </c>
      <c r="W58" s="103">
        <f t="shared" si="22"/>
        <v>6.3803929511849298E-3</v>
      </c>
      <c r="X58" s="103">
        <f t="shared" si="22"/>
        <v>6.4213637753541943E-3</v>
      </c>
      <c r="Y58" s="103">
        <f t="shared" si="22"/>
        <v>0</v>
      </c>
      <c r="Z58" s="103">
        <f t="shared" si="22"/>
        <v>6.360279031596229E-3</v>
      </c>
      <c r="AA58" s="103">
        <f t="shared" si="22"/>
        <v>0</v>
      </c>
      <c r="AB58" s="103">
        <f t="shared" si="22"/>
        <v>0</v>
      </c>
      <c r="AC58" s="103">
        <f t="shared" si="22"/>
        <v>0</v>
      </c>
      <c r="AD58" s="103" t="str">
        <f t="shared" si="22"/>
        <v/>
      </c>
      <c r="AE58" s="103" t="str">
        <f t="shared" si="22"/>
        <v/>
      </c>
      <c r="AF58" s="103" t="str">
        <f t="shared" si="22"/>
        <v/>
      </c>
      <c r="AG58" s="103" t="str">
        <f t="shared" si="22"/>
        <v/>
      </c>
    </row>
    <row r="59" spans="1:33" ht="12" customHeight="1">
      <c r="A59" s="104">
        <v>2007</v>
      </c>
      <c r="B59" s="103">
        <f t="shared" ref="B59:K59" si="30">IF(B$51=0,B35,IF(B35="","",B35/(1-B11)))</f>
        <v>8.1000000000000013E-3</v>
      </c>
      <c r="C59" s="103">
        <f t="shared" si="30"/>
        <v>8.2669623954027601E-3</v>
      </c>
      <c r="D59" s="103">
        <f t="shared" si="30"/>
        <v>8.2342177493138144E-3</v>
      </c>
      <c r="E59" s="103">
        <f t="shared" si="30"/>
        <v>8.3025830258302621E-3</v>
      </c>
      <c r="F59" s="103">
        <f t="shared" si="30"/>
        <v>0</v>
      </c>
      <c r="G59" s="103">
        <f t="shared" si="30"/>
        <v>8.4754521963824273E-3</v>
      </c>
      <c r="H59" s="103">
        <f t="shared" si="30"/>
        <v>0</v>
      </c>
      <c r="I59" s="103">
        <f t="shared" si="30"/>
        <v>0</v>
      </c>
      <c r="J59" s="103">
        <f t="shared" si="30"/>
        <v>8.4436568331074692E-3</v>
      </c>
      <c r="K59" s="103">
        <f t="shared" si="30"/>
        <v>0</v>
      </c>
      <c r="L59" s="103"/>
      <c r="N59" s="103" t="str">
        <f t="shared" si="24"/>
        <v/>
      </c>
      <c r="O59" s="103" t="str">
        <f t="shared" si="22"/>
        <v/>
      </c>
      <c r="P59" s="103" t="str">
        <f t="shared" si="22"/>
        <v/>
      </c>
      <c r="Q59" s="103" t="str">
        <f t="shared" si="22"/>
        <v/>
      </c>
      <c r="R59" s="103" t="str">
        <f t="shared" si="22"/>
        <v/>
      </c>
      <c r="S59" s="103" t="str">
        <f t="shared" si="22"/>
        <v/>
      </c>
      <c r="T59" s="103" t="str">
        <f t="shared" si="22"/>
        <v/>
      </c>
      <c r="U59" s="103">
        <f t="shared" si="22"/>
        <v>8.1000000000000013E-3</v>
      </c>
      <c r="V59" s="103">
        <f t="shared" si="22"/>
        <v>8.2669623954027601E-3</v>
      </c>
      <c r="W59" s="103">
        <f t="shared" si="22"/>
        <v>8.2342177493138144E-3</v>
      </c>
      <c r="X59" s="103">
        <f t="shared" si="22"/>
        <v>8.3025830258302621E-3</v>
      </c>
      <c r="Y59" s="103">
        <f t="shared" si="22"/>
        <v>0</v>
      </c>
      <c r="Z59" s="103">
        <f t="shared" si="22"/>
        <v>8.4754521963824273E-3</v>
      </c>
      <c r="AA59" s="103">
        <f t="shared" si="22"/>
        <v>0</v>
      </c>
      <c r="AB59" s="103">
        <f t="shared" si="22"/>
        <v>0</v>
      </c>
      <c r="AC59" s="103">
        <f t="shared" si="22"/>
        <v>8.4436568331074692E-3</v>
      </c>
      <c r="AD59" s="103">
        <f t="shared" si="22"/>
        <v>0</v>
      </c>
      <c r="AE59" s="103" t="str">
        <f t="shared" si="22"/>
        <v/>
      </c>
      <c r="AF59" s="103" t="str">
        <f t="shared" si="22"/>
        <v/>
      </c>
      <c r="AG59" s="103" t="str">
        <f t="shared" si="22"/>
        <v/>
      </c>
    </row>
    <row r="60" spans="1:33" ht="12" customHeight="1">
      <c r="A60" s="104">
        <v>2008</v>
      </c>
      <c r="B60" s="103">
        <f t="shared" ref="B60:K60" si="31">IF(B$51=0,B36,IF(B36="","",B36/(1-B12)))</f>
        <v>2.1299999999999999E-2</v>
      </c>
      <c r="C60" s="103">
        <f t="shared" si="31"/>
        <v>2.1763563911310922E-2</v>
      </c>
      <c r="D60" s="103">
        <f t="shared" si="31"/>
        <v>7.3114685606851882E-3</v>
      </c>
      <c r="E60" s="103">
        <f t="shared" si="31"/>
        <v>0</v>
      </c>
      <c r="F60" s="103">
        <f t="shared" si="31"/>
        <v>7.470538720538723E-3</v>
      </c>
      <c r="G60" s="103">
        <f t="shared" si="31"/>
        <v>0</v>
      </c>
      <c r="H60" s="103">
        <f t="shared" si="31"/>
        <v>0</v>
      </c>
      <c r="I60" s="103">
        <f t="shared" si="31"/>
        <v>7.5267677303084857E-3</v>
      </c>
      <c r="J60" s="103">
        <f t="shared" si="31"/>
        <v>0</v>
      </c>
      <c r="K60" s="103">
        <f t="shared" si="31"/>
        <v>0</v>
      </c>
      <c r="L60" s="103"/>
      <c r="N60" s="103" t="str">
        <f t="shared" si="24"/>
        <v/>
      </c>
      <c r="O60" s="103" t="str">
        <f t="shared" si="22"/>
        <v/>
      </c>
      <c r="P60" s="103" t="str">
        <f t="shared" si="22"/>
        <v/>
      </c>
      <c r="Q60" s="103" t="str">
        <f t="shared" si="22"/>
        <v/>
      </c>
      <c r="R60" s="103" t="str">
        <f t="shared" si="22"/>
        <v/>
      </c>
      <c r="S60" s="103" t="str">
        <f t="shared" si="22"/>
        <v/>
      </c>
      <c r="T60" s="103" t="str">
        <f t="shared" si="22"/>
        <v/>
      </c>
      <c r="U60" s="103" t="str">
        <f t="shared" si="22"/>
        <v/>
      </c>
      <c r="V60" s="103">
        <f t="shared" si="22"/>
        <v>2.1299999999999999E-2</v>
      </c>
      <c r="W60" s="103">
        <f t="shared" si="22"/>
        <v>2.1763563911310922E-2</v>
      </c>
      <c r="X60" s="103">
        <f t="shared" si="22"/>
        <v>7.3114685606851882E-3</v>
      </c>
      <c r="Y60" s="103">
        <f t="shared" si="22"/>
        <v>0</v>
      </c>
      <c r="Z60" s="103">
        <f t="shared" si="22"/>
        <v>7.470538720538723E-3</v>
      </c>
      <c r="AA60" s="103">
        <f t="shared" si="22"/>
        <v>0</v>
      </c>
      <c r="AB60" s="103">
        <f t="shared" si="22"/>
        <v>0</v>
      </c>
      <c r="AC60" s="103">
        <f t="shared" si="22"/>
        <v>7.5267677303084857E-3</v>
      </c>
      <c r="AD60" s="103">
        <f t="shared" si="22"/>
        <v>0</v>
      </c>
      <c r="AE60" s="103">
        <f t="shared" si="22"/>
        <v>0</v>
      </c>
      <c r="AF60" s="103" t="str">
        <f t="shared" si="22"/>
        <v/>
      </c>
      <c r="AG60" s="103" t="str">
        <f t="shared" si="22"/>
        <v/>
      </c>
    </row>
    <row r="61" spans="1:33" ht="12" customHeight="1">
      <c r="A61" s="104">
        <v>2009</v>
      </c>
      <c r="B61" s="103">
        <f t="shared" ref="B61:K61" si="32">IF(B$51=0,B37,IF(B37="","",B37/(1-B13)))</f>
        <v>2.5000000000000001E-2</v>
      </c>
      <c r="C61" s="103">
        <f t="shared" si="32"/>
        <v>6.4615384615384621E-3</v>
      </c>
      <c r="D61" s="103">
        <f t="shared" si="32"/>
        <v>0</v>
      </c>
      <c r="E61" s="103">
        <f t="shared" si="32"/>
        <v>6.4003303396304298E-3</v>
      </c>
      <c r="F61" s="103">
        <f t="shared" si="32"/>
        <v>0</v>
      </c>
      <c r="G61" s="103">
        <f t="shared" si="32"/>
        <v>0</v>
      </c>
      <c r="H61" s="103">
        <f t="shared" si="32"/>
        <v>6.5454545454545453E-3</v>
      </c>
      <c r="I61" s="103">
        <f t="shared" si="32"/>
        <v>6.4839991633549509E-3</v>
      </c>
      <c r="J61" s="103">
        <f t="shared" si="32"/>
        <v>0</v>
      </c>
      <c r="K61" s="103">
        <f t="shared" si="32"/>
        <v>6.6315789473684137E-3</v>
      </c>
      <c r="L61" s="103"/>
      <c r="N61" s="103" t="str">
        <f t="shared" si="24"/>
        <v/>
      </c>
      <c r="O61" s="103" t="str">
        <f t="shared" si="22"/>
        <v/>
      </c>
      <c r="P61" s="103" t="str">
        <f t="shared" si="22"/>
        <v/>
      </c>
      <c r="Q61" s="103" t="str">
        <f t="shared" si="22"/>
        <v/>
      </c>
      <c r="R61" s="103" t="str">
        <f t="shared" si="22"/>
        <v/>
      </c>
      <c r="S61" s="103" t="str">
        <f t="shared" si="22"/>
        <v/>
      </c>
      <c r="T61" s="103" t="str">
        <f t="shared" si="22"/>
        <v/>
      </c>
      <c r="U61" s="103" t="str">
        <f t="shared" si="22"/>
        <v/>
      </c>
      <c r="V61" s="103" t="str">
        <f t="shared" si="22"/>
        <v/>
      </c>
      <c r="W61" s="103">
        <f t="shared" si="22"/>
        <v>2.5000000000000001E-2</v>
      </c>
      <c r="X61" s="103">
        <f t="shared" si="22"/>
        <v>6.4615384615384621E-3</v>
      </c>
      <c r="Y61" s="103">
        <f t="shared" si="22"/>
        <v>0</v>
      </c>
      <c r="Z61" s="103">
        <f t="shared" si="22"/>
        <v>6.4003303396304298E-3</v>
      </c>
      <c r="AA61" s="103">
        <f t="shared" si="22"/>
        <v>0</v>
      </c>
      <c r="AB61" s="103">
        <f t="shared" si="22"/>
        <v>0</v>
      </c>
      <c r="AC61" s="103">
        <f t="shared" si="22"/>
        <v>6.5454545454545453E-3</v>
      </c>
      <c r="AD61" s="103">
        <f t="shared" si="22"/>
        <v>6.4839991633549509E-3</v>
      </c>
      <c r="AE61" s="103">
        <f t="shared" si="22"/>
        <v>0</v>
      </c>
      <c r="AF61" s="103">
        <f t="shared" si="22"/>
        <v>6.6315789473684137E-3</v>
      </c>
      <c r="AG61" s="103" t="str">
        <f t="shared" si="22"/>
        <v/>
      </c>
    </row>
    <row r="62" spans="1:33" ht="12" customHeight="1">
      <c r="A62" s="104">
        <v>2010</v>
      </c>
      <c r="B62" s="103">
        <f t="shared" ref="B62:K62" si="33">IF(B$51=0,B38,IF(B38="","",B38/(1-B14)))</f>
        <v>6.7000000000000002E-3</v>
      </c>
      <c r="C62" s="103">
        <f t="shared" si="33"/>
        <v>0</v>
      </c>
      <c r="D62" s="103">
        <f t="shared" si="33"/>
        <v>6.7451927917044205E-3</v>
      </c>
      <c r="E62" s="103">
        <f t="shared" si="33"/>
        <v>0</v>
      </c>
      <c r="F62" s="103">
        <f t="shared" si="33"/>
        <v>0</v>
      </c>
      <c r="G62" s="103">
        <f t="shared" si="33"/>
        <v>6.7909993918507964E-3</v>
      </c>
      <c r="H62" s="103">
        <f t="shared" si="33"/>
        <v>0</v>
      </c>
      <c r="I62" s="103">
        <f t="shared" si="33"/>
        <v>0</v>
      </c>
      <c r="J62" s="103">
        <f t="shared" si="33"/>
        <v>6.837432391060317E-3</v>
      </c>
      <c r="K62" s="103">
        <f t="shared" si="33"/>
        <v>0</v>
      </c>
      <c r="L62" s="103"/>
      <c r="N62" s="103" t="str">
        <f t="shared" si="24"/>
        <v/>
      </c>
      <c r="O62" s="103" t="str">
        <f t="shared" si="22"/>
        <v/>
      </c>
      <c r="P62" s="103" t="str">
        <f t="shared" si="22"/>
        <v/>
      </c>
      <c r="Q62" s="103" t="str">
        <f t="shared" si="22"/>
        <v/>
      </c>
      <c r="R62" s="103" t="str">
        <f t="shared" si="22"/>
        <v/>
      </c>
      <c r="S62" s="103" t="str">
        <f t="shared" si="22"/>
        <v/>
      </c>
      <c r="T62" s="103" t="str">
        <f t="shared" si="22"/>
        <v/>
      </c>
      <c r="U62" s="103" t="str">
        <f t="shared" si="22"/>
        <v/>
      </c>
      <c r="V62" s="103" t="str">
        <f t="shared" si="22"/>
        <v/>
      </c>
      <c r="W62" s="103" t="str">
        <f t="shared" si="22"/>
        <v/>
      </c>
      <c r="X62" s="103">
        <f t="shared" si="22"/>
        <v>6.7000000000000002E-3</v>
      </c>
      <c r="Y62" s="103">
        <f t="shared" si="22"/>
        <v>0</v>
      </c>
      <c r="Z62" s="103">
        <f t="shared" si="22"/>
        <v>6.7451927917044205E-3</v>
      </c>
      <c r="AA62" s="103">
        <f t="shared" si="22"/>
        <v>0</v>
      </c>
      <c r="AB62" s="103">
        <f t="shared" si="22"/>
        <v>0</v>
      </c>
      <c r="AC62" s="103">
        <f t="shared" si="22"/>
        <v>6.7909993918507964E-3</v>
      </c>
      <c r="AD62" s="103">
        <f t="shared" si="22"/>
        <v>0</v>
      </c>
      <c r="AE62" s="103">
        <f t="shared" si="22"/>
        <v>0</v>
      </c>
      <c r="AF62" s="103">
        <f t="shared" si="22"/>
        <v>6.837432391060317E-3</v>
      </c>
      <c r="AG62" s="103">
        <f t="shared" si="22"/>
        <v>0</v>
      </c>
    </row>
    <row r="63" spans="1:33" ht="12" customHeight="1">
      <c r="A63" s="104">
        <v>2011</v>
      </c>
      <c r="B63" s="103">
        <f t="shared" ref="B63:K63" si="34">IF(B$51=0,B39,IF(B39="","",B39/(1-B15)))</f>
        <v>0</v>
      </c>
      <c r="C63" s="103">
        <f t="shared" si="34"/>
        <v>1.24E-2</v>
      </c>
      <c r="D63" s="103">
        <f t="shared" si="34"/>
        <v>6.2778452814904843E-3</v>
      </c>
      <c r="E63" s="103">
        <f t="shared" si="34"/>
        <v>6.3175056042388397E-3</v>
      </c>
      <c r="F63" s="103">
        <f t="shared" si="34"/>
        <v>1.9175553732567678E-2</v>
      </c>
      <c r="G63" s="103">
        <f t="shared" si="34"/>
        <v>0</v>
      </c>
      <c r="H63" s="103">
        <f t="shared" si="34"/>
        <v>0</v>
      </c>
      <c r="I63" s="103">
        <f t="shared" si="34"/>
        <v>6.4819654992158884E-3</v>
      </c>
      <c r="J63" s="103">
        <f t="shared" si="34"/>
        <v>0</v>
      </c>
      <c r="K63" s="103" t="str">
        <f t="shared" si="34"/>
        <v/>
      </c>
      <c r="L63" s="103"/>
      <c r="N63" s="103" t="str">
        <f t="shared" si="24"/>
        <v/>
      </c>
      <c r="O63" s="103" t="str">
        <f t="shared" si="22"/>
        <v/>
      </c>
      <c r="P63" s="103" t="str">
        <f t="shared" si="22"/>
        <v/>
      </c>
      <c r="Q63" s="103" t="str">
        <f t="shared" si="22"/>
        <v/>
      </c>
      <c r="R63" s="103" t="str">
        <f t="shared" si="22"/>
        <v/>
      </c>
      <c r="S63" s="103" t="str">
        <f t="shared" si="22"/>
        <v/>
      </c>
      <c r="T63" s="103" t="str">
        <f t="shared" si="22"/>
        <v/>
      </c>
      <c r="U63" s="103" t="str">
        <f t="shared" si="22"/>
        <v/>
      </c>
      <c r="V63" s="103" t="str">
        <f t="shared" si="22"/>
        <v/>
      </c>
      <c r="W63" s="103" t="str">
        <f t="shared" si="22"/>
        <v/>
      </c>
      <c r="X63" s="103" t="str">
        <f t="shared" si="22"/>
        <v/>
      </c>
      <c r="Y63" s="103">
        <f t="shared" si="22"/>
        <v>0</v>
      </c>
      <c r="Z63" s="103">
        <f t="shared" si="22"/>
        <v>1.24E-2</v>
      </c>
      <c r="AA63" s="103">
        <f t="shared" si="22"/>
        <v>6.2778452814904843E-3</v>
      </c>
      <c r="AB63" s="103">
        <f t="shared" si="22"/>
        <v>6.3175056042388397E-3</v>
      </c>
      <c r="AC63" s="103">
        <f t="shared" si="22"/>
        <v>1.9175553732567678E-2</v>
      </c>
      <c r="AD63" s="103">
        <f t="shared" si="22"/>
        <v>0</v>
      </c>
      <c r="AE63" s="103">
        <f t="shared" si="22"/>
        <v>0</v>
      </c>
      <c r="AF63" s="103">
        <f t="shared" si="22"/>
        <v>6.4819654992158884E-3</v>
      </c>
      <c r="AG63" s="103">
        <f t="shared" si="22"/>
        <v>0</v>
      </c>
    </row>
    <row r="64" spans="1:33" ht="12" customHeight="1">
      <c r="A64" s="104">
        <v>2012</v>
      </c>
      <c r="B64" s="103">
        <f t="shared" ref="B64:K64" si="35">IF(B$51=0,B40,IF(B40="","",B40/(1-B16)))</f>
        <v>5.0000000000000001E-3</v>
      </c>
      <c r="C64" s="103">
        <f t="shared" si="35"/>
        <v>1.0150753768844223E-2</v>
      </c>
      <c r="D64" s="103">
        <f t="shared" si="35"/>
        <v>5.0766575286831104E-3</v>
      </c>
      <c r="E64" s="103">
        <f t="shared" si="35"/>
        <v>2.0512297173180934E-2</v>
      </c>
      <c r="F64" s="103">
        <f t="shared" si="35"/>
        <v>0</v>
      </c>
      <c r="G64" s="103">
        <f t="shared" si="35"/>
        <v>5.2094186288810214E-3</v>
      </c>
      <c r="H64" s="103">
        <f t="shared" si="35"/>
        <v>1.0578131545873486E-2</v>
      </c>
      <c r="I64" s="103">
        <f t="shared" si="35"/>
        <v>0</v>
      </c>
      <c r="J64" s="103" t="str">
        <f t="shared" si="35"/>
        <v/>
      </c>
      <c r="K64" s="103" t="str">
        <f t="shared" si="35"/>
        <v/>
      </c>
      <c r="L64" s="103"/>
      <c r="N64" s="103" t="str">
        <f t="shared" si="24"/>
        <v/>
      </c>
      <c r="O64" s="103" t="str">
        <f t="shared" si="22"/>
        <v/>
      </c>
      <c r="P64" s="103" t="str">
        <f t="shared" si="22"/>
        <v/>
      </c>
      <c r="Q64" s="103" t="str">
        <f t="shared" si="22"/>
        <v/>
      </c>
      <c r="R64" s="103" t="str">
        <f t="shared" si="22"/>
        <v/>
      </c>
      <c r="S64" s="103" t="str">
        <f t="shared" si="22"/>
        <v/>
      </c>
      <c r="T64" s="103" t="str">
        <f t="shared" si="22"/>
        <v/>
      </c>
      <c r="U64" s="103" t="str">
        <f t="shared" si="22"/>
        <v/>
      </c>
      <c r="V64" s="103" t="str">
        <f t="shared" si="22"/>
        <v/>
      </c>
      <c r="W64" s="103" t="str">
        <f t="shared" si="22"/>
        <v/>
      </c>
      <c r="X64" s="103" t="str">
        <f t="shared" si="22"/>
        <v/>
      </c>
      <c r="Y64" s="103" t="str">
        <f t="shared" si="22"/>
        <v/>
      </c>
      <c r="Z64" s="103">
        <f t="shared" si="22"/>
        <v>5.0000000000000001E-3</v>
      </c>
      <c r="AA64" s="103">
        <f t="shared" si="22"/>
        <v>1.0150753768844223E-2</v>
      </c>
      <c r="AB64" s="103">
        <f t="shared" si="22"/>
        <v>5.0766575286831104E-3</v>
      </c>
      <c r="AC64" s="103">
        <f t="shared" si="22"/>
        <v>2.0512297173180934E-2</v>
      </c>
      <c r="AD64" s="103">
        <f t="shared" si="22"/>
        <v>0</v>
      </c>
      <c r="AE64" s="103">
        <f t="shared" si="22"/>
        <v>5.2094186288810214E-3</v>
      </c>
      <c r="AF64" s="103">
        <f t="shared" si="22"/>
        <v>1.0578131545873486E-2</v>
      </c>
      <c r="AG64" s="103">
        <f t="shared" si="22"/>
        <v>0</v>
      </c>
    </row>
    <row r="65" spans="1:33" ht="12" customHeight="1">
      <c r="A65" s="104">
        <v>2013</v>
      </c>
      <c r="B65" s="103">
        <f t="shared" ref="B65:K65" si="36">IF(B$51=0,B41,IF(B41="","",B41/(1-B17)))</f>
        <v>9.5999999999999992E-3</v>
      </c>
      <c r="C65" s="103">
        <f t="shared" si="36"/>
        <v>4.8465266558966082E-3</v>
      </c>
      <c r="D65" s="103">
        <f t="shared" si="36"/>
        <v>1.9379058441558444E-2</v>
      </c>
      <c r="E65" s="103">
        <f t="shared" si="36"/>
        <v>0</v>
      </c>
      <c r="F65" s="103">
        <f t="shared" si="36"/>
        <v>4.9663735126745977E-3</v>
      </c>
      <c r="G65" s="103">
        <f t="shared" si="36"/>
        <v>9.8783404388062823E-3</v>
      </c>
      <c r="H65" s="103">
        <f t="shared" si="36"/>
        <v>0</v>
      </c>
      <c r="I65" s="103" t="str">
        <f t="shared" si="36"/>
        <v/>
      </c>
      <c r="J65" s="103" t="str">
        <f t="shared" si="36"/>
        <v/>
      </c>
      <c r="K65" s="103" t="str">
        <f t="shared" si="36"/>
        <v/>
      </c>
      <c r="L65" s="103"/>
      <c r="N65" s="103" t="str">
        <f t="shared" si="24"/>
        <v/>
      </c>
      <c r="O65" s="103" t="str">
        <f t="shared" si="22"/>
        <v/>
      </c>
      <c r="P65" s="103" t="str">
        <f t="shared" si="22"/>
        <v/>
      </c>
      <c r="Q65" s="103" t="str">
        <f t="shared" si="22"/>
        <v/>
      </c>
      <c r="R65" s="103" t="str">
        <f t="shared" si="22"/>
        <v/>
      </c>
      <c r="S65" s="103" t="str">
        <f t="shared" si="22"/>
        <v/>
      </c>
      <c r="T65" s="103" t="str">
        <f t="shared" si="22"/>
        <v/>
      </c>
      <c r="U65" s="103" t="str">
        <f t="shared" si="22"/>
        <v/>
      </c>
      <c r="V65" s="103" t="str">
        <f t="shared" si="22"/>
        <v/>
      </c>
      <c r="W65" s="103" t="str">
        <f t="shared" si="22"/>
        <v/>
      </c>
      <c r="X65" s="103" t="str">
        <f t="shared" si="22"/>
        <v/>
      </c>
      <c r="Y65" s="103" t="str">
        <f t="shared" si="22"/>
        <v/>
      </c>
      <c r="Z65" s="103" t="str">
        <f t="shared" si="22"/>
        <v/>
      </c>
      <c r="AA65" s="103">
        <f t="shared" si="22"/>
        <v>9.5999999999999992E-3</v>
      </c>
      <c r="AB65" s="103">
        <f t="shared" si="22"/>
        <v>4.8465266558966082E-3</v>
      </c>
      <c r="AC65" s="103">
        <f t="shared" si="22"/>
        <v>1.9379058441558444E-2</v>
      </c>
      <c r="AD65" s="103">
        <f t="shared" si="22"/>
        <v>0</v>
      </c>
      <c r="AE65" s="103">
        <f t="shared" si="22"/>
        <v>4.9663735126745977E-3</v>
      </c>
      <c r="AF65" s="103">
        <f t="shared" si="22"/>
        <v>9.8783404388062823E-3</v>
      </c>
      <c r="AG65" s="103">
        <f t="shared" si="22"/>
        <v>0</v>
      </c>
    </row>
    <row r="66" spans="1:33" ht="12" customHeight="1">
      <c r="A66" s="104">
        <v>2014</v>
      </c>
      <c r="B66" s="103">
        <f t="shared" ref="B66:K66" si="37">IF(B$51=0,B42,IF(B42="","",B42/(1-B18)))</f>
        <v>4.0000000000000001E-3</v>
      </c>
      <c r="C66" s="103">
        <f t="shared" si="37"/>
        <v>2.0281124497991968E-2</v>
      </c>
      <c r="D66" s="103">
        <f t="shared" si="37"/>
        <v>0</v>
      </c>
      <c r="E66" s="103">
        <f t="shared" si="37"/>
        <v>4.0992006558721048E-3</v>
      </c>
      <c r="F66" s="103">
        <f t="shared" si="37"/>
        <v>8.3350483638608766E-3</v>
      </c>
      <c r="G66" s="103">
        <f t="shared" si="37"/>
        <v>0</v>
      </c>
      <c r="H66" s="103" t="str">
        <f t="shared" si="37"/>
        <v/>
      </c>
      <c r="I66" s="103" t="str">
        <f t="shared" si="37"/>
        <v/>
      </c>
      <c r="J66" s="103" t="str">
        <f t="shared" si="37"/>
        <v/>
      </c>
      <c r="K66" s="103" t="str">
        <f t="shared" si="37"/>
        <v/>
      </c>
      <c r="L66" s="103"/>
      <c r="N66" s="103" t="str">
        <f t="shared" si="24"/>
        <v/>
      </c>
      <c r="O66" s="103" t="str">
        <f t="shared" si="22"/>
        <v/>
      </c>
      <c r="P66" s="103" t="str">
        <f t="shared" si="22"/>
        <v/>
      </c>
      <c r="Q66" s="103" t="str">
        <f t="shared" si="22"/>
        <v/>
      </c>
      <c r="R66" s="103" t="str">
        <f t="shared" si="22"/>
        <v/>
      </c>
      <c r="S66" s="103" t="str">
        <f t="shared" ref="O66:AG71" si="38">IFERROR(HLOOKUP(S$51-$A66,$B$51:$K$71,2+$A66-$A$52,0),"")</f>
        <v/>
      </c>
      <c r="T66" s="103" t="str">
        <f t="shared" si="38"/>
        <v/>
      </c>
      <c r="U66" s="103" t="str">
        <f t="shared" si="38"/>
        <v/>
      </c>
      <c r="V66" s="103" t="str">
        <f t="shared" si="38"/>
        <v/>
      </c>
      <c r="W66" s="103" t="str">
        <f t="shared" si="38"/>
        <v/>
      </c>
      <c r="X66" s="103" t="str">
        <f t="shared" si="38"/>
        <v/>
      </c>
      <c r="Y66" s="103" t="str">
        <f t="shared" si="38"/>
        <v/>
      </c>
      <c r="Z66" s="103" t="str">
        <f t="shared" si="38"/>
        <v/>
      </c>
      <c r="AA66" s="103" t="str">
        <f t="shared" si="38"/>
        <v/>
      </c>
      <c r="AB66" s="103">
        <f t="shared" si="38"/>
        <v>4.0000000000000001E-3</v>
      </c>
      <c r="AC66" s="103">
        <f t="shared" si="38"/>
        <v>2.0281124497991968E-2</v>
      </c>
      <c r="AD66" s="103">
        <f t="shared" si="38"/>
        <v>0</v>
      </c>
      <c r="AE66" s="103">
        <f t="shared" si="38"/>
        <v>4.0992006558721048E-3</v>
      </c>
      <c r="AF66" s="103">
        <f t="shared" si="38"/>
        <v>8.3350483638608766E-3</v>
      </c>
      <c r="AG66" s="103">
        <f t="shared" si="38"/>
        <v>0</v>
      </c>
    </row>
    <row r="67" spans="1:33" ht="12" customHeight="1">
      <c r="A67" s="104">
        <v>2015</v>
      </c>
      <c r="B67" s="103">
        <f t="shared" ref="B67:K67" si="39">IF(B$51=0,B43,IF(B43="","",B43/(1-B19)))</f>
        <v>0.02</v>
      </c>
      <c r="C67" s="103">
        <f t="shared" si="39"/>
        <v>0</v>
      </c>
      <c r="D67" s="103">
        <f t="shared" si="39"/>
        <v>3.3673469387755111E-3</v>
      </c>
      <c r="E67" s="103">
        <f t="shared" si="39"/>
        <v>6.8598341353537399E-3</v>
      </c>
      <c r="F67" s="103">
        <f t="shared" si="39"/>
        <v>3.4020618556701077E-3</v>
      </c>
      <c r="G67" s="103" t="str">
        <f t="shared" si="39"/>
        <v/>
      </c>
      <c r="H67" s="103" t="str">
        <f t="shared" si="39"/>
        <v/>
      </c>
      <c r="I67" s="103" t="str">
        <f t="shared" si="39"/>
        <v/>
      </c>
      <c r="J67" s="103" t="str">
        <f t="shared" si="39"/>
        <v/>
      </c>
      <c r="K67" s="103" t="str">
        <f t="shared" si="39"/>
        <v/>
      </c>
      <c r="L67" s="103"/>
      <c r="N67" s="103" t="str">
        <f t="shared" si="24"/>
        <v/>
      </c>
      <c r="O67" s="103" t="str">
        <f t="shared" si="38"/>
        <v/>
      </c>
      <c r="P67" s="103" t="str">
        <f t="shared" si="38"/>
        <v/>
      </c>
      <c r="Q67" s="103" t="str">
        <f t="shared" si="38"/>
        <v/>
      </c>
      <c r="R67" s="103" t="str">
        <f t="shared" si="38"/>
        <v/>
      </c>
      <c r="S67" s="103" t="str">
        <f t="shared" si="38"/>
        <v/>
      </c>
      <c r="T67" s="103" t="str">
        <f t="shared" si="38"/>
        <v/>
      </c>
      <c r="U67" s="103" t="str">
        <f t="shared" si="38"/>
        <v/>
      </c>
      <c r="V67" s="103" t="str">
        <f t="shared" si="38"/>
        <v/>
      </c>
      <c r="W67" s="103" t="str">
        <f t="shared" si="38"/>
        <v/>
      </c>
      <c r="X67" s="103" t="str">
        <f t="shared" si="38"/>
        <v/>
      </c>
      <c r="Y67" s="103" t="str">
        <f t="shared" si="38"/>
        <v/>
      </c>
      <c r="Z67" s="103" t="str">
        <f t="shared" si="38"/>
        <v/>
      </c>
      <c r="AA67" s="103" t="str">
        <f t="shared" si="38"/>
        <v/>
      </c>
      <c r="AB67" s="103" t="str">
        <f t="shared" si="38"/>
        <v/>
      </c>
      <c r="AC67" s="103">
        <f t="shared" si="38"/>
        <v>0.02</v>
      </c>
      <c r="AD67" s="103">
        <f t="shared" si="38"/>
        <v>0</v>
      </c>
      <c r="AE67" s="103">
        <f t="shared" si="38"/>
        <v>3.3673469387755111E-3</v>
      </c>
      <c r="AF67" s="103">
        <f t="shared" si="38"/>
        <v>6.8598341353537399E-3</v>
      </c>
      <c r="AG67" s="103">
        <f t="shared" si="38"/>
        <v>3.4020618556701077E-3</v>
      </c>
    </row>
    <row r="68" spans="1:33" ht="12" customHeight="1">
      <c r="A68" s="104">
        <v>2016</v>
      </c>
      <c r="B68" s="103">
        <f t="shared" ref="B68:K68" si="40">IF(B$51=0,B44,IF(B44="","",B44/(1-B20)))</f>
        <v>0</v>
      </c>
      <c r="C68" s="103">
        <f t="shared" si="40"/>
        <v>2.7000000000000001E-3</v>
      </c>
      <c r="D68" s="103">
        <f t="shared" si="40"/>
        <v>5.5148902035495832E-3</v>
      </c>
      <c r="E68" s="103">
        <f t="shared" si="40"/>
        <v>0</v>
      </c>
      <c r="F68" s="103" t="str">
        <f t="shared" si="40"/>
        <v/>
      </c>
      <c r="G68" s="103" t="str">
        <f t="shared" si="40"/>
        <v/>
      </c>
      <c r="H68" s="103" t="str">
        <f t="shared" si="40"/>
        <v/>
      </c>
      <c r="I68" s="103" t="str">
        <f t="shared" si="40"/>
        <v/>
      </c>
      <c r="J68" s="103" t="str">
        <f t="shared" si="40"/>
        <v/>
      </c>
      <c r="K68" s="103" t="str">
        <f t="shared" si="40"/>
        <v/>
      </c>
      <c r="L68" s="103"/>
      <c r="N68" s="103" t="str">
        <f t="shared" si="24"/>
        <v/>
      </c>
      <c r="O68" s="103" t="str">
        <f t="shared" si="38"/>
        <v/>
      </c>
      <c r="P68" s="103" t="str">
        <f t="shared" si="38"/>
        <v/>
      </c>
      <c r="Q68" s="103" t="str">
        <f t="shared" si="38"/>
        <v/>
      </c>
      <c r="R68" s="103" t="str">
        <f t="shared" si="38"/>
        <v/>
      </c>
      <c r="S68" s="103" t="str">
        <f t="shared" si="38"/>
        <v/>
      </c>
      <c r="T68" s="103" t="str">
        <f t="shared" si="38"/>
        <v/>
      </c>
      <c r="U68" s="103" t="str">
        <f t="shared" si="38"/>
        <v/>
      </c>
      <c r="V68" s="103" t="str">
        <f t="shared" si="38"/>
        <v/>
      </c>
      <c r="W68" s="103" t="str">
        <f t="shared" si="38"/>
        <v/>
      </c>
      <c r="X68" s="103" t="str">
        <f t="shared" si="38"/>
        <v/>
      </c>
      <c r="Y68" s="103" t="str">
        <f t="shared" si="38"/>
        <v/>
      </c>
      <c r="Z68" s="103" t="str">
        <f t="shared" si="38"/>
        <v/>
      </c>
      <c r="AA68" s="103" t="str">
        <f t="shared" si="38"/>
        <v/>
      </c>
      <c r="AB68" s="103" t="str">
        <f t="shared" si="38"/>
        <v/>
      </c>
      <c r="AC68" s="103" t="str">
        <f t="shared" si="38"/>
        <v/>
      </c>
      <c r="AD68" s="103">
        <f t="shared" si="38"/>
        <v>0</v>
      </c>
      <c r="AE68" s="103">
        <f t="shared" si="38"/>
        <v>2.7000000000000001E-3</v>
      </c>
      <c r="AF68" s="103">
        <f t="shared" si="38"/>
        <v>5.5148902035495832E-3</v>
      </c>
      <c r="AG68" s="103">
        <f t="shared" si="38"/>
        <v>0</v>
      </c>
    </row>
    <row r="69" spans="1:33" ht="12" customHeight="1">
      <c r="A69" s="104">
        <v>2017</v>
      </c>
      <c r="B69" s="103">
        <f t="shared" ref="B69:K69" si="41">IF(B$51=0,B45,IF(B45="","",B45/(1-B21)))</f>
        <v>2.2000000000000001E-3</v>
      </c>
      <c r="C69" s="103">
        <f t="shared" si="41"/>
        <v>4.4097013429544992E-3</v>
      </c>
      <c r="D69" s="103">
        <f t="shared" si="41"/>
        <v>2.2146164686933771E-3</v>
      </c>
      <c r="E69" s="103" t="str">
        <f t="shared" si="41"/>
        <v/>
      </c>
      <c r="F69" s="103" t="str">
        <f t="shared" si="41"/>
        <v/>
      </c>
      <c r="G69" s="103" t="str">
        <f t="shared" si="41"/>
        <v/>
      </c>
      <c r="H69" s="103" t="str">
        <f t="shared" si="41"/>
        <v/>
      </c>
      <c r="I69" s="103" t="str">
        <f t="shared" si="41"/>
        <v/>
      </c>
      <c r="J69" s="103" t="str">
        <f t="shared" si="41"/>
        <v/>
      </c>
      <c r="K69" s="103" t="str">
        <f t="shared" si="41"/>
        <v/>
      </c>
      <c r="L69" s="103"/>
      <c r="N69" s="103" t="str">
        <f t="shared" si="24"/>
        <v/>
      </c>
      <c r="O69" s="103" t="str">
        <f t="shared" si="38"/>
        <v/>
      </c>
      <c r="P69" s="103" t="str">
        <f t="shared" si="38"/>
        <v/>
      </c>
      <c r="Q69" s="103" t="str">
        <f t="shared" si="38"/>
        <v/>
      </c>
      <c r="R69" s="103" t="str">
        <f t="shared" si="38"/>
        <v/>
      </c>
      <c r="S69" s="103" t="str">
        <f t="shared" si="38"/>
        <v/>
      </c>
      <c r="T69" s="103" t="str">
        <f t="shared" si="38"/>
        <v/>
      </c>
      <c r="U69" s="103" t="str">
        <f t="shared" si="38"/>
        <v/>
      </c>
      <c r="V69" s="103" t="str">
        <f t="shared" si="38"/>
        <v/>
      </c>
      <c r="W69" s="103" t="str">
        <f t="shared" si="38"/>
        <v/>
      </c>
      <c r="X69" s="103" t="str">
        <f t="shared" si="38"/>
        <v/>
      </c>
      <c r="Y69" s="103" t="str">
        <f t="shared" si="38"/>
        <v/>
      </c>
      <c r="Z69" s="103" t="str">
        <f t="shared" si="38"/>
        <v/>
      </c>
      <c r="AA69" s="103" t="str">
        <f t="shared" si="38"/>
        <v/>
      </c>
      <c r="AB69" s="103" t="str">
        <f t="shared" si="38"/>
        <v/>
      </c>
      <c r="AC69" s="103" t="str">
        <f t="shared" si="38"/>
        <v/>
      </c>
      <c r="AD69" s="103" t="str">
        <f t="shared" si="38"/>
        <v/>
      </c>
      <c r="AE69" s="103">
        <f t="shared" si="38"/>
        <v>2.2000000000000001E-3</v>
      </c>
      <c r="AF69" s="103">
        <f t="shared" si="38"/>
        <v>4.4097013429544992E-3</v>
      </c>
      <c r="AG69" s="103">
        <f t="shared" si="38"/>
        <v>2.2146164686933771E-3</v>
      </c>
    </row>
    <row r="70" spans="1:33" ht="12" customHeight="1">
      <c r="A70" s="104">
        <v>2018</v>
      </c>
      <c r="B70" s="103">
        <f t="shared" ref="B70:K70" si="42">IF(B$51=0,B46,IF(B46="","",B46/(1-B22)))</f>
        <v>3.9000000000000003E-3</v>
      </c>
      <c r="C70" s="103">
        <f t="shared" si="42"/>
        <v>7.8305391024997475E-3</v>
      </c>
      <c r="D70" s="103" t="str">
        <f t="shared" si="42"/>
        <v/>
      </c>
      <c r="E70" s="103" t="str">
        <f t="shared" si="42"/>
        <v/>
      </c>
      <c r="F70" s="103" t="str">
        <f t="shared" si="42"/>
        <v/>
      </c>
      <c r="G70" s="103" t="str">
        <f t="shared" si="42"/>
        <v/>
      </c>
      <c r="H70" s="103" t="str">
        <f t="shared" si="42"/>
        <v/>
      </c>
      <c r="I70" s="103" t="str">
        <f t="shared" si="42"/>
        <v/>
      </c>
      <c r="J70" s="103" t="str">
        <f t="shared" si="42"/>
        <v/>
      </c>
      <c r="K70" s="103" t="str">
        <f t="shared" si="42"/>
        <v/>
      </c>
      <c r="L70" s="103"/>
      <c r="N70" s="103" t="str">
        <f t="shared" si="24"/>
        <v/>
      </c>
      <c r="O70" s="103" t="str">
        <f t="shared" si="38"/>
        <v/>
      </c>
      <c r="P70" s="103" t="str">
        <f t="shared" si="38"/>
        <v/>
      </c>
      <c r="Q70" s="103" t="str">
        <f t="shared" si="38"/>
        <v/>
      </c>
      <c r="R70" s="103" t="str">
        <f t="shared" si="38"/>
        <v/>
      </c>
      <c r="S70" s="103" t="str">
        <f t="shared" si="38"/>
        <v/>
      </c>
      <c r="T70" s="103" t="str">
        <f t="shared" si="38"/>
        <v/>
      </c>
      <c r="U70" s="103" t="str">
        <f t="shared" si="38"/>
        <v/>
      </c>
      <c r="V70" s="103" t="str">
        <f t="shared" si="38"/>
        <v/>
      </c>
      <c r="W70" s="103" t="str">
        <f t="shared" si="38"/>
        <v/>
      </c>
      <c r="X70" s="103" t="str">
        <f t="shared" si="38"/>
        <v/>
      </c>
      <c r="Y70" s="103" t="str">
        <f t="shared" si="38"/>
        <v/>
      </c>
      <c r="Z70" s="103" t="str">
        <f t="shared" si="38"/>
        <v/>
      </c>
      <c r="AA70" s="103" t="str">
        <f t="shared" si="38"/>
        <v/>
      </c>
      <c r="AB70" s="103" t="str">
        <f t="shared" si="38"/>
        <v/>
      </c>
      <c r="AC70" s="103" t="str">
        <f t="shared" si="38"/>
        <v/>
      </c>
      <c r="AD70" s="103" t="str">
        <f t="shared" si="38"/>
        <v/>
      </c>
      <c r="AE70" s="103" t="str">
        <f t="shared" si="38"/>
        <v/>
      </c>
      <c r="AF70" s="103">
        <f t="shared" si="38"/>
        <v>3.9000000000000003E-3</v>
      </c>
      <c r="AG70" s="103">
        <f t="shared" si="38"/>
        <v>7.8305391024997475E-3</v>
      </c>
    </row>
    <row r="71" spans="1:33" ht="12" customHeight="1">
      <c r="A71" s="104">
        <v>2019</v>
      </c>
      <c r="B71" s="103">
        <f t="shared" ref="B71:K71" si="43">IF(B$51=0,B47,IF(B47="","",B47/(1-B23)))</f>
        <v>1.01E-2</v>
      </c>
      <c r="C71" s="103" t="str">
        <f t="shared" si="43"/>
        <v/>
      </c>
      <c r="D71" s="103" t="str">
        <f t="shared" si="43"/>
        <v/>
      </c>
      <c r="E71" s="103" t="str">
        <f t="shared" si="43"/>
        <v/>
      </c>
      <c r="F71" s="103" t="str">
        <f t="shared" si="43"/>
        <v/>
      </c>
      <c r="G71" s="103" t="str">
        <f t="shared" si="43"/>
        <v/>
      </c>
      <c r="H71" s="103" t="str">
        <f t="shared" si="43"/>
        <v/>
      </c>
      <c r="I71" s="103" t="str">
        <f t="shared" si="43"/>
        <v/>
      </c>
      <c r="J71" s="103" t="str">
        <f t="shared" si="43"/>
        <v/>
      </c>
      <c r="K71" s="103" t="str">
        <f t="shared" si="43"/>
        <v/>
      </c>
      <c r="L71" s="103"/>
      <c r="N71" s="103" t="str">
        <f t="shared" si="24"/>
        <v/>
      </c>
      <c r="O71" s="103" t="str">
        <f t="shared" si="38"/>
        <v/>
      </c>
      <c r="P71" s="103" t="str">
        <f t="shared" si="38"/>
        <v/>
      </c>
      <c r="Q71" s="103" t="str">
        <f t="shared" si="38"/>
        <v/>
      </c>
      <c r="R71" s="103" t="str">
        <f t="shared" si="38"/>
        <v/>
      </c>
      <c r="S71" s="103" t="str">
        <f t="shared" si="38"/>
        <v/>
      </c>
      <c r="T71" s="103" t="str">
        <f t="shared" si="38"/>
        <v/>
      </c>
      <c r="U71" s="103" t="str">
        <f t="shared" si="38"/>
        <v/>
      </c>
      <c r="V71" s="103" t="str">
        <f t="shared" si="38"/>
        <v/>
      </c>
      <c r="W71" s="103" t="str">
        <f t="shared" si="38"/>
        <v/>
      </c>
      <c r="X71" s="103" t="str">
        <f t="shared" si="38"/>
        <v/>
      </c>
      <c r="Y71" s="103" t="str">
        <f t="shared" si="38"/>
        <v/>
      </c>
      <c r="Z71" s="103" t="str">
        <f t="shared" si="38"/>
        <v/>
      </c>
      <c r="AA71" s="103" t="str">
        <f t="shared" si="38"/>
        <v/>
      </c>
      <c r="AB71" s="103" t="str">
        <f t="shared" si="38"/>
        <v/>
      </c>
      <c r="AC71" s="103" t="str">
        <f t="shared" si="38"/>
        <v/>
      </c>
      <c r="AD71" s="103" t="str">
        <f t="shared" si="38"/>
        <v/>
      </c>
      <c r="AE71" s="103" t="str">
        <f t="shared" si="38"/>
        <v/>
      </c>
      <c r="AF71" s="103" t="str">
        <f t="shared" si="38"/>
        <v/>
      </c>
      <c r="AG71" s="103">
        <f t="shared" si="38"/>
        <v>1.01E-2</v>
      </c>
    </row>
    <row r="72" spans="1:33" ht="12" customHeight="1">
      <c r="A72" s="104" t="s">
        <v>150</v>
      </c>
      <c r="B72" s="102">
        <f t="shared" ref="B72:K72" si="44">IF(B$51=0,B48,IF(B48="","",B48/(1-B24)))</f>
        <v>6.8000000000000005E-3</v>
      </c>
      <c r="C72" s="102">
        <f t="shared" si="44"/>
        <v>6.242448650825615E-3</v>
      </c>
      <c r="D72" s="102">
        <f t="shared" si="44"/>
        <v>4.6605876393110432E-3</v>
      </c>
      <c r="E72" s="102">
        <f t="shared" si="44"/>
        <v>4.8859934853420217E-3</v>
      </c>
      <c r="F72" s="102">
        <f t="shared" si="44"/>
        <v>4.7054009819967263E-3</v>
      </c>
      <c r="G72" s="102">
        <f t="shared" si="44"/>
        <v>3.6998972250770804E-3</v>
      </c>
      <c r="H72" s="102">
        <f t="shared" si="44"/>
        <v>3.5073241180111408E-3</v>
      </c>
      <c r="I72" s="102">
        <f t="shared" si="44"/>
        <v>3.312629399585923E-3</v>
      </c>
      <c r="J72" s="102">
        <f t="shared" si="44"/>
        <v>1.5579559617781413E-3</v>
      </c>
      <c r="K72" s="102">
        <f t="shared" si="44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 s="101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45">IF(C52="","",_xlfn.NORM.S.INV(C52+0.000001%))</f>
        <v>-5.61200124417479</v>
      </c>
      <c r="D79" s="108">
        <f t="shared" si="45"/>
        <v>-5.61200124417479</v>
      </c>
      <c r="E79" s="108">
        <f t="shared" si="45"/>
        <v>-5.61200124417479</v>
      </c>
      <c r="F79" s="108">
        <f t="shared" si="45"/>
        <v>-5.61200124417479</v>
      </c>
      <c r="G79" s="108">
        <f t="shared" si="45"/>
        <v>-5.61200124417479</v>
      </c>
      <c r="H79" s="108">
        <f t="shared" si="45"/>
        <v>-5.61200124417479</v>
      </c>
      <c r="I79" s="108">
        <f t="shared" si="45"/>
        <v>-2.1834862561349202</v>
      </c>
      <c r="J79" s="108">
        <f t="shared" si="45"/>
        <v>-5.61200124417479</v>
      </c>
      <c r="K79" s="108">
        <f t="shared" si="45"/>
        <v>-5.61200124417479</v>
      </c>
      <c r="L79" s="108"/>
    </row>
    <row r="80" spans="1:33" ht="12" customHeight="1">
      <c r="A80" s="104">
        <v>2001</v>
      </c>
      <c r="B80" s="108">
        <f t="shared" ref="B80:K80" si="46">IF(B53="","",_xlfn.NORM.S.INV(B53+0.000001%))</f>
        <v>-5.61200124417479</v>
      </c>
      <c r="C80" s="108">
        <f t="shared" si="46"/>
        <v>-5.61200124417479</v>
      </c>
      <c r="D80" s="108">
        <f t="shared" si="46"/>
        <v>-5.61200124417479</v>
      </c>
      <c r="E80" s="108">
        <f t="shared" si="46"/>
        <v>-5.61200124417479</v>
      </c>
      <c r="F80" s="108">
        <f t="shared" si="46"/>
        <v>-5.61200124417479</v>
      </c>
      <c r="G80" s="108">
        <f t="shared" si="46"/>
        <v>-5.61200124417479</v>
      </c>
      <c r="H80" s="108">
        <f t="shared" si="46"/>
        <v>-2.2262114705893974</v>
      </c>
      <c r="I80" s="108">
        <f t="shared" si="46"/>
        <v>-5.61200124417479</v>
      </c>
      <c r="J80" s="108">
        <f t="shared" si="46"/>
        <v>-5.61200124417479</v>
      </c>
      <c r="K80" s="108">
        <f t="shared" si="46"/>
        <v>-5.61200124417479</v>
      </c>
      <c r="L80" s="108"/>
    </row>
    <row r="81" spans="1:22" ht="12" customHeight="1">
      <c r="A81" s="104">
        <v>2002</v>
      </c>
      <c r="B81" s="108">
        <f t="shared" ref="B81:K81" si="47">IF(B54="","",_xlfn.NORM.S.INV(B54+0.000001%))</f>
        <v>-5.61200124417479</v>
      </c>
      <c r="C81" s="108">
        <f t="shared" si="47"/>
        <v>-2.2701246682961709</v>
      </c>
      <c r="D81" s="108">
        <f t="shared" si="47"/>
        <v>-5.61200124417479</v>
      </c>
      <c r="E81" s="108">
        <f t="shared" si="47"/>
        <v>-5.61200124417479</v>
      </c>
      <c r="F81" s="108">
        <f t="shared" si="47"/>
        <v>-5.61200124417479</v>
      </c>
      <c r="G81" s="108">
        <f t="shared" si="47"/>
        <v>-2.262368496424811</v>
      </c>
      <c r="H81" s="108">
        <f t="shared" si="47"/>
        <v>-5.61200124417479</v>
      </c>
      <c r="I81" s="108">
        <f t="shared" si="47"/>
        <v>-5.61200124417479</v>
      </c>
      <c r="J81" s="108">
        <f t="shared" si="47"/>
        <v>-5.61200124417479</v>
      </c>
      <c r="K81" s="108">
        <f t="shared" si="47"/>
        <v>-5.61200124417479</v>
      </c>
      <c r="L81" s="108"/>
    </row>
    <row r="82" spans="1:22" ht="12" customHeight="1">
      <c r="A82" s="104">
        <v>2003</v>
      </c>
      <c r="B82" s="108">
        <f t="shared" ref="B82:K82" si="48">IF(B55="","",_xlfn.NORM.S.INV(B55+0.000001%))</f>
        <v>-2.4323785757098522</v>
      </c>
      <c r="C82" s="108">
        <f t="shared" si="48"/>
        <v>-5.61200124417479</v>
      </c>
      <c r="D82" s="108">
        <f t="shared" si="48"/>
        <v>-5.61200124417479</v>
      </c>
      <c r="E82" s="108">
        <f t="shared" si="48"/>
        <v>-5.61200124417479</v>
      </c>
      <c r="F82" s="108">
        <f t="shared" si="48"/>
        <v>-2.4296509475508965</v>
      </c>
      <c r="G82" s="108">
        <f t="shared" si="48"/>
        <v>-5.61200124417479</v>
      </c>
      <c r="H82" s="108">
        <f t="shared" si="48"/>
        <v>-5.61200124417479</v>
      </c>
      <c r="I82" s="108">
        <f t="shared" si="48"/>
        <v>-5.61200124417479</v>
      </c>
      <c r="J82" s="108">
        <f t="shared" si="48"/>
        <v>-5.61200124417479</v>
      </c>
      <c r="K82" s="108">
        <f t="shared" si="48"/>
        <v>-5.61200124417479</v>
      </c>
      <c r="L82" s="108"/>
    </row>
    <row r="83" spans="1:22" ht="12" customHeight="1">
      <c r="A83" s="104">
        <v>2004</v>
      </c>
      <c r="B83" s="108">
        <f t="shared" ref="B83:K83" si="49">IF(B56="","",_xlfn.NORM.S.INV(B56+0.000001%))</f>
        <v>-5.61200124417479</v>
      </c>
      <c r="C83" s="108">
        <f t="shared" si="49"/>
        <v>-5.61200124417479</v>
      </c>
      <c r="D83" s="108">
        <f t="shared" si="49"/>
        <v>-5.61200124417479</v>
      </c>
      <c r="E83" s="108">
        <f t="shared" si="49"/>
        <v>-2.4323785757098522</v>
      </c>
      <c r="F83" s="108">
        <f t="shared" si="49"/>
        <v>-5.61200124417479</v>
      </c>
      <c r="G83" s="108">
        <f t="shared" si="49"/>
        <v>-5.61200124417479</v>
      </c>
      <c r="H83" s="108">
        <f t="shared" si="49"/>
        <v>-2.4296509475508965</v>
      </c>
      <c r="I83" s="108">
        <f t="shared" si="49"/>
        <v>-5.61200124417479</v>
      </c>
      <c r="J83" s="108">
        <f t="shared" si="49"/>
        <v>-5.61200124417479</v>
      </c>
      <c r="K83" s="108">
        <f t="shared" si="49"/>
        <v>-5.61200124417479</v>
      </c>
      <c r="L83" s="108"/>
    </row>
    <row r="84" spans="1:22" ht="12" customHeight="1">
      <c r="A84" s="104">
        <v>2005</v>
      </c>
      <c r="B84" s="108">
        <f t="shared" ref="B84:K84" si="50">IF(B57="","",_xlfn.NORM.S.INV(B57+0.000001%))</f>
        <v>-5.61200124417479</v>
      </c>
      <c r="C84" s="108">
        <f t="shared" si="50"/>
        <v>-5.61200124417479</v>
      </c>
      <c r="D84" s="108">
        <f t="shared" si="50"/>
        <v>-2.4676579660718163</v>
      </c>
      <c r="E84" s="108">
        <f t="shared" si="50"/>
        <v>-5.61200124417479</v>
      </c>
      <c r="F84" s="108">
        <f t="shared" si="50"/>
        <v>-2.4705177092248687</v>
      </c>
      <c r="G84" s="108">
        <f t="shared" si="50"/>
        <v>-2.4627882047845611</v>
      </c>
      <c r="H84" s="108">
        <f t="shared" si="50"/>
        <v>-5.61200124417479</v>
      </c>
      <c r="I84" s="108">
        <f t="shared" si="50"/>
        <v>-2.4656189199889509</v>
      </c>
      <c r="J84" s="108">
        <f t="shared" si="50"/>
        <v>-5.61200124417479</v>
      </c>
      <c r="K84" s="108">
        <f t="shared" si="50"/>
        <v>-5.61200124417479</v>
      </c>
      <c r="L84" s="108"/>
    </row>
    <row r="85" spans="1:22" ht="12" customHeight="1">
      <c r="A85" s="104">
        <v>2006</v>
      </c>
      <c r="B85" s="108">
        <f t="shared" ref="B85:K85" si="51">IF(B58="","",_xlfn.NORM.S.INV(B58+0.000001%))</f>
        <v>-2.4948786850364235</v>
      </c>
      <c r="C85" s="108">
        <f t="shared" si="51"/>
        <v>-2.4926352386526034</v>
      </c>
      <c r="D85" s="108">
        <f t="shared" si="51"/>
        <v>-5.61200124417479</v>
      </c>
      <c r="E85" s="108">
        <f t="shared" si="51"/>
        <v>-2.4903758791429875</v>
      </c>
      <c r="F85" s="108">
        <f t="shared" si="51"/>
        <v>-2.4881003887542383</v>
      </c>
      <c r="G85" s="108">
        <f t="shared" si="51"/>
        <v>-5.61200124417479</v>
      </c>
      <c r="H85" s="108">
        <f t="shared" si="51"/>
        <v>-2.4914977280716024</v>
      </c>
      <c r="I85" s="108">
        <f t="shared" si="51"/>
        <v>-5.61200124417479</v>
      </c>
      <c r="J85" s="108">
        <f t="shared" si="51"/>
        <v>-5.61200124417479</v>
      </c>
      <c r="K85" s="108">
        <f t="shared" si="51"/>
        <v>-5.61200124417479</v>
      </c>
      <c r="L85" s="108"/>
    </row>
    <row r="86" spans="1:22" ht="12" customHeight="1">
      <c r="A86" s="104">
        <v>2007</v>
      </c>
      <c r="B86" s="108">
        <f t="shared" ref="B86:K86" si="52">IF(B59="","",_xlfn.NORM.S.INV(B59+0.000001%))</f>
        <v>-2.4043778313400699</v>
      </c>
      <c r="C86" s="108">
        <f t="shared" si="52"/>
        <v>-2.3969108750815313</v>
      </c>
      <c r="D86" s="108">
        <f t="shared" si="52"/>
        <v>-2.3983647842216826</v>
      </c>
      <c r="E86" s="108">
        <f t="shared" si="52"/>
        <v>-2.3953350006596654</v>
      </c>
      <c r="F86" s="108">
        <f t="shared" si="52"/>
        <v>-5.61200124417479</v>
      </c>
      <c r="G86" s="108">
        <f t="shared" si="52"/>
        <v>-2.3877704774276336</v>
      </c>
      <c r="H86" s="108">
        <f t="shared" si="52"/>
        <v>-5.61200124417479</v>
      </c>
      <c r="I86" s="108">
        <f t="shared" si="52"/>
        <v>-5.61200124417479</v>
      </c>
      <c r="J86" s="108">
        <f t="shared" si="52"/>
        <v>-2.3891515720423726</v>
      </c>
      <c r="K86" s="108">
        <f t="shared" si="52"/>
        <v>-5.61200124417479</v>
      </c>
      <c r="L86" s="108"/>
    </row>
    <row r="87" spans="1:22" ht="12" customHeight="1">
      <c r="A87" s="104">
        <v>2008</v>
      </c>
      <c r="B87" s="108">
        <f t="shared" ref="B87:K87" si="53">IF(B60="","",_xlfn.NORM.S.INV(B60+0.000001%))</f>
        <v>-2.027610465904691</v>
      </c>
      <c r="C87" s="108">
        <f t="shared" si="53"/>
        <v>-2.0186159894804687</v>
      </c>
      <c r="D87" s="108">
        <f t="shared" si="53"/>
        <v>-2.4415847130204309</v>
      </c>
      <c r="E87" s="108">
        <f t="shared" si="53"/>
        <v>-5.61200124417479</v>
      </c>
      <c r="F87" s="108">
        <f t="shared" si="53"/>
        <v>-2.4338036527328768</v>
      </c>
      <c r="G87" s="108">
        <f t="shared" si="53"/>
        <v>-5.61200124417479</v>
      </c>
      <c r="H87" s="108">
        <f t="shared" si="53"/>
        <v>-5.61200124417479</v>
      </c>
      <c r="I87" s="108">
        <f t="shared" si="53"/>
        <v>-2.4310880580243017</v>
      </c>
      <c r="J87" s="108">
        <f t="shared" si="53"/>
        <v>-5.61200124417479</v>
      </c>
      <c r="K87" s="108">
        <f t="shared" si="53"/>
        <v>-5.61200124417479</v>
      </c>
      <c r="L87" s="108"/>
    </row>
    <row r="88" spans="1:22" ht="12" customHeight="1">
      <c r="A88" s="104">
        <v>2009</v>
      </c>
      <c r="B88" s="108">
        <f t="shared" ref="B88:K88" si="54">IF(B61="","",_xlfn.NORM.S.INV(B61+0.000001%))</f>
        <v>-1.9599638134392521</v>
      </c>
      <c r="C88" s="108">
        <f t="shared" si="54"/>
        <v>-2.4858815558493959</v>
      </c>
      <c r="D88" s="108">
        <f t="shared" si="54"/>
        <v>-5.61200124417479</v>
      </c>
      <c r="E88" s="108">
        <f t="shared" si="54"/>
        <v>-2.4892669607442146</v>
      </c>
      <c r="F88" s="108">
        <f t="shared" si="54"/>
        <v>-5.61200124417479</v>
      </c>
      <c r="G88" s="108">
        <f t="shared" si="54"/>
        <v>-5.61200124417479</v>
      </c>
      <c r="H88" s="108">
        <f t="shared" si="54"/>
        <v>-2.4812859978107622</v>
      </c>
      <c r="I88" s="108">
        <f t="shared" si="54"/>
        <v>-2.484646373502577</v>
      </c>
      <c r="J88" s="108">
        <f t="shared" si="54"/>
        <v>-5.61200124417479</v>
      </c>
      <c r="K88" s="108">
        <f t="shared" si="54"/>
        <v>-2.4766233684064254</v>
      </c>
      <c r="L88" s="108"/>
    </row>
    <row r="89" spans="1:22" ht="12" customHeight="1">
      <c r="A89" s="104">
        <v>2010</v>
      </c>
      <c r="B89" s="108">
        <f t="shared" ref="B89:K89" si="55">IF(B62="","",_xlfn.NORM.S.INV(B62+0.000001%))</f>
        <v>-2.4729571732183802</v>
      </c>
      <c r="C89" s="108">
        <f t="shared" si="55"/>
        <v>-5.61200124417479</v>
      </c>
      <c r="D89" s="108">
        <f t="shared" si="55"/>
        <v>-2.4705537186277087</v>
      </c>
      <c r="E89" s="108">
        <f t="shared" si="55"/>
        <v>-5.61200124417479</v>
      </c>
      <c r="F89" s="108">
        <f t="shared" si="55"/>
        <v>-5.61200124417479</v>
      </c>
      <c r="G89" s="108">
        <f t="shared" si="55"/>
        <v>-2.4681320970344895</v>
      </c>
      <c r="H89" s="108">
        <f t="shared" si="55"/>
        <v>-5.61200124417479</v>
      </c>
      <c r="I89" s="108">
        <f t="shared" si="55"/>
        <v>-5.61200124417479</v>
      </c>
      <c r="J89" s="108">
        <f t="shared" si="55"/>
        <v>-2.4656920435226497</v>
      </c>
      <c r="K89" s="108">
        <f t="shared" si="55"/>
        <v>-5.61200124417479</v>
      </c>
      <c r="L89" s="108"/>
    </row>
    <row r="90" spans="1:22" ht="12" customHeight="1">
      <c r="A90" s="104">
        <v>2011</v>
      </c>
      <c r="B90" s="108">
        <f t="shared" ref="B90:K90" si="56">IF(B63="","",_xlfn.NORM.S.INV(B63+0.000001%))</f>
        <v>-5.61200124417479</v>
      </c>
      <c r="C90" s="108">
        <f t="shared" si="56"/>
        <v>-2.2445035619696556</v>
      </c>
      <c r="D90" s="108">
        <f t="shared" si="56"/>
        <v>-2.4961285087523439</v>
      </c>
      <c r="E90" s="108">
        <f t="shared" si="56"/>
        <v>-2.4938938827852861</v>
      </c>
      <c r="F90" s="108">
        <f t="shared" si="56"/>
        <v>-2.0710820664857321</v>
      </c>
      <c r="G90" s="108">
        <f t="shared" si="56"/>
        <v>-5.61200124417479</v>
      </c>
      <c r="H90" s="108">
        <f t="shared" si="56"/>
        <v>-5.61200124417479</v>
      </c>
      <c r="I90" s="108">
        <f t="shared" si="56"/>
        <v>-2.4847580549096162</v>
      </c>
      <c r="J90" s="108">
        <f t="shared" si="56"/>
        <v>-5.61200124417479</v>
      </c>
      <c r="K90" s="108" t="str">
        <f t="shared" si="56"/>
        <v/>
      </c>
      <c r="L90" s="108"/>
    </row>
    <row r="91" spans="1:22" ht="12" customHeight="1">
      <c r="A91" s="104">
        <v>2012</v>
      </c>
      <c r="B91" s="108">
        <f t="shared" ref="B91:K91" si="57">IF(B64="","",_xlfn.NORM.S.INV(B64+0.000001%))</f>
        <v>-2.5758286119742944</v>
      </c>
      <c r="C91" s="108">
        <f t="shared" si="57"/>
        <v>-2.3207280186817982</v>
      </c>
      <c r="D91" s="108">
        <f t="shared" si="57"/>
        <v>-2.5705630233429511</v>
      </c>
      <c r="E91" s="108">
        <f t="shared" si="57"/>
        <v>-2.0432811515473439</v>
      </c>
      <c r="F91" s="108">
        <f t="shared" si="57"/>
        <v>-5.61200124417479</v>
      </c>
      <c r="G91" s="108">
        <f t="shared" si="57"/>
        <v>-2.5616088971874253</v>
      </c>
      <c r="H91" s="108">
        <f t="shared" si="57"/>
        <v>-2.305183776364649</v>
      </c>
      <c r="I91" s="108">
        <f t="shared" si="57"/>
        <v>-5.61200124417479</v>
      </c>
      <c r="J91" s="108" t="str">
        <f t="shared" si="57"/>
        <v/>
      </c>
      <c r="K91" s="108" t="str">
        <f t="shared" si="57"/>
        <v/>
      </c>
      <c r="L91" s="108"/>
    </row>
    <row r="92" spans="1:22" ht="12" customHeight="1">
      <c r="A92" s="104">
        <v>2013</v>
      </c>
      <c r="B92" s="108">
        <f t="shared" ref="B92:K92" si="58">IF(B65="","",_xlfn.NORM.S.INV(B65+0.000001%))</f>
        <v>-2.341624521308745</v>
      </c>
      <c r="C92" s="108">
        <f t="shared" si="58"/>
        <v>-2.5865904258520951</v>
      </c>
      <c r="D92" s="108">
        <f t="shared" si="58"/>
        <v>-2.066745547285938</v>
      </c>
      <c r="E92" s="108">
        <f t="shared" si="58"/>
        <v>-5.61200124417479</v>
      </c>
      <c r="F92" s="108">
        <f t="shared" si="58"/>
        <v>-2.5781611275339182</v>
      </c>
      <c r="G92" s="108">
        <f t="shared" si="58"/>
        <v>-2.3309366403828955</v>
      </c>
      <c r="H92" s="108">
        <f t="shared" si="58"/>
        <v>-5.61200124417479</v>
      </c>
      <c r="I92" s="108" t="str">
        <f t="shared" si="58"/>
        <v/>
      </c>
      <c r="J92" s="108" t="str">
        <f t="shared" si="58"/>
        <v/>
      </c>
      <c r="K92" s="108" t="str">
        <f t="shared" si="58"/>
        <v/>
      </c>
      <c r="L92" s="108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ref="B93:K93" si="59">IF(B66="","",_xlfn.NORM.S.INV(B66+0.000001%))</f>
        <v>-2.6520689638117609</v>
      </c>
      <c r="C93" s="108">
        <f t="shared" si="59"/>
        <v>-2.0479768377745664</v>
      </c>
      <c r="D93" s="108">
        <f t="shared" si="59"/>
        <v>-5.61200124417479</v>
      </c>
      <c r="E93" s="108">
        <f t="shared" si="59"/>
        <v>-2.6437870664960257</v>
      </c>
      <c r="F93" s="108">
        <f t="shared" si="59"/>
        <v>-2.3939038811931739</v>
      </c>
      <c r="G93" s="108">
        <f t="shared" si="59"/>
        <v>-5.61200124417479</v>
      </c>
      <c r="H93" s="108" t="str">
        <f t="shared" si="59"/>
        <v/>
      </c>
      <c r="I93" s="108" t="str">
        <f t="shared" si="59"/>
        <v/>
      </c>
      <c r="J93" s="108" t="str">
        <f t="shared" si="59"/>
        <v/>
      </c>
      <c r="K93" s="108" t="str">
        <f t="shared" si="59"/>
        <v/>
      </c>
      <c r="L93" s="108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ref="B94:K94" si="60">IF(B67="","",_xlfn.NORM.S.INV(B67+0.000001%))</f>
        <v>-2.0537487040976865</v>
      </c>
      <c r="C94" s="108">
        <f t="shared" si="60"/>
        <v>-5.61200124417479</v>
      </c>
      <c r="D94" s="108">
        <f t="shared" si="60"/>
        <v>-2.7096849825052853</v>
      </c>
      <c r="E94" s="108">
        <f t="shared" si="60"/>
        <v>-2.4645200622456973</v>
      </c>
      <c r="F94" s="108">
        <f t="shared" si="60"/>
        <v>-2.7062810354348454</v>
      </c>
      <c r="G94" s="108" t="str">
        <f t="shared" si="60"/>
        <v/>
      </c>
      <c r="H94" s="108" t="str">
        <f t="shared" si="60"/>
        <v/>
      </c>
      <c r="I94" s="108" t="str">
        <f t="shared" si="60"/>
        <v/>
      </c>
      <c r="J94" s="108" t="str">
        <f t="shared" si="60"/>
        <v/>
      </c>
      <c r="K94" s="108" t="str">
        <f t="shared" si="60"/>
        <v/>
      </c>
      <c r="L94" s="108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ref="B95:K95" si="61">IF(B68="","",_xlfn.NORM.S.INV(B68+0.000001%))</f>
        <v>-5.61200124417479</v>
      </c>
      <c r="C95" s="108">
        <f t="shared" si="61"/>
        <v>-2.7821492518321893</v>
      </c>
      <c r="D95" s="108">
        <f t="shared" si="61"/>
        <v>-2.541753266504188</v>
      </c>
      <c r="E95" s="108">
        <f t="shared" si="61"/>
        <v>-5.61200124417479</v>
      </c>
      <c r="F95" s="108" t="str">
        <f t="shared" si="61"/>
        <v/>
      </c>
      <c r="G95" s="108" t="str">
        <f t="shared" si="61"/>
        <v/>
      </c>
      <c r="H95" s="108" t="str">
        <f t="shared" si="61"/>
        <v/>
      </c>
      <c r="I95" s="108" t="str">
        <f t="shared" si="61"/>
        <v/>
      </c>
      <c r="J95" s="108" t="str">
        <f t="shared" si="61"/>
        <v/>
      </c>
      <c r="K95" s="108" t="str">
        <f t="shared" si="61"/>
        <v/>
      </c>
      <c r="L95" s="108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6" si="62">IF(B69="","",_xlfn.NORM.S.INV(B69+0.000001%))</f>
        <v>-2.8479618408911649</v>
      </c>
      <c r="C96" s="108">
        <f t="shared" si="62"/>
        <v>-2.6189757110572822</v>
      </c>
      <c r="D96" s="108">
        <f t="shared" si="62"/>
        <v>-2.8458537708596037</v>
      </c>
      <c r="E96" s="108" t="str">
        <f t="shared" si="62"/>
        <v/>
      </c>
      <c r="F96" s="108" t="str">
        <f t="shared" si="62"/>
        <v/>
      </c>
      <c r="G96" s="108" t="str">
        <f t="shared" si="62"/>
        <v/>
      </c>
      <c r="H96" s="108" t="str">
        <f t="shared" si="62"/>
        <v/>
      </c>
      <c r="I96" s="108" t="str">
        <f t="shared" si="62"/>
        <v/>
      </c>
      <c r="J96" s="108" t="str">
        <f t="shared" si="62"/>
        <v/>
      </c>
      <c r="K96" s="108" t="str">
        <f t="shared" si="62"/>
        <v/>
      </c>
      <c r="L96" s="108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ref="B97:K97" si="63">IF(B70="","",_xlfn.NORM.S.INV(B70+0.000001%))</f>
        <v>-2.6606058753302588</v>
      </c>
      <c r="C97" s="108">
        <f t="shared" si="63"/>
        <v>-2.416719089263164</v>
      </c>
      <c r="D97" s="108" t="str">
        <f t="shared" si="63"/>
        <v/>
      </c>
      <c r="E97" s="108" t="str">
        <f t="shared" si="63"/>
        <v/>
      </c>
      <c r="F97" s="108" t="str">
        <f t="shared" si="63"/>
        <v/>
      </c>
      <c r="G97" s="108" t="str">
        <f t="shared" si="63"/>
        <v/>
      </c>
      <c r="H97" s="108" t="str">
        <f t="shared" si="63"/>
        <v/>
      </c>
      <c r="I97" s="108" t="str">
        <f t="shared" si="63"/>
        <v/>
      </c>
      <c r="J97" s="108" t="str">
        <f t="shared" si="63"/>
        <v/>
      </c>
      <c r="K97" s="108" t="str">
        <f t="shared" si="63"/>
        <v/>
      </c>
      <c r="L97" s="108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ref="B98:K98" si="64">IF(B71="","",_xlfn.NORM.S.INV(B71+0.000001%))</f>
        <v>-2.3226117300937825</v>
      </c>
      <c r="C98" s="108" t="str">
        <f t="shared" si="64"/>
        <v/>
      </c>
      <c r="D98" s="108" t="str">
        <f t="shared" si="64"/>
        <v/>
      </c>
      <c r="E98" s="108" t="str">
        <f t="shared" si="64"/>
        <v/>
      </c>
      <c r="F98" s="108" t="str">
        <f t="shared" si="64"/>
        <v/>
      </c>
      <c r="G98" s="108" t="str">
        <f t="shared" si="64"/>
        <v/>
      </c>
      <c r="H98" s="108" t="str">
        <f t="shared" si="64"/>
        <v/>
      </c>
      <c r="I98" s="108" t="str">
        <f t="shared" si="64"/>
        <v/>
      </c>
      <c r="J98" s="108" t="str">
        <f t="shared" si="64"/>
        <v/>
      </c>
      <c r="K98" s="108" t="str">
        <f t="shared" si="64"/>
        <v/>
      </c>
      <c r="L98" s="10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ref="B99:K99" si="65">IF(B72="","",_xlfn.NORM.S.INV(B72+0.000001%))</f>
        <v>-2.4676579660718163</v>
      </c>
      <c r="C99" s="108">
        <f t="shared" si="65"/>
        <v>-2.4981334817991976</v>
      </c>
      <c r="D99" s="108">
        <f t="shared" si="65"/>
        <v>-2.6000434675040234</v>
      </c>
      <c r="E99" s="108">
        <f t="shared" si="65"/>
        <v>-2.5837942529073405</v>
      </c>
      <c r="F99" s="108">
        <f t="shared" si="65"/>
        <v>-2.5967579318862413</v>
      </c>
      <c r="G99" s="108">
        <f t="shared" si="65"/>
        <v>-2.6782944075357045</v>
      </c>
      <c r="H99" s="108">
        <f t="shared" si="65"/>
        <v>-2.6961470973220854</v>
      </c>
      <c r="I99" s="108">
        <f t="shared" si="65"/>
        <v>-2.7151148591222731</v>
      </c>
      <c r="J99" s="108">
        <f t="shared" si="65"/>
        <v>-2.9560632427127023</v>
      </c>
      <c r="K99" s="108">
        <f t="shared" si="65"/>
        <v>-3.1443727569452871</v>
      </c>
      <c r="L99" s="108"/>
      <c r="M99"/>
      <c r="N99"/>
      <c r="O99"/>
      <c r="P99"/>
      <c r="Q99"/>
      <c r="R99"/>
      <c r="S99"/>
      <c r="T99"/>
      <c r="U99"/>
      <c r="V99"/>
    </row>
    <row r="101" spans="1:77" ht="12" customHeight="1">
      <c r="O101" s="109"/>
    </row>
    <row r="102" spans="1:77" ht="12" customHeight="1">
      <c r="G102" s="99" t="s">
        <v>151</v>
      </c>
      <c r="H102" s="99">
        <v>0.72</v>
      </c>
      <c r="O102" s="109"/>
      <c r="Q102" s="99" t="s">
        <v>192</v>
      </c>
      <c r="R102" s="99">
        <f>IF(SIGN(MIN(R106:R125))=SIGN(MAX(R106:R125)),1,2)</f>
        <v>1</v>
      </c>
      <c r="S102" s="99">
        <f t="shared" ref="S102:AG102" si="66">IF(SIGN(MIN(S106:S125))=SIGN(MAX(S106:S125)),1,2)</f>
        <v>1</v>
      </c>
      <c r="T102" s="99">
        <f t="shared" si="66"/>
        <v>2</v>
      </c>
      <c r="U102" s="99">
        <f t="shared" si="66"/>
        <v>1</v>
      </c>
      <c r="V102" s="99">
        <f t="shared" si="66"/>
        <v>2</v>
      </c>
      <c r="W102" s="99">
        <f t="shared" si="66"/>
        <v>2</v>
      </c>
      <c r="X102" s="99">
        <f t="shared" si="66"/>
        <v>2</v>
      </c>
      <c r="Y102" s="99">
        <f t="shared" si="66"/>
        <v>2</v>
      </c>
      <c r="Z102" s="99">
        <f t="shared" si="66"/>
        <v>2</v>
      </c>
      <c r="AA102" s="99">
        <f t="shared" si="66"/>
        <v>2</v>
      </c>
      <c r="AB102" s="99">
        <f t="shared" si="66"/>
        <v>2</v>
      </c>
      <c r="AC102" s="99">
        <f t="shared" si="66"/>
        <v>1</v>
      </c>
      <c r="AD102" s="99">
        <f t="shared" si="66"/>
        <v>2</v>
      </c>
      <c r="AE102" s="99">
        <f t="shared" si="66"/>
        <v>2</v>
      </c>
      <c r="AF102" s="99">
        <f t="shared" si="66"/>
        <v>1</v>
      </c>
      <c r="AG102" s="99">
        <f t="shared" si="66"/>
        <v>2</v>
      </c>
      <c r="BF102" s="99" t="s">
        <v>160</v>
      </c>
      <c r="BG102" s="109">
        <f>SUM(BF106:BY125)</f>
        <v>260.29589493535354</v>
      </c>
    </row>
    <row r="103" spans="1:77" ht="12" customHeight="1">
      <c r="G103" s="99" t="s">
        <v>160</v>
      </c>
      <c r="H103" s="109">
        <f>BG102</f>
        <v>260.29589493535354</v>
      </c>
      <c r="Q103" s="99" t="s">
        <v>182</v>
      </c>
      <c r="R103" s="130">
        <f>_xlfn.STDEV.S(R106:R125)</f>
        <v>7.2887946763851533E-2</v>
      </c>
      <c r="S103" s="130">
        <f t="shared" ref="S103:AF103" si="67">_xlfn.STDEV.S(S106:S125)</f>
        <v>9.001788799045142E-2</v>
      </c>
      <c r="T103" s="130">
        <f t="shared" si="67"/>
        <v>0.67620361545763696</v>
      </c>
      <c r="U103" s="130">
        <f t="shared" si="67"/>
        <v>0.17243266150776723</v>
      </c>
      <c r="V103" s="130">
        <f t="shared" si="67"/>
        <v>0.83933177159384642</v>
      </c>
      <c r="W103" s="130">
        <f t="shared" si="67"/>
        <v>0.9358925887173406</v>
      </c>
      <c r="X103" s="130">
        <f t="shared" si="67"/>
        <v>0.76685696863490205</v>
      </c>
      <c r="Y103" s="130">
        <f t="shared" si="67"/>
        <v>0.24602774210777564</v>
      </c>
      <c r="Z103" s="130">
        <f t="shared" si="67"/>
        <v>0.62225320132235429</v>
      </c>
      <c r="AA103" s="130">
        <f t="shared" si="67"/>
        <v>0.85566379049017471</v>
      </c>
      <c r="AB103" s="130">
        <f t="shared" si="67"/>
        <v>0.84191249392183753</v>
      </c>
      <c r="AC103" s="130">
        <f t="shared" si="67"/>
        <v>0.49368396040587598</v>
      </c>
      <c r="AD103" s="130">
        <f t="shared" si="67"/>
        <v>0.67219486703927345</v>
      </c>
      <c r="AE103" s="130">
        <f t="shared" si="67"/>
        <v>0.7777041089154606</v>
      </c>
      <c r="AF103" s="130">
        <f t="shared" si="67"/>
        <v>0.27657936487855106</v>
      </c>
      <c r="AG103" s="130">
        <f>_xlfn.STDEV.S(AG106:AG125)</f>
        <v>0.84524566409437518</v>
      </c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IF(B79="","",(B$99-SQRT(1-$H$102)*B79)/SQRT($H$102))</f>
        <v>0.59153484921121768</v>
      </c>
      <c r="C106" s="109">
        <f t="shared" ref="C106:K106" si="68">IF(C79="","",(C$99-SQRT(1-$H$102)*C79)/SQRT($H$102))</f>
        <v>0.55561910949290338</v>
      </c>
      <c r="D106" s="109">
        <f t="shared" si="68"/>
        <v>0.43551703955539267</v>
      </c>
      <c r="E106" s="109">
        <f t="shared" si="68"/>
        <v>0.45466692260584241</v>
      </c>
      <c r="F106" s="109">
        <f t="shared" si="68"/>
        <v>0.43938908041399877</v>
      </c>
      <c r="G106" s="109">
        <f t="shared" si="68"/>
        <v>0.34329742233768673</v>
      </c>
      <c r="H106" s="109">
        <f t="shared" si="68"/>
        <v>0.32225782565373712</v>
      </c>
      <c r="I106" s="109">
        <f t="shared" si="68"/>
        <v>-1.8381506344450944</v>
      </c>
      <c r="J106" s="109">
        <f t="shared" si="68"/>
        <v>1.5943710744447424E-2</v>
      </c>
      <c r="K106" s="109">
        <f t="shared" si="68"/>
        <v>-0.20598118004856156</v>
      </c>
      <c r="L106" s="109"/>
      <c r="N106" s="119">
        <f>IFERROR(HLOOKUP(N$105-$A106,$B$105:$K$125,2+$A106-$A$106,0),"")</f>
        <v>0.59153484921121768</v>
      </c>
      <c r="O106" s="119">
        <f t="shared" ref="O106:AG119" si="69">IFERROR(HLOOKUP(O$105-$A106,$B$105:$K$125,2+$A106-$A$106,0),"")</f>
        <v>0.55561910949290338</v>
      </c>
      <c r="P106" s="119">
        <f t="shared" si="69"/>
        <v>0.43551703955539267</v>
      </c>
      <c r="Q106" s="119">
        <f t="shared" si="69"/>
        <v>0.45466692260584241</v>
      </c>
      <c r="R106" s="108">
        <f t="shared" si="69"/>
        <v>0.43938908041399877</v>
      </c>
      <c r="S106" s="108">
        <f t="shared" si="69"/>
        <v>0.34329742233768673</v>
      </c>
      <c r="T106" s="108">
        <f t="shared" si="69"/>
        <v>0.32225782565373712</v>
      </c>
      <c r="U106" s="108">
        <f t="shared" si="69"/>
        <v>-1.8381506344450944</v>
      </c>
      <c r="V106" s="108">
        <f t="shared" si="69"/>
        <v>1.5943710744447424E-2</v>
      </c>
      <c r="W106" s="108">
        <f t="shared" si="69"/>
        <v>-0.20598118004856156</v>
      </c>
      <c r="X106" s="108" t="str">
        <f t="shared" si="69"/>
        <v/>
      </c>
      <c r="Y106" s="108" t="str">
        <f t="shared" si="69"/>
        <v/>
      </c>
      <c r="Z106" s="108" t="str">
        <f t="shared" si="69"/>
        <v/>
      </c>
      <c r="AA106" s="108" t="str">
        <f t="shared" si="69"/>
        <v/>
      </c>
      <c r="AB106" s="108" t="str">
        <f t="shared" si="69"/>
        <v/>
      </c>
      <c r="AC106" s="108" t="str">
        <f t="shared" si="69"/>
        <v/>
      </c>
      <c r="AD106" s="108" t="str">
        <f t="shared" si="69"/>
        <v/>
      </c>
      <c r="AE106" s="108" t="str">
        <f t="shared" si="69"/>
        <v/>
      </c>
      <c r="AF106" s="108" t="str">
        <f t="shared" si="69"/>
        <v/>
      </c>
      <c r="AG106" s="108" t="str">
        <f t="shared" si="69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F125" si="70">IF(AJ106="","",(AJ106-N106)^2)</f>
        <v/>
      </c>
      <c r="BG106" s="109" t="str">
        <f t="shared" ref="BG106:BG125" si="71">IF(AK106="","",(AK106-O106)^2)</f>
        <v/>
      </c>
      <c r="BH106" s="109" t="str">
        <f t="shared" ref="BH106:BH125" si="72">IF(AL106="","",(AL106-P106)^2)</f>
        <v/>
      </c>
      <c r="BI106" s="109" t="str">
        <f t="shared" ref="BI106:BI125" si="73">IF(AM106="","",(AM106-Q106)^2)</f>
        <v/>
      </c>
      <c r="BJ106" s="109">
        <f t="shared" ref="BJ106:BJ125" si="74">IF(AN106="","",(AN106-R106)^2)</f>
        <v>2.4643192605992374</v>
      </c>
      <c r="BK106" s="109">
        <f t="shared" ref="BK106:BK125" si="75">IF(AO106="","",(AO106-S106)^2)</f>
        <v>1.5474593857554693</v>
      </c>
      <c r="BL106" s="109">
        <f t="shared" ref="BL106:BL125" si="76">IF(AP106="","",(AP106-T106)^2)</f>
        <v>0.29608967898091437</v>
      </c>
      <c r="BM106" s="109">
        <f t="shared" ref="BM106:BM125" si="77">IF(AQ106="","",(AQ106-U106)^2)</f>
        <v>4.2299971595031201</v>
      </c>
      <c r="BN106" s="109">
        <f t="shared" ref="BN106:BN125" si="78">IF(AR106="","",(AR106-V106)^2)</f>
        <v>2.8477933710271994</v>
      </c>
      <c r="BO106" s="109">
        <f t="shared" ref="BO106:BO125" si="79">IF(AS106="","",(AS106-W106)^2)</f>
        <v>0.4231019127900742</v>
      </c>
      <c r="BP106" s="109" t="str">
        <f t="shared" ref="BP106:BP125" si="80">IF(AT106="","",(AT106-X106)^2)</f>
        <v/>
      </c>
      <c r="BQ106" s="109" t="str">
        <f t="shared" ref="BQ106:BQ125" si="81">IF(AU106="","",(AU106-Y106)^2)</f>
        <v/>
      </c>
      <c r="BR106" s="109" t="str">
        <f t="shared" ref="BR106:BR125" si="82">IF(AV106="","",(AV106-Z106)^2)</f>
        <v/>
      </c>
      <c r="BS106" s="109" t="str">
        <f t="shared" ref="BS106:BS125" si="83">IF(AW106="","",(AW106-AA106)^2)</f>
        <v/>
      </c>
      <c r="BT106" s="109" t="str">
        <f t="shared" ref="BT106:BT125" si="84">IF(AX106="","",(AX106-AB106)^2)</f>
        <v/>
      </c>
      <c r="BU106" s="109" t="str">
        <f t="shared" ref="BU106:BU125" si="85">IF(AY106="","",(AY106-AC106)^2)</f>
        <v/>
      </c>
      <c r="BV106" s="109" t="str">
        <f t="shared" ref="BV106:BV125" si="86">IF(AZ106="","",(AZ106-AD106)^2)</f>
        <v/>
      </c>
      <c r="BW106" s="109" t="str">
        <f t="shared" ref="BW106:BW125" si="87">IF(BA106="","",(BA106-AE106)^2)</f>
        <v/>
      </c>
      <c r="BX106" s="109" t="str">
        <f t="shared" ref="BX106:BX125" si="88">IF(BB106="","",(BB106-AF106)^2)</f>
        <v/>
      </c>
      <c r="BY106" s="109" t="str">
        <f t="shared" ref="BY106:BY125" si="89">IF(BC106="","",(BC106-AG106)^2)</f>
        <v/>
      </c>
    </row>
    <row r="107" spans="1:77" ht="12" customHeight="1">
      <c r="A107" s="104">
        <v>2001</v>
      </c>
      <c r="B107" s="109">
        <f t="shared" ref="B107:K107" si="90">IF(B80="","",(B$99-SQRT(1-$H$102)*B80)/SQRT($H$102))</f>
        <v>0.59153484921121768</v>
      </c>
      <c r="C107" s="109">
        <f t="shared" si="90"/>
        <v>0.55561910949290338</v>
      </c>
      <c r="D107" s="109">
        <f t="shared" si="90"/>
        <v>0.43551703955539267</v>
      </c>
      <c r="E107" s="109">
        <f t="shared" si="90"/>
        <v>0.45466692260584241</v>
      </c>
      <c r="F107" s="109">
        <f t="shared" si="90"/>
        <v>0.43938908041399877</v>
      </c>
      <c r="G107" s="109">
        <f t="shared" si="90"/>
        <v>0.34329742233768673</v>
      </c>
      <c r="H107" s="109">
        <f t="shared" si="90"/>
        <v>-1.7891530604128387</v>
      </c>
      <c r="I107" s="109">
        <f t="shared" si="90"/>
        <v>0.29990410399899725</v>
      </c>
      <c r="J107" s="109">
        <f t="shared" si="90"/>
        <v>1.5943710744447424E-2</v>
      </c>
      <c r="K107" s="109">
        <f t="shared" si="90"/>
        <v>-0.20598118004856156</v>
      </c>
      <c r="L107" s="109"/>
      <c r="N107" s="119" t="str">
        <f t="shared" ref="N107:AC125" si="91">IFERROR(HLOOKUP(N$105-$A107,$B$105:$K$125,2+$A107-$A$106,0),"")</f>
        <v/>
      </c>
      <c r="O107" s="119">
        <f t="shared" si="69"/>
        <v>0.59153484921121768</v>
      </c>
      <c r="P107" s="119">
        <f t="shared" si="69"/>
        <v>0.55561910949290338</v>
      </c>
      <c r="Q107" s="119">
        <f t="shared" si="69"/>
        <v>0.43551703955539267</v>
      </c>
      <c r="R107" s="108">
        <f t="shared" si="69"/>
        <v>0.45466692260584241</v>
      </c>
      <c r="S107" s="108">
        <f t="shared" si="69"/>
        <v>0.43938908041399877</v>
      </c>
      <c r="T107" s="108">
        <f t="shared" si="69"/>
        <v>0.34329742233768673</v>
      </c>
      <c r="U107" s="108">
        <f t="shared" si="69"/>
        <v>-1.7891530604128387</v>
      </c>
      <c r="V107" s="108">
        <f t="shared" si="69"/>
        <v>0.29990410399899725</v>
      </c>
      <c r="W107" s="108">
        <f t="shared" si="69"/>
        <v>1.5943710744447424E-2</v>
      </c>
      <c r="X107" s="108">
        <f t="shared" si="69"/>
        <v>-0.20598118004856156</v>
      </c>
      <c r="Y107" s="108" t="str">
        <f t="shared" si="69"/>
        <v/>
      </c>
      <c r="Z107" s="108" t="str">
        <f t="shared" si="69"/>
        <v/>
      </c>
      <c r="AA107" s="108" t="str">
        <f t="shared" si="69"/>
        <v/>
      </c>
      <c r="AB107" s="108" t="str">
        <f t="shared" si="69"/>
        <v/>
      </c>
      <c r="AC107" s="108" t="str">
        <f t="shared" si="69"/>
        <v/>
      </c>
      <c r="AD107" s="108" t="str">
        <f t="shared" si="69"/>
        <v/>
      </c>
      <c r="AE107" s="108" t="str">
        <f t="shared" si="69"/>
        <v/>
      </c>
      <c r="AF107" s="108" t="str">
        <f t="shared" si="69"/>
        <v/>
      </c>
      <c r="AG107" s="108" t="str">
        <f t="shared" si="69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70"/>
        <v/>
      </c>
      <c r="BG107" s="109" t="str">
        <f t="shared" si="71"/>
        <v/>
      </c>
      <c r="BH107" s="109" t="str">
        <f t="shared" si="72"/>
        <v/>
      </c>
      <c r="BI107" s="109" t="str">
        <f t="shared" si="73"/>
        <v/>
      </c>
      <c r="BJ107" s="109">
        <f t="shared" si="74"/>
        <v>2.5125194459719609</v>
      </c>
      <c r="BK107" s="109">
        <f t="shared" si="75"/>
        <v>1.7957631197297179</v>
      </c>
      <c r="BL107" s="109">
        <f t="shared" si="76"/>
        <v>0.27363531954218184</v>
      </c>
      <c r="BM107" s="109">
        <f t="shared" si="77"/>
        <v>4.0308517231409366</v>
      </c>
      <c r="BN107" s="109">
        <f t="shared" si="78"/>
        <v>3.8868162766635281</v>
      </c>
      <c r="BO107" s="109">
        <f t="shared" si="79"/>
        <v>0.18364477823845979</v>
      </c>
      <c r="BP107" s="109">
        <f t="shared" si="80"/>
        <v>9.8477073822602401E-2</v>
      </c>
      <c r="BQ107" s="109" t="str">
        <f t="shared" si="81"/>
        <v/>
      </c>
      <c r="BR107" s="109" t="str">
        <f t="shared" si="82"/>
        <v/>
      </c>
      <c r="BS107" s="109" t="str">
        <f t="shared" si="83"/>
        <v/>
      </c>
      <c r="BT107" s="109" t="str">
        <f t="shared" si="84"/>
        <v/>
      </c>
      <c r="BU107" s="109" t="str">
        <f t="shared" si="85"/>
        <v/>
      </c>
      <c r="BV107" s="109" t="str">
        <f t="shared" si="86"/>
        <v/>
      </c>
      <c r="BW107" s="109" t="str">
        <f t="shared" si="87"/>
        <v/>
      </c>
      <c r="BX107" s="109" t="str">
        <f t="shared" si="88"/>
        <v/>
      </c>
      <c r="BY107" s="109" t="str">
        <f t="shared" si="89"/>
        <v/>
      </c>
    </row>
    <row r="108" spans="1:77" ht="12" customHeight="1">
      <c r="A108" s="104">
        <v>2002</v>
      </c>
      <c r="B108" s="109">
        <f t="shared" ref="B108:K108" si="92">IF(B81="","",(B$99-SQRT(1-$H$102)*B81)/SQRT($H$102))</f>
        <v>0.59153484921121768</v>
      </c>
      <c r="C108" s="109">
        <f t="shared" si="92"/>
        <v>-1.5284070864776034</v>
      </c>
      <c r="D108" s="109">
        <f t="shared" si="92"/>
        <v>0.43551703955539267</v>
      </c>
      <c r="E108" s="109">
        <f t="shared" si="92"/>
        <v>0.45466692260584241</v>
      </c>
      <c r="F108" s="109">
        <f t="shared" si="92"/>
        <v>0.43938908041399877</v>
      </c>
      <c r="G108" s="109">
        <f t="shared" si="92"/>
        <v>-1.7455655965954138</v>
      </c>
      <c r="H108" s="109">
        <f t="shared" si="92"/>
        <v>0.32225782565373712</v>
      </c>
      <c r="I108" s="109">
        <f t="shared" si="92"/>
        <v>0.29990410399899725</v>
      </c>
      <c r="J108" s="109">
        <f t="shared" si="92"/>
        <v>1.5943710744447424E-2</v>
      </c>
      <c r="K108" s="109">
        <f t="shared" si="92"/>
        <v>-0.20598118004856156</v>
      </c>
      <c r="L108" s="109"/>
      <c r="N108" s="119" t="str">
        <f t="shared" si="91"/>
        <v/>
      </c>
      <c r="O108" s="119" t="str">
        <f t="shared" si="69"/>
        <v/>
      </c>
      <c r="P108" s="119">
        <f t="shared" si="69"/>
        <v>0.59153484921121768</v>
      </c>
      <c r="Q108" s="119">
        <f t="shared" si="69"/>
        <v>-1.5284070864776034</v>
      </c>
      <c r="R108" s="108">
        <f t="shared" si="69"/>
        <v>0.43551703955539267</v>
      </c>
      <c r="S108" s="108">
        <f t="shared" si="69"/>
        <v>0.45466692260584241</v>
      </c>
      <c r="T108" s="108">
        <f t="shared" si="69"/>
        <v>0.43938908041399877</v>
      </c>
      <c r="U108" s="108">
        <f t="shared" si="69"/>
        <v>-1.7455655965954138</v>
      </c>
      <c r="V108" s="108">
        <f t="shared" si="69"/>
        <v>0.32225782565373712</v>
      </c>
      <c r="W108" s="108">
        <f t="shared" si="69"/>
        <v>0.29990410399899725</v>
      </c>
      <c r="X108" s="108">
        <f t="shared" si="69"/>
        <v>1.5943710744447424E-2</v>
      </c>
      <c r="Y108" s="108">
        <f t="shared" si="69"/>
        <v>-0.20598118004856156</v>
      </c>
      <c r="Z108" s="108" t="str">
        <f t="shared" si="69"/>
        <v/>
      </c>
      <c r="AA108" s="108" t="str">
        <f t="shared" si="69"/>
        <v/>
      </c>
      <c r="AB108" s="108" t="str">
        <f t="shared" si="69"/>
        <v/>
      </c>
      <c r="AC108" s="108" t="str">
        <f t="shared" si="69"/>
        <v/>
      </c>
      <c r="AD108" s="108" t="str">
        <f t="shared" si="69"/>
        <v/>
      </c>
      <c r="AE108" s="108" t="str">
        <f t="shared" si="69"/>
        <v/>
      </c>
      <c r="AF108" s="108" t="str">
        <f t="shared" si="69"/>
        <v/>
      </c>
      <c r="AG108" s="108" t="str">
        <f t="shared" si="69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70"/>
        <v/>
      </c>
      <c r="BG108" s="109" t="str">
        <f t="shared" si="71"/>
        <v/>
      </c>
      <c r="BH108" s="109" t="str">
        <f t="shared" si="72"/>
        <v/>
      </c>
      <c r="BI108" s="109" t="str">
        <f t="shared" si="73"/>
        <v/>
      </c>
      <c r="BJ108" s="109">
        <f t="shared" si="74"/>
        <v>2.4521774773470328</v>
      </c>
      <c r="BK108" s="109">
        <f t="shared" si="75"/>
        <v>1.8369430090128327</v>
      </c>
      <c r="BL108" s="109">
        <f t="shared" si="76"/>
        <v>0.18233751957811234</v>
      </c>
      <c r="BM108" s="109">
        <f t="shared" si="77"/>
        <v>3.8577306522081902</v>
      </c>
      <c r="BN108" s="109">
        <f t="shared" si="78"/>
        <v>3.9754567356760298</v>
      </c>
      <c r="BO108" s="109">
        <f t="shared" si="79"/>
        <v>2.090267114531099E-2</v>
      </c>
      <c r="BP108" s="109">
        <f t="shared" si="80"/>
        <v>8.4429780371452628E-3</v>
      </c>
      <c r="BQ108" s="109">
        <f t="shared" si="81"/>
        <v>0.68292618141071393</v>
      </c>
      <c r="BR108" s="109" t="str">
        <f t="shared" si="82"/>
        <v/>
      </c>
      <c r="BS108" s="109" t="str">
        <f t="shared" si="83"/>
        <v/>
      </c>
      <c r="BT108" s="109" t="str">
        <f t="shared" si="84"/>
        <v/>
      </c>
      <c r="BU108" s="109" t="str">
        <f t="shared" si="85"/>
        <v/>
      </c>
      <c r="BV108" s="109" t="str">
        <f t="shared" si="86"/>
        <v/>
      </c>
      <c r="BW108" s="109" t="str">
        <f t="shared" si="87"/>
        <v/>
      </c>
      <c r="BX108" s="109" t="str">
        <f t="shared" si="88"/>
        <v/>
      </c>
      <c r="BY108" s="109" t="str">
        <f t="shared" si="89"/>
        <v/>
      </c>
    </row>
    <row r="109" spans="1:77" ht="12" customHeight="1">
      <c r="A109" s="104">
        <v>2003</v>
      </c>
      <c r="B109" s="109">
        <f t="shared" ref="B109:K109" si="93">IF(B82="","",(B$99-SQRT(1-$H$102)*B82)/SQRT($H$102))</f>
        <v>-1.3913082582247331</v>
      </c>
      <c r="C109" s="109">
        <f t="shared" si="93"/>
        <v>0.55561910949290338</v>
      </c>
      <c r="D109" s="109">
        <f t="shared" si="93"/>
        <v>0.43551703955539267</v>
      </c>
      <c r="E109" s="109">
        <f t="shared" si="93"/>
        <v>0.45466692260584241</v>
      </c>
      <c r="F109" s="109">
        <f t="shared" si="93"/>
        <v>-1.5451550020301739</v>
      </c>
      <c r="G109" s="109">
        <f t="shared" si="93"/>
        <v>0.34329742233768673</v>
      </c>
      <c r="H109" s="109">
        <f t="shared" si="93"/>
        <v>0.32225782565373712</v>
      </c>
      <c r="I109" s="109">
        <f t="shared" si="93"/>
        <v>0.29990410399899725</v>
      </c>
      <c r="J109" s="109">
        <f t="shared" si="93"/>
        <v>1.5943710744447424E-2</v>
      </c>
      <c r="K109" s="109">
        <f t="shared" si="93"/>
        <v>-0.20598118004856156</v>
      </c>
      <c r="L109" s="109"/>
      <c r="N109" s="119" t="str">
        <f t="shared" si="91"/>
        <v/>
      </c>
      <c r="O109" s="119" t="str">
        <f t="shared" si="69"/>
        <v/>
      </c>
      <c r="P109" s="119" t="str">
        <f t="shared" si="69"/>
        <v/>
      </c>
      <c r="Q109" s="119">
        <f t="shared" si="69"/>
        <v>-1.3913082582247331</v>
      </c>
      <c r="R109" s="108">
        <f t="shared" si="69"/>
        <v>0.55561910949290338</v>
      </c>
      <c r="S109" s="108">
        <f t="shared" si="69"/>
        <v>0.43551703955539267</v>
      </c>
      <c r="T109" s="108">
        <f t="shared" si="69"/>
        <v>0.45466692260584241</v>
      </c>
      <c r="U109" s="108">
        <f t="shared" si="69"/>
        <v>-1.5451550020301739</v>
      </c>
      <c r="V109" s="108">
        <f t="shared" si="69"/>
        <v>0.34329742233768673</v>
      </c>
      <c r="W109" s="108">
        <f t="shared" si="69"/>
        <v>0.32225782565373712</v>
      </c>
      <c r="X109" s="108">
        <f t="shared" si="69"/>
        <v>0.29990410399899725</v>
      </c>
      <c r="Y109" s="108">
        <f t="shared" si="69"/>
        <v>1.5943710744447424E-2</v>
      </c>
      <c r="Z109" s="108">
        <f t="shared" si="69"/>
        <v>-0.20598118004856156</v>
      </c>
      <c r="AA109" s="108" t="str">
        <f t="shared" si="69"/>
        <v/>
      </c>
      <c r="AB109" s="108" t="str">
        <f t="shared" si="69"/>
        <v/>
      </c>
      <c r="AC109" s="108" t="str">
        <f t="shared" si="69"/>
        <v/>
      </c>
      <c r="AD109" s="108" t="str">
        <f t="shared" si="69"/>
        <v/>
      </c>
      <c r="AE109" s="108" t="str">
        <f t="shared" si="69"/>
        <v/>
      </c>
      <c r="AF109" s="108" t="str">
        <f t="shared" si="69"/>
        <v/>
      </c>
      <c r="AG109" s="108" t="str">
        <f t="shared" si="69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70"/>
        <v/>
      </c>
      <c r="BG109" s="109" t="str">
        <f t="shared" si="71"/>
        <v/>
      </c>
      <c r="BH109" s="109" t="str">
        <f t="shared" si="72"/>
        <v/>
      </c>
      <c r="BI109" s="109" t="str">
        <f t="shared" si="73"/>
        <v/>
      </c>
      <c r="BJ109" s="109">
        <f t="shared" si="74"/>
        <v>2.8427479758127441</v>
      </c>
      <c r="BK109" s="109">
        <f t="shared" si="75"/>
        <v>1.7854005715918144</v>
      </c>
      <c r="BL109" s="109">
        <f t="shared" si="76"/>
        <v>0.16952334998571839</v>
      </c>
      <c r="BM109" s="109">
        <f t="shared" si="77"/>
        <v>3.1106378916150916</v>
      </c>
      <c r="BN109" s="109">
        <f t="shared" si="78"/>
        <v>4.0597991995774967</v>
      </c>
      <c r="BO109" s="109">
        <f t="shared" si="79"/>
        <v>1.4938666904805107E-2</v>
      </c>
      <c r="BP109" s="109">
        <f t="shared" si="80"/>
        <v>3.6892695789379988E-2</v>
      </c>
      <c r="BQ109" s="109">
        <f t="shared" si="81"/>
        <v>1.0989714035283007</v>
      </c>
      <c r="BR109" s="109">
        <f t="shared" si="82"/>
        <v>1.3407203582811189</v>
      </c>
      <c r="BS109" s="109" t="str">
        <f t="shared" si="83"/>
        <v/>
      </c>
      <c r="BT109" s="109" t="str">
        <f t="shared" si="84"/>
        <v/>
      </c>
      <c r="BU109" s="109" t="str">
        <f t="shared" si="85"/>
        <v/>
      </c>
      <c r="BV109" s="109" t="str">
        <f t="shared" si="86"/>
        <v/>
      </c>
      <c r="BW109" s="109" t="str">
        <f t="shared" si="87"/>
        <v/>
      </c>
      <c r="BX109" s="109" t="str">
        <f t="shared" si="88"/>
        <v/>
      </c>
      <c r="BY109" s="109" t="str">
        <f t="shared" si="89"/>
        <v/>
      </c>
    </row>
    <row r="110" spans="1:77" ht="12" customHeight="1">
      <c r="A110" s="104">
        <v>2004</v>
      </c>
      <c r="B110" s="109">
        <f t="shared" ref="B110:K110" si="94">IF(B83="","",(B$99-SQRT(1-$H$102)*B83)/SQRT($H$102))</f>
        <v>0.59153484921121768</v>
      </c>
      <c r="C110" s="109">
        <f t="shared" si="94"/>
        <v>0.55561910949290338</v>
      </c>
      <c r="D110" s="109">
        <f t="shared" si="94"/>
        <v>0.43551703955539267</v>
      </c>
      <c r="E110" s="109">
        <f t="shared" si="94"/>
        <v>-1.5281761848301085</v>
      </c>
      <c r="F110" s="109">
        <f t="shared" si="94"/>
        <v>0.43938908041399877</v>
      </c>
      <c r="G110" s="109">
        <f t="shared" si="94"/>
        <v>0.34329742233768673</v>
      </c>
      <c r="H110" s="109">
        <f t="shared" si="94"/>
        <v>-1.6622862567904353</v>
      </c>
      <c r="I110" s="109">
        <f t="shared" si="94"/>
        <v>0.29990410399899725</v>
      </c>
      <c r="J110" s="109">
        <f t="shared" si="94"/>
        <v>1.5943710744447424E-2</v>
      </c>
      <c r="K110" s="109">
        <f t="shared" si="94"/>
        <v>-0.20598118004856156</v>
      </c>
      <c r="L110" s="109"/>
      <c r="N110" s="108" t="str">
        <f t="shared" si="91"/>
        <v/>
      </c>
      <c r="O110" s="108" t="str">
        <f t="shared" si="69"/>
        <v/>
      </c>
      <c r="P110" s="108" t="str">
        <f t="shared" si="69"/>
        <v/>
      </c>
      <c r="Q110" s="108" t="str">
        <f t="shared" si="69"/>
        <v/>
      </c>
      <c r="R110" s="108">
        <f t="shared" si="69"/>
        <v>0.59153484921121768</v>
      </c>
      <c r="S110" s="108">
        <f t="shared" si="69"/>
        <v>0.55561910949290338</v>
      </c>
      <c r="T110" s="108">
        <f t="shared" si="69"/>
        <v>0.43551703955539267</v>
      </c>
      <c r="U110" s="108">
        <f t="shared" si="69"/>
        <v>-1.5281761848301085</v>
      </c>
      <c r="V110" s="108">
        <f t="shared" si="69"/>
        <v>0.43938908041399877</v>
      </c>
      <c r="W110" s="108">
        <f t="shared" si="69"/>
        <v>0.34329742233768673</v>
      </c>
      <c r="X110" s="108">
        <f t="shared" si="69"/>
        <v>-1.6622862567904353</v>
      </c>
      <c r="Y110" s="108">
        <f t="shared" si="69"/>
        <v>0.29990410399899725</v>
      </c>
      <c r="Z110" s="108">
        <f t="shared" si="69"/>
        <v>1.5943710744447424E-2</v>
      </c>
      <c r="AA110" s="108">
        <f t="shared" si="69"/>
        <v>-0.20598118004856156</v>
      </c>
      <c r="AB110" s="108" t="str">
        <f t="shared" si="69"/>
        <v/>
      </c>
      <c r="AC110" s="108" t="str">
        <f t="shared" si="69"/>
        <v/>
      </c>
      <c r="AD110" s="108" t="str">
        <f t="shared" si="69"/>
        <v/>
      </c>
      <c r="AE110" s="108" t="str">
        <f t="shared" si="69"/>
        <v/>
      </c>
      <c r="AF110" s="108" t="str">
        <f t="shared" si="69"/>
        <v/>
      </c>
      <c r="AG110" s="108" t="str">
        <f t="shared" si="69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70"/>
        <v/>
      </c>
      <c r="BG110" s="109" t="str">
        <f t="shared" si="71"/>
        <v/>
      </c>
      <c r="BH110" s="109" t="str">
        <f t="shared" si="72"/>
        <v/>
      </c>
      <c r="BI110" s="109" t="str">
        <f t="shared" si="73"/>
        <v/>
      </c>
      <c r="BJ110" s="109">
        <f t="shared" si="74"/>
        <v>2.9651490278990806</v>
      </c>
      <c r="BK110" s="109">
        <f t="shared" si="75"/>
        <v>2.1207831658136707</v>
      </c>
      <c r="BL110" s="109">
        <f t="shared" si="76"/>
        <v>0.18565931242650147</v>
      </c>
      <c r="BM110" s="109">
        <f t="shared" si="77"/>
        <v>3.0510350901161827</v>
      </c>
      <c r="BN110" s="109">
        <f t="shared" si="78"/>
        <v>4.4562618822025026</v>
      </c>
      <c r="BO110" s="109">
        <f t="shared" si="79"/>
        <v>1.0238250963364476E-2</v>
      </c>
      <c r="BP110" s="109">
        <f t="shared" si="80"/>
        <v>3.133309402721256</v>
      </c>
      <c r="BQ110" s="109">
        <f t="shared" si="81"/>
        <v>1.7749667013019266</v>
      </c>
      <c r="BR110" s="109">
        <f t="shared" si="82"/>
        <v>1.9039023676769329</v>
      </c>
      <c r="BS110" s="109">
        <f t="shared" si="83"/>
        <v>0.41578644178405655</v>
      </c>
      <c r="BT110" s="109" t="str">
        <f t="shared" si="84"/>
        <v/>
      </c>
      <c r="BU110" s="109" t="str">
        <f t="shared" si="85"/>
        <v/>
      </c>
      <c r="BV110" s="109" t="str">
        <f t="shared" si="86"/>
        <v/>
      </c>
      <c r="BW110" s="109" t="str">
        <f t="shared" si="87"/>
        <v/>
      </c>
      <c r="BX110" s="109" t="str">
        <f t="shared" si="88"/>
        <v/>
      </c>
      <c r="BY110" s="109" t="str">
        <f t="shared" si="89"/>
        <v/>
      </c>
    </row>
    <row r="111" spans="1:77" ht="12" customHeight="1">
      <c r="A111" s="104">
        <v>2005</v>
      </c>
      <c r="B111" s="109">
        <f t="shared" ref="B111:K111" si="95">IF(B84="","",(B$99-SQRT(1-$H$102)*B84)/SQRT($H$102))</f>
        <v>0.59153484921121768</v>
      </c>
      <c r="C111" s="109">
        <f t="shared" si="95"/>
        <v>0.55561910949290338</v>
      </c>
      <c r="D111" s="109">
        <f t="shared" si="95"/>
        <v>-1.5253255026224375</v>
      </c>
      <c r="E111" s="109">
        <f t="shared" si="95"/>
        <v>0.45466692260584241</v>
      </c>
      <c r="F111" s="109">
        <f t="shared" si="95"/>
        <v>-1.5196700985816824</v>
      </c>
      <c r="G111" s="109">
        <f t="shared" si="95"/>
        <v>-1.6205819495555243</v>
      </c>
      <c r="H111" s="109">
        <f t="shared" si="95"/>
        <v>0.32225782565373712</v>
      </c>
      <c r="I111" s="109">
        <f t="shared" si="95"/>
        <v>-1.6622100068184873</v>
      </c>
      <c r="J111" s="109">
        <f t="shared" si="95"/>
        <v>1.5943710744447424E-2</v>
      </c>
      <c r="K111" s="109">
        <f t="shared" si="95"/>
        <v>-0.20598118004856156</v>
      </c>
      <c r="L111" s="109"/>
      <c r="N111" s="108" t="str">
        <f t="shared" si="91"/>
        <v/>
      </c>
      <c r="O111" s="108" t="str">
        <f t="shared" si="69"/>
        <v/>
      </c>
      <c r="P111" s="108" t="str">
        <f t="shared" si="69"/>
        <v/>
      </c>
      <c r="Q111" s="108" t="str">
        <f t="shared" si="69"/>
        <v/>
      </c>
      <c r="R111" s="108" t="str">
        <f t="shared" si="69"/>
        <v/>
      </c>
      <c r="S111" s="108">
        <f t="shared" si="69"/>
        <v>0.59153484921121768</v>
      </c>
      <c r="T111" s="108">
        <f t="shared" si="69"/>
        <v>0.55561910949290338</v>
      </c>
      <c r="U111" s="108">
        <f t="shared" si="69"/>
        <v>-1.5253255026224375</v>
      </c>
      <c r="V111" s="108">
        <f t="shared" si="69"/>
        <v>0.45466692260584241</v>
      </c>
      <c r="W111" s="108">
        <f t="shared" si="69"/>
        <v>-1.5196700985816824</v>
      </c>
      <c r="X111" s="108">
        <f t="shared" si="69"/>
        <v>-1.6205819495555243</v>
      </c>
      <c r="Y111" s="108">
        <f t="shared" si="69"/>
        <v>0.32225782565373712</v>
      </c>
      <c r="Z111" s="108">
        <f t="shared" si="69"/>
        <v>-1.6622100068184873</v>
      </c>
      <c r="AA111" s="108">
        <f t="shared" si="69"/>
        <v>1.5943710744447424E-2</v>
      </c>
      <c r="AB111" s="108">
        <f t="shared" si="69"/>
        <v>-0.20598118004856156</v>
      </c>
      <c r="AC111" s="108" t="str">
        <f t="shared" si="69"/>
        <v/>
      </c>
      <c r="AD111" s="108" t="str">
        <f t="shared" si="69"/>
        <v/>
      </c>
      <c r="AE111" s="108" t="str">
        <f t="shared" si="69"/>
        <v/>
      </c>
      <c r="AF111" s="108" t="str">
        <f t="shared" si="69"/>
        <v/>
      </c>
      <c r="AG111" s="108" t="str">
        <f t="shared" si="69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70"/>
        <v/>
      </c>
      <c r="BG111" s="109" t="str">
        <f t="shared" si="71"/>
        <v/>
      </c>
      <c r="BH111" s="109" t="str">
        <f t="shared" si="72"/>
        <v/>
      </c>
      <c r="BI111" s="109" t="str">
        <f t="shared" si="73"/>
        <v/>
      </c>
      <c r="BJ111" s="109" t="str">
        <f t="shared" si="74"/>
        <v/>
      </c>
      <c r="BK111" s="109">
        <f t="shared" si="75"/>
        <v>2.2266806355266739</v>
      </c>
      <c r="BL111" s="109">
        <f t="shared" si="76"/>
        <v>9.6584175389786614E-2</v>
      </c>
      <c r="BM111" s="109">
        <f t="shared" si="77"/>
        <v>3.0410845221842209</v>
      </c>
      <c r="BN111" s="109">
        <f t="shared" si="78"/>
        <v>4.5209979165465999</v>
      </c>
      <c r="BO111" s="109">
        <f t="shared" si="79"/>
        <v>3.8578921503852763</v>
      </c>
      <c r="BP111" s="109">
        <f t="shared" si="80"/>
        <v>2.9874057584199143</v>
      </c>
      <c r="BQ111" s="109">
        <f t="shared" si="81"/>
        <v>1.8350291674255592</v>
      </c>
      <c r="BR111" s="109">
        <f t="shared" si="82"/>
        <v>8.9003193998591495E-2</v>
      </c>
      <c r="BS111" s="109">
        <f t="shared" si="83"/>
        <v>0.17883608221415462</v>
      </c>
      <c r="BT111" s="109">
        <f t="shared" si="84"/>
        <v>0.64892095317215048</v>
      </c>
      <c r="BU111" s="109" t="str">
        <f t="shared" si="85"/>
        <v/>
      </c>
      <c r="BV111" s="109" t="str">
        <f t="shared" si="86"/>
        <v/>
      </c>
      <c r="BW111" s="109" t="str">
        <f t="shared" si="87"/>
        <v/>
      </c>
      <c r="BX111" s="109" t="str">
        <f t="shared" si="88"/>
        <v/>
      </c>
      <c r="BY111" s="109" t="str">
        <f t="shared" si="89"/>
        <v/>
      </c>
    </row>
    <row r="112" spans="1:77" ht="12" customHeight="1">
      <c r="A112" s="104">
        <v>2006</v>
      </c>
      <c r="B112" s="109">
        <f t="shared" ref="B112:K112" si="96">IF(B85="","",(B$99-SQRT(1-$H$102)*B85)/SQRT($H$102))</f>
        <v>-1.3523325922687426</v>
      </c>
      <c r="C112" s="109">
        <f t="shared" si="96"/>
        <v>-1.3896473666093656</v>
      </c>
      <c r="D112" s="109">
        <f t="shared" si="96"/>
        <v>0.43551703955539267</v>
      </c>
      <c r="E112" s="109">
        <f t="shared" si="96"/>
        <v>-1.4920085116961816</v>
      </c>
      <c r="F112" s="109">
        <f t="shared" si="96"/>
        <v>-1.5087053714582914</v>
      </c>
      <c r="G112" s="109">
        <f t="shared" si="96"/>
        <v>0.34329742233768673</v>
      </c>
      <c r="H112" s="109">
        <f t="shared" si="96"/>
        <v>-1.623718012926521</v>
      </c>
      <c r="I112" s="109">
        <f t="shared" si="96"/>
        <v>0.29990410399899725</v>
      </c>
      <c r="J112" s="109">
        <f t="shared" si="96"/>
        <v>1.5943710744447424E-2</v>
      </c>
      <c r="K112" s="109">
        <f t="shared" si="96"/>
        <v>-0.20598118004856156</v>
      </c>
      <c r="L112" s="109"/>
      <c r="N112" s="108" t="str">
        <f t="shared" si="91"/>
        <v/>
      </c>
      <c r="O112" s="108" t="str">
        <f t="shared" si="69"/>
        <v/>
      </c>
      <c r="P112" s="108" t="str">
        <f t="shared" si="69"/>
        <v/>
      </c>
      <c r="Q112" s="108" t="str">
        <f t="shared" si="69"/>
        <v/>
      </c>
      <c r="R112" s="108" t="str">
        <f t="shared" si="69"/>
        <v/>
      </c>
      <c r="S112" s="108" t="str">
        <f t="shared" si="69"/>
        <v/>
      </c>
      <c r="T112" s="108">
        <f t="shared" si="69"/>
        <v>-1.3523325922687426</v>
      </c>
      <c r="U112" s="108">
        <f t="shared" si="69"/>
        <v>-1.3896473666093656</v>
      </c>
      <c r="V112" s="108">
        <f t="shared" si="69"/>
        <v>0.43551703955539267</v>
      </c>
      <c r="W112" s="108">
        <f t="shared" si="69"/>
        <v>-1.4920085116961816</v>
      </c>
      <c r="X112" s="108">
        <f t="shared" si="69"/>
        <v>-1.5087053714582914</v>
      </c>
      <c r="Y112" s="108">
        <f t="shared" si="69"/>
        <v>0.34329742233768673</v>
      </c>
      <c r="Z112" s="108">
        <f t="shared" si="69"/>
        <v>-1.623718012926521</v>
      </c>
      <c r="AA112" s="108">
        <f t="shared" si="69"/>
        <v>0.29990410399899725</v>
      </c>
      <c r="AB112" s="108">
        <f t="shared" si="69"/>
        <v>1.5943710744447424E-2</v>
      </c>
      <c r="AC112" s="108">
        <f t="shared" si="69"/>
        <v>-0.20598118004856156</v>
      </c>
      <c r="AD112" s="108" t="str">
        <f t="shared" si="69"/>
        <v/>
      </c>
      <c r="AE112" s="108" t="str">
        <f t="shared" si="69"/>
        <v/>
      </c>
      <c r="AF112" s="108" t="str">
        <f t="shared" si="69"/>
        <v/>
      </c>
      <c r="AG112" s="108" t="str">
        <f t="shared" si="69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70"/>
        <v/>
      </c>
      <c r="BG112" s="109" t="str">
        <f t="shared" si="71"/>
        <v/>
      </c>
      <c r="BH112" s="109" t="str">
        <f t="shared" si="72"/>
        <v/>
      </c>
      <c r="BI112" s="109" t="str">
        <f t="shared" si="73"/>
        <v/>
      </c>
      <c r="BJ112" s="109" t="str">
        <f t="shared" si="74"/>
        <v/>
      </c>
      <c r="BK112" s="109" t="str">
        <f t="shared" si="75"/>
        <v/>
      </c>
      <c r="BL112" s="109">
        <f t="shared" si="76"/>
        <v>4.922770128734415</v>
      </c>
      <c r="BM112" s="109">
        <f t="shared" si="77"/>
        <v>2.5862828653292498</v>
      </c>
      <c r="BN112" s="109">
        <f t="shared" si="78"/>
        <v>4.4399292268333523</v>
      </c>
      <c r="BO112" s="109">
        <f t="shared" si="79"/>
        <v>3.7499942044449921</v>
      </c>
      <c r="BP112" s="109">
        <f t="shared" si="80"/>
        <v>2.6131846347372036</v>
      </c>
      <c r="BQ112" s="109">
        <f t="shared" si="81"/>
        <v>1.8924736743020008</v>
      </c>
      <c r="BR112" s="109">
        <f t="shared" si="82"/>
        <v>6.7517884201317685E-2</v>
      </c>
      <c r="BS112" s="109">
        <f t="shared" si="83"/>
        <v>1.9301478376112291E-2</v>
      </c>
      <c r="BT112" s="109">
        <f t="shared" si="84"/>
        <v>1.0557175983294029</v>
      </c>
      <c r="BU112" s="109">
        <f t="shared" si="85"/>
        <v>0.85186312794505092</v>
      </c>
      <c r="BV112" s="109" t="str">
        <f t="shared" si="86"/>
        <v/>
      </c>
      <c r="BW112" s="109" t="str">
        <f t="shared" si="87"/>
        <v/>
      </c>
      <c r="BX112" s="109" t="str">
        <f t="shared" si="88"/>
        <v/>
      </c>
      <c r="BY112" s="109" t="str">
        <f t="shared" si="89"/>
        <v/>
      </c>
    </row>
    <row r="113" spans="1:77" ht="12" customHeight="1">
      <c r="A113" s="104">
        <v>2007</v>
      </c>
      <c r="B113" s="109">
        <f t="shared" ref="B113:K113" si="97">IF(B86="","",(B$99-SQRT(1-$H$102)*B86)/SQRT($H$102))</f>
        <v>-1.4087697902257941</v>
      </c>
      <c r="C113" s="109">
        <f t="shared" si="97"/>
        <v>-1.4493419952843547</v>
      </c>
      <c r="D113" s="109">
        <f t="shared" si="97"/>
        <v>-1.5685373935762079</v>
      </c>
      <c r="E113" s="109">
        <f t="shared" si="97"/>
        <v>-1.5512769125332828</v>
      </c>
      <c r="F113" s="109">
        <f t="shared" si="97"/>
        <v>0.43938908041399877</v>
      </c>
      <c r="G113" s="109">
        <f t="shared" si="97"/>
        <v>-1.667363721839531</v>
      </c>
      <c r="H113" s="109">
        <f t="shared" si="97"/>
        <v>0.32225782565373712</v>
      </c>
      <c r="I113" s="109">
        <f t="shared" si="97"/>
        <v>0.29990410399899725</v>
      </c>
      <c r="J113" s="109">
        <f t="shared" si="97"/>
        <v>-1.9938561696215915</v>
      </c>
      <c r="K113" s="109">
        <f t="shared" si="97"/>
        <v>-0.20598118004856156</v>
      </c>
      <c r="L113" s="109"/>
      <c r="N113" s="108" t="str">
        <f t="shared" si="91"/>
        <v/>
      </c>
      <c r="O113" s="108" t="str">
        <f t="shared" si="69"/>
        <v/>
      </c>
      <c r="P113" s="108" t="str">
        <f t="shared" si="69"/>
        <v/>
      </c>
      <c r="Q113" s="108" t="str">
        <f t="shared" si="69"/>
        <v/>
      </c>
      <c r="R113" s="108" t="str">
        <f t="shared" si="69"/>
        <v/>
      </c>
      <c r="S113" s="108" t="str">
        <f t="shared" si="69"/>
        <v/>
      </c>
      <c r="T113" s="108" t="str">
        <f t="shared" si="69"/>
        <v/>
      </c>
      <c r="U113" s="108">
        <f t="shared" si="69"/>
        <v>-1.4087697902257941</v>
      </c>
      <c r="V113" s="108">
        <f t="shared" si="69"/>
        <v>-1.4493419952843547</v>
      </c>
      <c r="W113" s="108">
        <f t="shared" si="69"/>
        <v>-1.5685373935762079</v>
      </c>
      <c r="X113" s="108">
        <f t="shared" si="69"/>
        <v>-1.5512769125332828</v>
      </c>
      <c r="Y113" s="108">
        <f t="shared" si="69"/>
        <v>0.43938908041399877</v>
      </c>
      <c r="Z113" s="108">
        <f t="shared" si="69"/>
        <v>-1.667363721839531</v>
      </c>
      <c r="AA113" s="108">
        <f t="shared" si="69"/>
        <v>0.32225782565373712</v>
      </c>
      <c r="AB113" s="108">
        <f t="shared" si="69"/>
        <v>0.29990410399899725</v>
      </c>
      <c r="AC113" s="108">
        <f t="shared" si="69"/>
        <v>-1.9938561696215915</v>
      </c>
      <c r="AD113" s="108">
        <f t="shared" si="69"/>
        <v>-0.20598118004856156</v>
      </c>
      <c r="AE113" s="108" t="str">
        <f t="shared" si="69"/>
        <v/>
      </c>
      <c r="AF113" s="108" t="str">
        <f t="shared" si="69"/>
        <v/>
      </c>
      <c r="AG113" s="108" t="str">
        <f t="shared" si="69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70"/>
        <v/>
      </c>
      <c r="BG113" s="109" t="str">
        <f t="shared" si="71"/>
        <v/>
      </c>
      <c r="BH113" s="109" t="str">
        <f t="shared" si="72"/>
        <v/>
      </c>
      <c r="BI113" s="109" t="str">
        <f t="shared" si="73"/>
        <v/>
      </c>
      <c r="BJ113" s="109" t="str">
        <f t="shared" si="74"/>
        <v/>
      </c>
      <c r="BK113" s="109" t="str">
        <f t="shared" si="75"/>
        <v/>
      </c>
      <c r="BL113" s="109" t="str">
        <f t="shared" si="76"/>
        <v/>
      </c>
      <c r="BM113" s="109">
        <f t="shared" si="77"/>
        <v>2.648153605904549</v>
      </c>
      <c r="BN113" s="109">
        <f t="shared" si="78"/>
        <v>4.9397250324166468E-2</v>
      </c>
      <c r="BO113" s="109">
        <f t="shared" si="79"/>
        <v>4.0522457301953905</v>
      </c>
      <c r="BP113" s="109">
        <f t="shared" si="80"/>
        <v>2.7526337228328495</v>
      </c>
      <c r="BQ113" s="109">
        <f t="shared" si="81"/>
        <v>2.1660885035091773</v>
      </c>
      <c r="BR113" s="109">
        <f t="shared" si="82"/>
        <v>9.2104811929881167E-2</v>
      </c>
      <c r="BS113" s="109">
        <f t="shared" si="83"/>
        <v>1.358997285259138E-2</v>
      </c>
      <c r="BT113" s="109">
        <f t="shared" si="84"/>
        <v>1.7198790295127728</v>
      </c>
      <c r="BU113" s="109">
        <f t="shared" si="85"/>
        <v>0.74807047388306558</v>
      </c>
      <c r="BV113" s="109">
        <f t="shared" si="86"/>
        <v>2.9464744054070029</v>
      </c>
      <c r="BW113" s="109" t="str">
        <f t="shared" si="87"/>
        <v/>
      </c>
      <c r="BX113" s="109" t="str">
        <f t="shared" si="88"/>
        <v/>
      </c>
      <c r="BY113" s="109" t="str">
        <f t="shared" si="89"/>
        <v/>
      </c>
    </row>
    <row r="114" spans="1:77" ht="12" customHeight="1">
      <c r="A114" s="104">
        <v>2008</v>
      </c>
      <c r="B114" s="109">
        <f t="shared" ref="B114:K114" si="98">IF(B87="","",(B$99-SQRT(1-$H$102)*B87)/SQRT($H$102))</f>
        <v>-1.6437255228885679</v>
      </c>
      <c r="C114" s="109">
        <f t="shared" si="98"/>
        <v>-1.6852503041323581</v>
      </c>
      <c r="D114" s="109">
        <f t="shared" si="98"/>
        <v>-1.541585032601928</v>
      </c>
      <c r="E114" s="109">
        <f t="shared" si="98"/>
        <v>0.45466692260584241</v>
      </c>
      <c r="F114" s="109">
        <f t="shared" si="98"/>
        <v>-1.5425653353602986</v>
      </c>
      <c r="G114" s="109">
        <f t="shared" si="98"/>
        <v>0.34329742233768673</v>
      </c>
      <c r="H114" s="109">
        <f t="shared" si="98"/>
        <v>0.32225782565373712</v>
      </c>
      <c r="I114" s="109">
        <f t="shared" si="98"/>
        <v>-1.6837437826087707</v>
      </c>
      <c r="J114" s="109">
        <f t="shared" si="98"/>
        <v>1.5943710744447424E-2</v>
      </c>
      <c r="K114" s="109">
        <f t="shared" si="98"/>
        <v>-0.20598118004856156</v>
      </c>
      <c r="L114" s="109"/>
      <c r="N114" s="108" t="str">
        <f t="shared" si="91"/>
        <v/>
      </c>
      <c r="O114" s="108" t="str">
        <f t="shared" si="69"/>
        <v/>
      </c>
      <c r="P114" s="108" t="str">
        <f t="shared" si="69"/>
        <v/>
      </c>
      <c r="Q114" s="108" t="str">
        <f t="shared" si="69"/>
        <v/>
      </c>
      <c r="R114" s="108" t="str">
        <f t="shared" si="69"/>
        <v/>
      </c>
      <c r="S114" s="108" t="str">
        <f t="shared" si="69"/>
        <v/>
      </c>
      <c r="T114" s="108" t="str">
        <f t="shared" si="69"/>
        <v/>
      </c>
      <c r="U114" s="108" t="str">
        <f t="shared" si="69"/>
        <v/>
      </c>
      <c r="V114" s="108">
        <f t="shared" si="69"/>
        <v>-1.6437255228885679</v>
      </c>
      <c r="W114" s="108">
        <f t="shared" si="69"/>
        <v>-1.6852503041323581</v>
      </c>
      <c r="X114" s="108">
        <f t="shared" si="69"/>
        <v>-1.541585032601928</v>
      </c>
      <c r="Y114" s="108">
        <f t="shared" si="69"/>
        <v>0.45466692260584241</v>
      </c>
      <c r="Z114" s="108">
        <f t="shared" si="69"/>
        <v>-1.5425653353602986</v>
      </c>
      <c r="AA114" s="108">
        <f t="shared" si="69"/>
        <v>0.34329742233768673</v>
      </c>
      <c r="AB114" s="108">
        <f t="shared" si="69"/>
        <v>0.32225782565373712</v>
      </c>
      <c r="AC114" s="108">
        <f t="shared" si="69"/>
        <v>-1.6837437826087707</v>
      </c>
      <c r="AD114" s="108">
        <f t="shared" si="69"/>
        <v>1.5943710744447424E-2</v>
      </c>
      <c r="AE114" s="108">
        <f t="shared" si="69"/>
        <v>-0.20598118004856156</v>
      </c>
      <c r="AF114" s="108" t="str">
        <f t="shared" si="69"/>
        <v/>
      </c>
      <c r="AG114" s="108" t="str">
        <f t="shared" si="69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70"/>
        <v/>
      </c>
      <c r="BG114" s="109" t="str">
        <f t="shared" si="71"/>
        <v/>
      </c>
      <c r="BH114" s="109" t="str">
        <f t="shared" si="72"/>
        <v/>
      </c>
      <c r="BI114" s="109" t="str">
        <f t="shared" si="73"/>
        <v/>
      </c>
      <c r="BJ114" s="109" t="str">
        <f t="shared" si="74"/>
        <v/>
      </c>
      <c r="BK114" s="109" t="str">
        <f t="shared" si="75"/>
        <v/>
      </c>
      <c r="BL114" s="109" t="str">
        <f t="shared" si="76"/>
        <v/>
      </c>
      <c r="BM114" s="109" t="str">
        <f t="shared" si="77"/>
        <v/>
      </c>
      <c r="BN114" s="109">
        <f t="shared" si="78"/>
        <v>7.7681462192133899E-4</v>
      </c>
      <c r="BO114" s="109">
        <f t="shared" si="79"/>
        <v>4.5357582603489917</v>
      </c>
      <c r="BP114" s="109">
        <f t="shared" si="80"/>
        <v>2.7205679372160336</v>
      </c>
      <c r="BQ114" s="109">
        <f t="shared" si="81"/>
        <v>2.2112926642682225</v>
      </c>
      <c r="BR114" s="109">
        <f t="shared" si="82"/>
        <v>3.1929887181048659E-2</v>
      </c>
      <c r="BS114" s="109">
        <f t="shared" si="83"/>
        <v>9.1272117970185845E-3</v>
      </c>
      <c r="BT114" s="109">
        <f t="shared" si="84"/>
        <v>1.7790099186765835</v>
      </c>
      <c r="BU114" s="109">
        <f t="shared" si="85"/>
        <v>0.30780113916945595</v>
      </c>
      <c r="BV114" s="109">
        <f t="shared" si="86"/>
        <v>2.2338437049929754</v>
      </c>
      <c r="BW114" s="109">
        <f t="shared" si="87"/>
        <v>6.2787699253978632E-2</v>
      </c>
      <c r="BX114" s="109" t="str">
        <f t="shared" si="88"/>
        <v/>
      </c>
      <c r="BY114" s="109" t="str">
        <f t="shared" si="89"/>
        <v/>
      </c>
    </row>
    <row r="115" spans="1:77" ht="12" customHeight="1">
      <c r="A115" s="104">
        <v>2009</v>
      </c>
      <c r="B115" s="109">
        <f t="shared" ref="B115:K115" si="99">IF(B88="","",(B$99-SQRT(1-$H$102)*B88)/SQRT($H$102))</f>
        <v>-1.6859106223698745</v>
      </c>
      <c r="C115" s="109">
        <f t="shared" si="99"/>
        <v>-1.3938590278007905</v>
      </c>
      <c r="D115" s="109">
        <f t="shared" si="99"/>
        <v>0.43551703955539267</v>
      </c>
      <c r="E115" s="109">
        <f t="shared" si="99"/>
        <v>-1.4927000438158649</v>
      </c>
      <c r="F115" s="109">
        <f t="shared" si="99"/>
        <v>0.43938908041399877</v>
      </c>
      <c r="G115" s="109">
        <f t="shared" si="99"/>
        <v>0.34329742233768673</v>
      </c>
      <c r="H115" s="109">
        <f t="shared" si="99"/>
        <v>-1.6300861455868902</v>
      </c>
      <c r="I115" s="109">
        <f t="shared" si="99"/>
        <v>-1.6503443048200279</v>
      </c>
      <c r="J115" s="109">
        <f t="shared" si="99"/>
        <v>1.5943710744447424E-2</v>
      </c>
      <c r="K115" s="109">
        <f t="shared" si="99"/>
        <v>-2.1612328115812769</v>
      </c>
      <c r="L115" s="109"/>
      <c r="N115" s="108" t="str">
        <f t="shared" si="91"/>
        <v/>
      </c>
      <c r="O115" s="108" t="str">
        <f t="shared" si="69"/>
        <v/>
      </c>
      <c r="P115" s="108" t="str">
        <f t="shared" si="69"/>
        <v/>
      </c>
      <c r="Q115" s="108" t="str">
        <f t="shared" si="69"/>
        <v/>
      </c>
      <c r="R115" s="108" t="str">
        <f t="shared" si="69"/>
        <v/>
      </c>
      <c r="S115" s="108" t="str">
        <f t="shared" si="69"/>
        <v/>
      </c>
      <c r="T115" s="108" t="str">
        <f t="shared" si="69"/>
        <v/>
      </c>
      <c r="U115" s="108" t="str">
        <f t="shared" si="69"/>
        <v/>
      </c>
      <c r="V115" s="108" t="str">
        <f t="shared" si="69"/>
        <v/>
      </c>
      <c r="W115" s="108">
        <f t="shared" si="69"/>
        <v>-1.6859106223698745</v>
      </c>
      <c r="X115" s="108">
        <f t="shared" si="69"/>
        <v>-1.3938590278007905</v>
      </c>
      <c r="Y115" s="108">
        <f t="shared" si="69"/>
        <v>0.43551703955539267</v>
      </c>
      <c r="Z115" s="108">
        <f t="shared" si="69"/>
        <v>-1.4927000438158649</v>
      </c>
      <c r="AA115" s="108">
        <f t="shared" si="69"/>
        <v>0.43938908041399877</v>
      </c>
      <c r="AB115" s="108">
        <f t="shared" si="69"/>
        <v>0.34329742233768673</v>
      </c>
      <c r="AC115" s="108">
        <f t="shared" si="69"/>
        <v>-1.6300861455868902</v>
      </c>
      <c r="AD115" s="108">
        <f t="shared" si="69"/>
        <v>-1.6503443048200279</v>
      </c>
      <c r="AE115" s="108">
        <f t="shared" si="69"/>
        <v>1.5943710744447424E-2</v>
      </c>
      <c r="AF115" s="108">
        <f t="shared" si="69"/>
        <v>-2.1612328115812769</v>
      </c>
      <c r="AG115" s="108" t="str">
        <f t="shared" si="69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70"/>
        <v/>
      </c>
      <c r="BG115" s="109" t="str">
        <f t="shared" si="71"/>
        <v/>
      </c>
      <c r="BH115" s="109" t="str">
        <f t="shared" si="72"/>
        <v/>
      </c>
      <c r="BI115" s="109" t="str">
        <f t="shared" si="73"/>
        <v/>
      </c>
      <c r="BJ115" s="109" t="str">
        <f t="shared" si="74"/>
        <v/>
      </c>
      <c r="BK115" s="109" t="str">
        <f t="shared" si="75"/>
        <v/>
      </c>
      <c r="BL115" s="109" t="str">
        <f t="shared" si="76"/>
        <v/>
      </c>
      <c r="BM115" s="109" t="str">
        <f t="shared" si="77"/>
        <v/>
      </c>
      <c r="BN115" s="109" t="str">
        <f t="shared" si="78"/>
        <v/>
      </c>
      <c r="BO115" s="109">
        <f t="shared" si="79"/>
        <v>4.5385712980896482</v>
      </c>
      <c r="BP115" s="109">
        <f t="shared" si="80"/>
        <v>2.2550681039101148</v>
      </c>
      <c r="BQ115" s="109">
        <f t="shared" si="81"/>
        <v>2.1547060375461475</v>
      </c>
      <c r="BR115" s="109">
        <f t="shared" si="82"/>
        <v>1.6595640472024411E-2</v>
      </c>
      <c r="BS115" s="109">
        <f t="shared" si="83"/>
        <v>3.082646182564558E-7</v>
      </c>
      <c r="BT115" s="109">
        <f t="shared" si="84"/>
        <v>1.8355776139053972</v>
      </c>
      <c r="BU115" s="109">
        <f t="shared" si="85"/>
        <v>0.25114195098039033</v>
      </c>
      <c r="BV115" s="109">
        <f t="shared" si="86"/>
        <v>9.9912438077142713</v>
      </c>
      <c r="BW115" s="109">
        <f t="shared" si="87"/>
        <v>8.2081373700438394E-4</v>
      </c>
      <c r="BX115" s="109">
        <f t="shared" si="88"/>
        <v>6.8661743805056421</v>
      </c>
      <c r="BY115" s="109" t="str">
        <f t="shared" si="89"/>
        <v/>
      </c>
    </row>
    <row r="116" spans="1:77" ht="12" customHeight="1">
      <c r="A116" s="104">
        <v>2010</v>
      </c>
      <c r="B116" s="109">
        <f t="shared" ref="B116:K116" si="100">IF(B89="","",(B$99-SQRT(1-$H$102)*B89)/SQRT($H$102))</f>
        <v>-1.3660030567059482</v>
      </c>
      <c r="C116" s="109">
        <f t="shared" si="100"/>
        <v>0.55561910949290338</v>
      </c>
      <c r="D116" s="109">
        <f t="shared" si="100"/>
        <v>-1.5235196836322669</v>
      </c>
      <c r="E116" s="109">
        <f t="shared" si="100"/>
        <v>0.45466692260584241</v>
      </c>
      <c r="F116" s="109">
        <f t="shared" si="100"/>
        <v>0.43938908041399877</v>
      </c>
      <c r="G116" s="109">
        <f t="shared" si="100"/>
        <v>-1.6172494472370127</v>
      </c>
      <c r="H116" s="109">
        <f t="shared" si="100"/>
        <v>0.32225782565373712</v>
      </c>
      <c r="I116" s="109">
        <f t="shared" si="100"/>
        <v>0.29990410399899725</v>
      </c>
      <c r="J116" s="109">
        <f t="shared" si="100"/>
        <v>-1.9461247995380351</v>
      </c>
      <c r="K116" s="109">
        <f t="shared" si="100"/>
        <v>-0.20598118004856156</v>
      </c>
      <c r="L116" s="109"/>
      <c r="N116" s="108" t="str">
        <f t="shared" si="91"/>
        <v/>
      </c>
      <c r="O116" s="108" t="str">
        <f t="shared" si="69"/>
        <v/>
      </c>
      <c r="P116" s="108" t="str">
        <f t="shared" si="69"/>
        <v/>
      </c>
      <c r="Q116" s="108" t="str">
        <f t="shared" si="69"/>
        <v/>
      </c>
      <c r="R116" s="108" t="str">
        <f t="shared" si="69"/>
        <v/>
      </c>
      <c r="S116" s="108" t="str">
        <f t="shared" si="69"/>
        <v/>
      </c>
      <c r="T116" s="108" t="str">
        <f t="shared" si="69"/>
        <v/>
      </c>
      <c r="U116" s="108" t="str">
        <f t="shared" si="69"/>
        <v/>
      </c>
      <c r="V116" s="108" t="str">
        <f t="shared" si="69"/>
        <v/>
      </c>
      <c r="W116" s="108" t="str">
        <f t="shared" si="69"/>
        <v/>
      </c>
      <c r="X116" s="108">
        <f t="shared" si="69"/>
        <v>-1.3660030567059482</v>
      </c>
      <c r="Y116" s="108">
        <f t="shared" si="69"/>
        <v>0.55561910949290338</v>
      </c>
      <c r="Z116" s="108">
        <f t="shared" si="69"/>
        <v>-1.5235196836322669</v>
      </c>
      <c r="AA116" s="108">
        <f t="shared" si="69"/>
        <v>0.45466692260584241</v>
      </c>
      <c r="AB116" s="108">
        <f t="shared" si="69"/>
        <v>0.43938908041399877</v>
      </c>
      <c r="AC116" s="108">
        <f t="shared" si="69"/>
        <v>-1.6172494472370127</v>
      </c>
      <c r="AD116" s="108">
        <f t="shared" si="69"/>
        <v>0.32225782565373712</v>
      </c>
      <c r="AE116" s="108">
        <f t="shared" si="69"/>
        <v>0.29990410399899725</v>
      </c>
      <c r="AF116" s="108">
        <f t="shared" si="69"/>
        <v>-1.9461247995380351</v>
      </c>
      <c r="AG116" s="108">
        <f t="shared" si="69"/>
        <v>-0.20598118004856156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70"/>
        <v/>
      </c>
      <c r="BG116" s="109" t="str">
        <f t="shared" si="71"/>
        <v/>
      </c>
      <c r="BH116" s="109" t="str">
        <f t="shared" si="72"/>
        <v/>
      </c>
      <c r="BI116" s="109" t="str">
        <f t="shared" si="73"/>
        <v/>
      </c>
      <c r="BJ116" s="109" t="str">
        <f t="shared" si="74"/>
        <v/>
      </c>
      <c r="BK116" s="109" t="str">
        <f t="shared" si="75"/>
        <v/>
      </c>
      <c r="BL116" s="109" t="str">
        <f t="shared" si="76"/>
        <v/>
      </c>
      <c r="BM116" s="109" t="str">
        <f t="shared" si="77"/>
        <v/>
      </c>
      <c r="BN116" s="109" t="str">
        <f t="shared" si="78"/>
        <v/>
      </c>
      <c r="BO116" s="109" t="str">
        <f t="shared" si="79"/>
        <v/>
      </c>
      <c r="BP116" s="109">
        <f t="shared" si="80"/>
        <v>2.1721820807208951</v>
      </c>
      <c r="BQ116" s="109">
        <f t="shared" si="81"/>
        <v>2.5217242075371926</v>
      </c>
      <c r="BR116" s="109">
        <f t="shared" si="82"/>
        <v>2.5486113415572231E-2</v>
      </c>
      <c r="BS116" s="109">
        <f t="shared" si="83"/>
        <v>2.5068572633372873E-4</v>
      </c>
      <c r="BT116" s="109">
        <f t="shared" si="84"/>
        <v>2.1051878851209516</v>
      </c>
      <c r="BU116" s="109">
        <f t="shared" si="85"/>
        <v>0.23844074909770649</v>
      </c>
      <c r="BV116" s="109">
        <f t="shared" si="86"/>
        <v>1.4120349087477659</v>
      </c>
      <c r="BW116" s="109">
        <f t="shared" si="87"/>
        <v>6.5183474994211649E-2</v>
      </c>
      <c r="BX116" s="109">
        <f t="shared" si="88"/>
        <v>5.7851341829461589</v>
      </c>
      <c r="BY116" s="109">
        <f t="shared" si="89"/>
        <v>0.18847834151585091</v>
      </c>
    </row>
    <row r="117" spans="1:77" ht="12" customHeight="1">
      <c r="A117" s="104">
        <v>2011</v>
      </c>
      <c r="B117" s="109">
        <f t="shared" ref="B117:K117" si="101">IF(B90="","",(B$99-SQRT(1-$H$102)*B90)/SQRT($H$102))</f>
        <v>0.59153484921121768</v>
      </c>
      <c r="C117" s="109">
        <f t="shared" si="101"/>
        <v>-1.5443846534349246</v>
      </c>
      <c r="D117" s="109">
        <f t="shared" si="101"/>
        <v>-1.5075709999014277</v>
      </c>
      <c r="E117" s="109">
        <f t="shared" si="101"/>
        <v>-1.4898146509770311</v>
      </c>
      <c r="F117" s="109">
        <f t="shared" si="101"/>
        <v>-1.7687619857809638</v>
      </c>
      <c r="G117" s="109">
        <f t="shared" si="101"/>
        <v>0.34329742233768673</v>
      </c>
      <c r="H117" s="109">
        <f t="shared" si="101"/>
        <v>0.32225782565373712</v>
      </c>
      <c r="I117" s="109">
        <f t="shared" si="101"/>
        <v>-1.6502746592264255</v>
      </c>
      <c r="J117" s="109">
        <f t="shared" si="101"/>
        <v>1.5943710744447424E-2</v>
      </c>
      <c r="K117" s="109" t="str">
        <f t="shared" si="101"/>
        <v/>
      </c>
      <c r="L117" s="109"/>
      <c r="N117" s="108" t="str">
        <f t="shared" si="91"/>
        <v/>
      </c>
      <c r="O117" s="108" t="str">
        <f t="shared" si="69"/>
        <v/>
      </c>
      <c r="P117" s="108" t="str">
        <f t="shared" si="69"/>
        <v/>
      </c>
      <c r="Q117" s="108" t="str">
        <f t="shared" si="69"/>
        <v/>
      </c>
      <c r="R117" s="108" t="str">
        <f t="shared" si="69"/>
        <v/>
      </c>
      <c r="S117" s="108" t="str">
        <f t="shared" si="69"/>
        <v/>
      </c>
      <c r="T117" s="108" t="str">
        <f t="shared" si="69"/>
        <v/>
      </c>
      <c r="U117" s="108" t="str">
        <f t="shared" si="69"/>
        <v/>
      </c>
      <c r="V117" s="108" t="str">
        <f t="shared" si="69"/>
        <v/>
      </c>
      <c r="W117" s="108" t="str">
        <f t="shared" si="69"/>
        <v/>
      </c>
      <c r="X117" s="108" t="str">
        <f t="shared" si="69"/>
        <v/>
      </c>
      <c r="Y117" s="108">
        <f t="shared" si="69"/>
        <v>0.59153484921121768</v>
      </c>
      <c r="Z117" s="108">
        <f t="shared" si="69"/>
        <v>-1.5443846534349246</v>
      </c>
      <c r="AA117" s="108">
        <f t="shared" si="69"/>
        <v>-1.5075709999014277</v>
      </c>
      <c r="AB117" s="108">
        <f t="shared" si="69"/>
        <v>-1.4898146509770311</v>
      </c>
      <c r="AC117" s="108">
        <f t="shared" si="69"/>
        <v>-1.7687619857809638</v>
      </c>
      <c r="AD117" s="108">
        <f t="shared" si="69"/>
        <v>0.34329742233768673</v>
      </c>
      <c r="AE117" s="108">
        <f t="shared" si="69"/>
        <v>0.32225782565373712</v>
      </c>
      <c r="AF117" s="108">
        <f t="shared" si="69"/>
        <v>-1.6502746592264255</v>
      </c>
      <c r="AG117" s="108">
        <f t="shared" si="69"/>
        <v>1.5943710744447424E-2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70"/>
        <v/>
      </c>
      <c r="BG117" s="109" t="str">
        <f t="shared" si="71"/>
        <v/>
      </c>
      <c r="BH117" s="109" t="str">
        <f t="shared" si="72"/>
        <v/>
      </c>
      <c r="BI117" s="109" t="str">
        <f t="shared" si="73"/>
        <v/>
      </c>
      <c r="BJ117" s="109" t="str">
        <f t="shared" si="74"/>
        <v/>
      </c>
      <c r="BK117" s="109" t="str">
        <f t="shared" si="75"/>
        <v/>
      </c>
      <c r="BL117" s="109" t="str">
        <f t="shared" si="76"/>
        <v/>
      </c>
      <c r="BM117" s="109" t="str">
        <f t="shared" si="77"/>
        <v/>
      </c>
      <c r="BN117" s="109" t="str">
        <f t="shared" si="78"/>
        <v/>
      </c>
      <c r="BO117" s="109" t="str">
        <f t="shared" si="79"/>
        <v/>
      </c>
      <c r="BP117" s="109" t="str">
        <f t="shared" si="80"/>
        <v/>
      </c>
      <c r="BQ117" s="109">
        <f t="shared" si="81"/>
        <v>2.6370820895957641</v>
      </c>
      <c r="BR117" s="109">
        <f t="shared" si="82"/>
        <v>3.2583382662090814E-2</v>
      </c>
      <c r="BS117" s="109">
        <f t="shared" si="83"/>
        <v>3.7884918964912204</v>
      </c>
      <c r="BT117" s="109">
        <f t="shared" si="84"/>
        <v>0.22874905181427363</v>
      </c>
      <c r="BU117" s="109">
        <f t="shared" si="85"/>
        <v>0.40936514099399646</v>
      </c>
      <c r="BV117" s="109">
        <f t="shared" si="86"/>
        <v>1.3624752570906844</v>
      </c>
      <c r="BW117" s="109">
        <f t="shared" si="87"/>
        <v>7.7097445635988748E-2</v>
      </c>
      <c r="BX117" s="109">
        <f t="shared" si="88"/>
        <v>4.4494858744014767</v>
      </c>
      <c r="BY117" s="109">
        <f t="shared" si="89"/>
        <v>0.43042235277222934</v>
      </c>
    </row>
    <row r="118" spans="1:77" ht="12" customHeight="1">
      <c r="A118" s="104">
        <v>2012</v>
      </c>
      <c r="B118" s="109">
        <f t="shared" ref="B118:K118" si="102">IF(B91="","",(B$99-SQRT(1-$H$102)*B91)/SQRT($H$102))</f>
        <v>-1.3018514435877599</v>
      </c>
      <c r="C118" s="109">
        <f t="shared" si="102"/>
        <v>-1.4968503531832882</v>
      </c>
      <c r="D118" s="109">
        <f t="shared" si="102"/>
        <v>-1.4611529246766146</v>
      </c>
      <c r="E118" s="109">
        <f t="shared" si="102"/>
        <v>-1.7708210600455023</v>
      </c>
      <c r="F118" s="109">
        <f t="shared" si="102"/>
        <v>0.43938908041399877</v>
      </c>
      <c r="G118" s="109">
        <f t="shared" si="102"/>
        <v>-1.5589564206063089</v>
      </c>
      <c r="H118" s="109">
        <f t="shared" si="102"/>
        <v>-1.7399051752037484</v>
      </c>
      <c r="I118" s="109">
        <f t="shared" si="102"/>
        <v>0.29990410399899725</v>
      </c>
      <c r="J118" s="109" t="str">
        <f t="shared" si="102"/>
        <v/>
      </c>
      <c r="K118" s="109" t="str">
        <f t="shared" si="102"/>
        <v/>
      </c>
      <c r="L118" s="109"/>
      <c r="N118" s="108" t="str">
        <f t="shared" si="91"/>
        <v/>
      </c>
      <c r="O118" s="108" t="str">
        <f t="shared" si="69"/>
        <v/>
      </c>
      <c r="P118" s="108" t="str">
        <f t="shared" si="69"/>
        <v/>
      </c>
      <c r="Q118" s="108" t="str">
        <f t="shared" si="69"/>
        <v/>
      </c>
      <c r="R118" s="108" t="str">
        <f t="shared" si="69"/>
        <v/>
      </c>
      <c r="S118" s="108" t="str">
        <f t="shared" si="69"/>
        <v/>
      </c>
      <c r="T118" s="108" t="str">
        <f t="shared" si="69"/>
        <v/>
      </c>
      <c r="U118" s="108" t="str">
        <f t="shared" si="69"/>
        <v/>
      </c>
      <c r="V118" s="108" t="str">
        <f t="shared" si="69"/>
        <v/>
      </c>
      <c r="W118" s="108" t="str">
        <f t="shared" si="69"/>
        <v/>
      </c>
      <c r="X118" s="108" t="str">
        <f t="shared" si="69"/>
        <v/>
      </c>
      <c r="Y118" s="108" t="str">
        <f t="shared" si="69"/>
        <v/>
      </c>
      <c r="Z118" s="108">
        <f t="shared" si="69"/>
        <v>-1.3018514435877599</v>
      </c>
      <c r="AA118" s="108">
        <f t="shared" si="69"/>
        <v>-1.4968503531832882</v>
      </c>
      <c r="AB118" s="108">
        <f t="shared" si="69"/>
        <v>-1.4611529246766146</v>
      </c>
      <c r="AC118" s="108">
        <f t="shared" si="69"/>
        <v>-1.7708210600455023</v>
      </c>
      <c r="AD118" s="108">
        <f t="shared" si="69"/>
        <v>0.43938908041399877</v>
      </c>
      <c r="AE118" s="108">
        <f t="shared" si="69"/>
        <v>-1.5589564206063089</v>
      </c>
      <c r="AF118" s="108">
        <f t="shared" si="69"/>
        <v>-1.7399051752037484</v>
      </c>
      <c r="AG118" s="108">
        <f t="shared" si="69"/>
        <v>0.29990410399899725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70"/>
        <v/>
      </c>
      <c r="BG118" s="109" t="str">
        <f t="shared" si="71"/>
        <v/>
      </c>
      <c r="BH118" s="109" t="str">
        <f t="shared" si="72"/>
        <v/>
      </c>
      <c r="BI118" s="109" t="str">
        <f t="shared" si="73"/>
        <v/>
      </c>
      <c r="BJ118" s="109" t="str">
        <f t="shared" si="74"/>
        <v/>
      </c>
      <c r="BK118" s="109" t="str">
        <f t="shared" si="75"/>
        <v/>
      </c>
      <c r="BL118" s="109" t="str">
        <f t="shared" si="76"/>
        <v/>
      </c>
      <c r="BM118" s="109" t="str">
        <f t="shared" si="77"/>
        <v/>
      </c>
      <c r="BN118" s="109" t="str">
        <f t="shared" si="78"/>
        <v/>
      </c>
      <c r="BO118" s="109" t="str">
        <f t="shared" si="79"/>
        <v/>
      </c>
      <c r="BP118" s="109" t="str">
        <f t="shared" si="80"/>
        <v/>
      </c>
      <c r="BQ118" s="109" t="str">
        <f t="shared" si="81"/>
        <v/>
      </c>
      <c r="BR118" s="109">
        <f t="shared" si="82"/>
        <v>3.847042609691717E-3</v>
      </c>
      <c r="BS118" s="109">
        <f t="shared" si="83"/>
        <v>3.7468733909120497</v>
      </c>
      <c r="BT118" s="109">
        <f t="shared" si="84"/>
        <v>0.20215404765600856</v>
      </c>
      <c r="BU118" s="109">
        <f t="shared" si="85"/>
        <v>0.41200424011837611</v>
      </c>
      <c r="BV118" s="109">
        <f t="shared" si="86"/>
        <v>1.1473826662363948</v>
      </c>
      <c r="BW118" s="109">
        <f t="shared" si="87"/>
        <v>2.5713725332859316</v>
      </c>
      <c r="BX118" s="109">
        <f t="shared" si="88"/>
        <v>4.8356492196891345</v>
      </c>
      <c r="BY118" s="109">
        <f t="shared" si="89"/>
        <v>0.88364927100273627</v>
      </c>
    </row>
    <row r="119" spans="1:77" ht="12" customHeight="1">
      <c r="A119" s="104">
        <v>2013</v>
      </c>
      <c r="B119" s="109">
        <f t="shared" ref="B119:K119" si="103">IF(B92="","",(B$99-SQRT(1-$H$102)*B92)/SQRT($H$102))</f>
        <v>-1.4479033545629976</v>
      </c>
      <c r="C119" s="109">
        <f t="shared" si="103"/>
        <v>-1.3310560132409142</v>
      </c>
      <c r="D119" s="109">
        <f t="shared" si="103"/>
        <v>-1.7753383214890359</v>
      </c>
      <c r="E119" s="109">
        <f t="shared" si="103"/>
        <v>0.45466692260584241</v>
      </c>
      <c r="F119" s="109">
        <f t="shared" si="103"/>
        <v>-1.4525426333727403</v>
      </c>
      <c r="G119" s="109">
        <f t="shared" si="103"/>
        <v>-1.702805846205723</v>
      </c>
      <c r="H119" s="109">
        <f t="shared" si="103"/>
        <v>0.32225782565373712</v>
      </c>
      <c r="I119" s="109" t="str">
        <f t="shared" si="103"/>
        <v/>
      </c>
      <c r="J119" s="109" t="str">
        <f t="shared" si="103"/>
        <v/>
      </c>
      <c r="K119" s="109" t="str">
        <f t="shared" si="103"/>
        <v/>
      </c>
      <c r="L119" s="109"/>
      <c r="N119" s="108" t="str">
        <f t="shared" si="91"/>
        <v/>
      </c>
      <c r="O119" s="108" t="str">
        <f t="shared" si="69"/>
        <v/>
      </c>
      <c r="P119" s="108" t="str">
        <f t="shared" si="69"/>
        <v/>
      </c>
      <c r="Q119" s="108" t="str">
        <f t="shared" si="69"/>
        <v/>
      </c>
      <c r="R119" s="108" t="str">
        <f t="shared" si="69"/>
        <v/>
      </c>
      <c r="S119" s="108" t="str">
        <f t="shared" si="69"/>
        <v/>
      </c>
      <c r="T119" s="108" t="str">
        <f t="shared" si="69"/>
        <v/>
      </c>
      <c r="U119" s="108" t="str">
        <f t="shared" si="69"/>
        <v/>
      </c>
      <c r="V119" s="108" t="str">
        <f t="shared" si="69"/>
        <v/>
      </c>
      <c r="W119" s="108" t="str">
        <f t="shared" ref="W119:AG125" si="104">IFERROR(HLOOKUP(W$105-$A119,$B$105:$K$125,2+$A119-$A$106,0),"")</f>
        <v/>
      </c>
      <c r="X119" s="108" t="str">
        <f t="shared" si="104"/>
        <v/>
      </c>
      <c r="Y119" s="108" t="str">
        <f t="shared" si="104"/>
        <v/>
      </c>
      <c r="Z119" s="108" t="str">
        <f t="shared" si="104"/>
        <v/>
      </c>
      <c r="AA119" s="108">
        <f t="shared" si="104"/>
        <v>-1.4479033545629976</v>
      </c>
      <c r="AB119" s="108">
        <f t="shared" si="104"/>
        <v>-1.3310560132409142</v>
      </c>
      <c r="AC119" s="108">
        <f t="shared" si="104"/>
        <v>-1.7753383214890359</v>
      </c>
      <c r="AD119" s="108">
        <f t="shared" si="104"/>
        <v>0.45466692260584241</v>
      </c>
      <c r="AE119" s="108">
        <f t="shared" si="104"/>
        <v>-1.4525426333727403</v>
      </c>
      <c r="AF119" s="108">
        <f t="shared" si="104"/>
        <v>-1.702805846205723</v>
      </c>
      <c r="AG119" s="108">
        <f t="shared" si="104"/>
        <v>0.32225782565373712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70"/>
        <v/>
      </c>
      <c r="BG119" s="109" t="str">
        <f t="shared" si="71"/>
        <v/>
      </c>
      <c r="BH119" s="109" t="str">
        <f t="shared" si="72"/>
        <v/>
      </c>
      <c r="BI119" s="109" t="str">
        <f t="shared" si="73"/>
        <v/>
      </c>
      <c r="BJ119" s="109" t="str">
        <f t="shared" si="74"/>
        <v/>
      </c>
      <c r="BK119" s="109" t="str">
        <f t="shared" si="75"/>
        <v/>
      </c>
      <c r="BL119" s="109" t="str">
        <f t="shared" si="76"/>
        <v/>
      </c>
      <c r="BM119" s="109" t="str">
        <f t="shared" si="77"/>
        <v/>
      </c>
      <c r="BN119" s="109" t="str">
        <f t="shared" si="78"/>
        <v/>
      </c>
      <c r="BO119" s="109" t="str">
        <f t="shared" si="79"/>
        <v/>
      </c>
      <c r="BP119" s="109" t="str">
        <f t="shared" si="80"/>
        <v/>
      </c>
      <c r="BQ119" s="109" t="str">
        <f t="shared" si="81"/>
        <v/>
      </c>
      <c r="BR119" s="109" t="str">
        <f t="shared" si="82"/>
        <v/>
      </c>
      <c r="BS119" s="109">
        <f t="shared" si="83"/>
        <v>3.5597773341132704</v>
      </c>
      <c r="BT119" s="109">
        <f t="shared" si="84"/>
        <v>0.10209209277476625</v>
      </c>
      <c r="BU119" s="109">
        <f t="shared" si="85"/>
        <v>0.4178236852461561</v>
      </c>
      <c r="BV119" s="109">
        <f t="shared" si="86"/>
        <v>1.1148860672088565</v>
      </c>
      <c r="BW119" s="109">
        <f t="shared" si="87"/>
        <v>2.2414167749556859</v>
      </c>
      <c r="BX119" s="109">
        <f t="shared" si="88"/>
        <v>4.673861917455576</v>
      </c>
      <c r="BY119" s="109">
        <f t="shared" si="89"/>
        <v>0.9261751282609193</v>
      </c>
    </row>
    <row r="120" spans="1:77" ht="12" customHeight="1">
      <c r="A120" s="104">
        <v>2014</v>
      </c>
      <c r="B120" s="109">
        <f t="shared" ref="B120:K120" si="105">IF(B93="","",(B$99-SQRT(1-$H$102)*B93)/SQRT($H$102))</f>
        <v>-1.2543072309839431</v>
      </c>
      <c r="C120" s="109">
        <f t="shared" si="105"/>
        <v>-1.6669405983154313</v>
      </c>
      <c r="D120" s="109">
        <f t="shared" si="105"/>
        <v>0.43551703955539267</v>
      </c>
      <c r="E120" s="109">
        <f t="shared" si="105"/>
        <v>-1.3963398279673058</v>
      </c>
      <c r="F120" s="109">
        <f t="shared" si="105"/>
        <v>-1.5674472145123191</v>
      </c>
      <c r="G120" s="109">
        <f t="shared" si="105"/>
        <v>0.34329742233768673</v>
      </c>
      <c r="H120" s="109" t="str">
        <f t="shared" si="105"/>
        <v/>
      </c>
      <c r="I120" s="109" t="str">
        <f t="shared" si="105"/>
        <v/>
      </c>
      <c r="J120" s="109" t="str">
        <f t="shared" si="105"/>
        <v/>
      </c>
      <c r="K120" s="109" t="str">
        <f t="shared" si="105"/>
        <v/>
      </c>
      <c r="L120" s="109"/>
      <c r="N120" s="108" t="str">
        <f t="shared" si="91"/>
        <v/>
      </c>
      <c r="O120" s="108" t="str">
        <f t="shared" si="91"/>
        <v/>
      </c>
      <c r="P120" s="108" t="str">
        <f t="shared" si="91"/>
        <v/>
      </c>
      <c r="Q120" s="108" t="str">
        <f t="shared" si="91"/>
        <v/>
      </c>
      <c r="R120" s="108" t="str">
        <f t="shared" si="91"/>
        <v/>
      </c>
      <c r="S120" s="108" t="str">
        <f t="shared" si="91"/>
        <v/>
      </c>
      <c r="T120" s="108" t="str">
        <f t="shared" si="91"/>
        <v/>
      </c>
      <c r="U120" s="108" t="str">
        <f t="shared" si="91"/>
        <v/>
      </c>
      <c r="V120" s="108" t="str">
        <f t="shared" si="91"/>
        <v/>
      </c>
      <c r="W120" s="108" t="str">
        <f t="shared" si="91"/>
        <v/>
      </c>
      <c r="X120" s="108" t="str">
        <f t="shared" si="91"/>
        <v/>
      </c>
      <c r="Y120" s="108" t="str">
        <f t="shared" si="91"/>
        <v/>
      </c>
      <c r="Z120" s="108" t="str">
        <f t="shared" si="91"/>
        <v/>
      </c>
      <c r="AA120" s="108" t="str">
        <f t="shared" si="91"/>
        <v/>
      </c>
      <c r="AB120" s="108">
        <f t="shared" si="91"/>
        <v>-1.2543072309839431</v>
      </c>
      <c r="AC120" s="108">
        <f t="shared" si="91"/>
        <v>-1.6669405983154313</v>
      </c>
      <c r="AD120" s="108">
        <f t="shared" si="104"/>
        <v>0.43551703955539267</v>
      </c>
      <c r="AE120" s="108">
        <f t="shared" si="104"/>
        <v>-1.3963398279673058</v>
      </c>
      <c r="AF120" s="108">
        <f t="shared" si="104"/>
        <v>-1.5674472145123191</v>
      </c>
      <c r="AG120" s="108">
        <f t="shared" si="104"/>
        <v>0.34329742233768673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70"/>
        <v/>
      </c>
      <c r="BG120" s="109" t="str">
        <f t="shared" si="71"/>
        <v/>
      </c>
      <c r="BH120" s="109" t="str">
        <f t="shared" si="72"/>
        <v/>
      </c>
      <c r="BI120" s="109" t="str">
        <f t="shared" si="73"/>
        <v/>
      </c>
      <c r="BJ120" s="109" t="str">
        <f t="shared" si="74"/>
        <v/>
      </c>
      <c r="BK120" s="109" t="str">
        <f t="shared" si="75"/>
        <v/>
      </c>
      <c r="BL120" s="109" t="str">
        <f t="shared" si="76"/>
        <v/>
      </c>
      <c r="BM120" s="109" t="str">
        <f t="shared" si="77"/>
        <v/>
      </c>
      <c r="BN120" s="109" t="str">
        <f t="shared" si="78"/>
        <v/>
      </c>
      <c r="BO120" s="109" t="str">
        <f t="shared" si="79"/>
        <v/>
      </c>
      <c r="BP120" s="109" t="str">
        <f t="shared" si="80"/>
        <v/>
      </c>
      <c r="BQ120" s="109" t="str">
        <f t="shared" si="81"/>
        <v/>
      </c>
      <c r="BR120" s="109" t="str">
        <f t="shared" si="82"/>
        <v/>
      </c>
      <c r="BS120" s="109" t="str">
        <f t="shared" si="83"/>
        <v/>
      </c>
      <c r="BT120" s="109">
        <f t="shared" si="84"/>
        <v>5.8937151757527326E-2</v>
      </c>
      <c r="BU120" s="109">
        <f t="shared" si="85"/>
        <v>0.28943873045035767</v>
      </c>
      <c r="BV120" s="109">
        <f t="shared" si="86"/>
        <v>1.1556928056073186</v>
      </c>
      <c r="BW120" s="109">
        <f t="shared" si="87"/>
        <v>2.0762890222539285</v>
      </c>
      <c r="BX120" s="109">
        <f t="shared" si="88"/>
        <v>4.106917075123997</v>
      </c>
      <c r="BY120" s="109">
        <f t="shared" si="89"/>
        <v>0.96711396402666239</v>
      </c>
    </row>
    <row r="121" spans="1:77" ht="12" customHeight="1">
      <c r="A121" s="104">
        <v>2015</v>
      </c>
      <c r="B121" s="109">
        <f t="shared" ref="B121:K121" si="106">IF(B94="","",(B$99-SQRT(1-$H$102)*B94)/SQRT($H$102))</f>
        <v>-1.6274254675532214</v>
      </c>
      <c r="C121" s="109">
        <f t="shared" si="106"/>
        <v>0.55561910949290338</v>
      </c>
      <c r="D121" s="109">
        <f t="shared" si="106"/>
        <v>-1.3743951403162462</v>
      </c>
      <c r="E121" s="109">
        <f t="shared" si="106"/>
        <v>-1.5081324464103183</v>
      </c>
      <c r="F121" s="109">
        <f t="shared" si="106"/>
        <v>-1.3726458334076901</v>
      </c>
      <c r="G121" s="109" t="str">
        <f t="shared" si="106"/>
        <v/>
      </c>
      <c r="H121" s="109" t="str">
        <f t="shared" si="106"/>
        <v/>
      </c>
      <c r="I121" s="109" t="str">
        <f t="shared" si="106"/>
        <v/>
      </c>
      <c r="J121" s="109" t="str">
        <f t="shared" si="106"/>
        <v/>
      </c>
      <c r="K121" s="109" t="str">
        <f t="shared" si="106"/>
        <v/>
      </c>
      <c r="L121" s="109"/>
      <c r="N121" s="108" t="str">
        <f t="shared" si="91"/>
        <v/>
      </c>
      <c r="O121" s="108" t="str">
        <f t="shared" si="91"/>
        <v/>
      </c>
      <c r="P121" s="108" t="str">
        <f t="shared" si="91"/>
        <v/>
      </c>
      <c r="Q121" s="108" t="str">
        <f t="shared" si="91"/>
        <v/>
      </c>
      <c r="R121" s="108" t="str">
        <f t="shared" si="91"/>
        <v/>
      </c>
      <c r="S121" s="108" t="str">
        <f t="shared" si="91"/>
        <v/>
      </c>
      <c r="T121" s="108" t="str">
        <f t="shared" si="91"/>
        <v/>
      </c>
      <c r="U121" s="108" t="str">
        <f t="shared" si="91"/>
        <v/>
      </c>
      <c r="V121" s="108" t="str">
        <f t="shared" si="91"/>
        <v/>
      </c>
      <c r="W121" s="108" t="str">
        <f t="shared" si="91"/>
        <v/>
      </c>
      <c r="X121" s="108" t="str">
        <f t="shared" si="91"/>
        <v/>
      </c>
      <c r="Y121" s="108" t="str">
        <f t="shared" si="91"/>
        <v/>
      </c>
      <c r="Z121" s="108" t="str">
        <f t="shared" si="91"/>
        <v/>
      </c>
      <c r="AA121" s="108" t="str">
        <f t="shared" si="91"/>
        <v/>
      </c>
      <c r="AB121" s="108" t="str">
        <f t="shared" si="91"/>
        <v/>
      </c>
      <c r="AC121" s="108">
        <f t="shared" si="91"/>
        <v>-1.6274254675532214</v>
      </c>
      <c r="AD121" s="108">
        <f t="shared" si="104"/>
        <v>0.55561910949290338</v>
      </c>
      <c r="AE121" s="108">
        <f t="shared" si="104"/>
        <v>-1.3743951403162462</v>
      </c>
      <c r="AF121" s="108">
        <f t="shared" si="104"/>
        <v>-1.5081324464103183</v>
      </c>
      <c r="AG121" s="108">
        <f t="shared" si="104"/>
        <v>-1.3726458334076901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70"/>
        <v/>
      </c>
      <c r="BG121" s="109" t="str">
        <f t="shared" si="71"/>
        <v/>
      </c>
      <c r="BH121" s="109" t="str">
        <f t="shared" si="72"/>
        <v/>
      </c>
      <c r="BI121" s="109" t="str">
        <f t="shared" si="73"/>
        <v/>
      </c>
      <c r="BJ121" s="109" t="str">
        <f t="shared" si="74"/>
        <v/>
      </c>
      <c r="BK121" s="109" t="str">
        <f t="shared" si="75"/>
        <v/>
      </c>
      <c r="BL121" s="109" t="str">
        <f t="shared" si="76"/>
        <v/>
      </c>
      <c r="BM121" s="109" t="str">
        <f t="shared" si="77"/>
        <v/>
      </c>
      <c r="BN121" s="109" t="str">
        <f t="shared" si="78"/>
        <v/>
      </c>
      <c r="BO121" s="109" t="str">
        <f t="shared" si="79"/>
        <v/>
      </c>
      <c r="BP121" s="109" t="str">
        <f t="shared" si="80"/>
        <v/>
      </c>
      <c r="BQ121" s="109" t="str">
        <f t="shared" si="81"/>
        <v/>
      </c>
      <c r="BR121" s="109" t="str">
        <f t="shared" si="82"/>
        <v/>
      </c>
      <c r="BS121" s="109" t="str">
        <f t="shared" si="83"/>
        <v/>
      </c>
      <c r="BT121" s="109" t="str">
        <f t="shared" si="84"/>
        <v/>
      </c>
      <c r="BU121" s="109">
        <f t="shared" si="85"/>
        <v>0.24848228235006381</v>
      </c>
      <c r="BV121" s="109">
        <f t="shared" si="86"/>
        <v>0.91189028711997711</v>
      </c>
      <c r="BW121" s="109">
        <f t="shared" si="87"/>
        <v>2.0135289254162019</v>
      </c>
      <c r="BX121" s="109">
        <f t="shared" si="88"/>
        <v>3.8700262739664488</v>
      </c>
      <c r="BY121" s="109">
        <f t="shared" si="89"/>
        <v>0.53659101470816095</v>
      </c>
    </row>
    <row r="122" spans="1:77" ht="12" customHeight="1">
      <c r="A122" s="104">
        <v>2016</v>
      </c>
      <c r="B122" s="109">
        <f t="shared" ref="B122:K122" si="107">IF(B95="","",(B$99-SQRT(1-$H$102)*B95)/SQRT($H$102))</f>
        <v>0.59153484921121768</v>
      </c>
      <c r="C122" s="109">
        <f t="shared" si="107"/>
        <v>-1.2091036589447046</v>
      </c>
      <c r="D122" s="109">
        <f t="shared" si="107"/>
        <v>-1.4791189645911011</v>
      </c>
      <c r="E122" s="109">
        <f t="shared" si="107"/>
        <v>0.45466692260584241</v>
      </c>
      <c r="F122" s="109" t="str">
        <f t="shared" si="107"/>
        <v/>
      </c>
      <c r="G122" s="109" t="str">
        <f t="shared" si="107"/>
        <v/>
      </c>
      <c r="H122" s="109" t="str">
        <f t="shared" si="107"/>
        <v/>
      </c>
      <c r="I122" s="109" t="str">
        <f t="shared" si="107"/>
        <v/>
      </c>
      <c r="J122" s="109" t="str">
        <f t="shared" si="107"/>
        <v/>
      </c>
      <c r="K122" s="109" t="str">
        <f t="shared" si="107"/>
        <v/>
      </c>
      <c r="L122" s="109"/>
      <c r="N122" s="108" t="str">
        <f t="shared" si="91"/>
        <v/>
      </c>
      <c r="O122" s="108" t="str">
        <f t="shared" si="91"/>
        <v/>
      </c>
      <c r="P122" s="108" t="str">
        <f t="shared" si="91"/>
        <v/>
      </c>
      <c r="Q122" s="108" t="str">
        <f t="shared" si="91"/>
        <v/>
      </c>
      <c r="R122" s="108" t="str">
        <f t="shared" si="91"/>
        <v/>
      </c>
      <c r="S122" s="108" t="str">
        <f t="shared" si="91"/>
        <v/>
      </c>
      <c r="T122" s="108" t="str">
        <f t="shared" si="91"/>
        <v/>
      </c>
      <c r="U122" s="108" t="str">
        <f t="shared" si="91"/>
        <v/>
      </c>
      <c r="V122" s="108" t="str">
        <f t="shared" si="91"/>
        <v/>
      </c>
      <c r="W122" s="108" t="str">
        <f t="shared" si="91"/>
        <v/>
      </c>
      <c r="X122" s="108" t="str">
        <f t="shared" si="91"/>
        <v/>
      </c>
      <c r="Y122" s="108" t="str">
        <f t="shared" si="91"/>
        <v/>
      </c>
      <c r="Z122" s="108" t="str">
        <f t="shared" si="91"/>
        <v/>
      </c>
      <c r="AA122" s="108" t="str">
        <f t="shared" si="91"/>
        <v/>
      </c>
      <c r="AB122" s="108" t="str">
        <f t="shared" si="91"/>
        <v/>
      </c>
      <c r="AC122" s="108" t="str">
        <f t="shared" si="91"/>
        <v/>
      </c>
      <c r="AD122" s="108">
        <f t="shared" si="104"/>
        <v>0.59153484921121768</v>
      </c>
      <c r="AE122" s="108">
        <f t="shared" si="104"/>
        <v>-1.2091036589447046</v>
      </c>
      <c r="AF122" s="108">
        <f t="shared" si="104"/>
        <v>-1.4791189645911011</v>
      </c>
      <c r="AG122" s="108">
        <f t="shared" si="104"/>
        <v>0.45466692260584241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si="70"/>
        <v/>
      </c>
      <c r="BG122" s="109" t="str">
        <f t="shared" si="71"/>
        <v/>
      </c>
      <c r="BH122" s="109" t="str">
        <f t="shared" si="72"/>
        <v/>
      </c>
      <c r="BI122" s="109" t="str">
        <f t="shared" si="73"/>
        <v/>
      </c>
      <c r="BJ122" s="109" t="str">
        <f t="shared" si="74"/>
        <v/>
      </c>
      <c r="BK122" s="109" t="str">
        <f t="shared" si="75"/>
        <v/>
      </c>
      <c r="BL122" s="109" t="str">
        <f t="shared" si="76"/>
        <v/>
      </c>
      <c r="BM122" s="109" t="str">
        <f t="shared" si="77"/>
        <v/>
      </c>
      <c r="BN122" s="109" t="str">
        <f t="shared" si="78"/>
        <v/>
      </c>
      <c r="BO122" s="109" t="str">
        <f t="shared" si="79"/>
        <v/>
      </c>
      <c r="BP122" s="109" t="str">
        <f t="shared" si="80"/>
        <v/>
      </c>
      <c r="BQ122" s="109" t="str">
        <f t="shared" si="81"/>
        <v/>
      </c>
      <c r="BR122" s="109" t="str">
        <f t="shared" si="82"/>
        <v/>
      </c>
      <c r="BS122" s="109" t="str">
        <f t="shared" si="83"/>
        <v/>
      </c>
      <c r="BT122" s="109" t="str">
        <f t="shared" si="84"/>
        <v/>
      </c>
      <c r="BU122" s="109" t="str">
        <f t="shared" si="85"/>
        <v/>
      </c>
      <c r="BV122" s="109">
        <f t="shared" si="86"/>
        <v>0.844586231100665</v>
      </c>
      <c r="BW122" s="109">
        <f t="shared" si="87"/>
        <v>1.5717567113039552</v>
      </c>
      <c r="BX122" s="109">
        <f t="shared" si="88"/>
        <v>3.7567151945526134</v>
      </c>
      <c r="BY122" s="109">
        <f t="shared" si="89"/>
        <v>1.1985630119354229</v>
      </c>
    </row>
    <row r="123" spans="1:77" ht="12" customHeight="1">
      <c r="A123" s="104">
        <v>2017</v>
      </c>
      <c r="B123" s="109">
        <f t="shared" ref="B123:K123" si="108">IF(B96="","",(B$99-SQRT(1-$H$102)*B96)/SQRT($H$102))</f>
        <v>-1.1321465592271847</v>
      </c>
      <c r="C123" s="109">
        <f t="shared" si="108"/>
        <v>-1.3108602396391194</v>
      </c>
      <c r="D123" s="109">
        <f t="shared" si="108"/>
        <v>-1.2894789815172476</v>
      </c>
      <c r="E123" s="109" t="str">
        <f t="shared" si="108"/>
        <v/>
      </c>
      <c r="F123" s="109" t="str">
        <f t="shared" si="108"/>
        <v/>
      </c>
      <c r="G123" s="109" t="str">
        <f t="shared" si="108"/>
        <v/>
      </c>
      <c r="H123" s="109" t="str">
        <f t="shared" si="108"/>
        <v/>
      </c>
      <c r="I123" s="109" t="str">
        <f t="shared" si="108"/>
        <v/>
      </c>
      <c r="J123" s="109" t="str">
        <f t="shared" si="108"/>
        <v/>
      </c>
      <c r="K123" s="109" t="str">
        <f t="shared" si="108"/>
        <v/>
      </c>
      <c r="L123" s="109"/>
      <c r="N123" s="108" t="str">
        <f t="shared" si="91"/>
        <v/>
      </c>
      <c r="O123" s="108" t="str">
        <f t="shared" si="91"/>
        <v/>
      </c>
      <c r="P123" s="108" t="str">
        <f t="shared" si="91"/>
        <v/>
      </c>
      <c r="Q123" s="108" t="str">
        <f t="shared" si="91"/>
        <v/>
      </c>
      <c r="R123" s="108" t="str">
        <f t="shared" si="91"/>
        <v/>
      </c>
      <c r="S123" s="108" t="str">
        <f t="shared" si="91"/>
        <v/>
      </c>
      <c r="T123" s="108" t="str">
        <f t="shared" si="91"/>
        <v/>
      </c>
      <c r="U123" s="108" t="str">
        <f t="shared" si="91"/>
        <v/>
      </c>
      <c r="V123" s="108" t="str">
        <f t="shared" si="91"/>
        <v/>
      </c>
      <c r="W123" s="108" t="str">
        <f t="shared" si="91"/>
        <v/>
      </c>
      <c r="X123" s="108" t="str">
        <f t="shared" si="91"/>
        <v/>
      </c>
      <c r="Y123" s="108" t="str">
        <f t="shared" si="91"/>
        <v/>
      </c>
      <c r="Z123" s="108" t="str">
        <f t="shared" si="91"/>
        <v/>
      </c>
      <c r="AA123" s="108" t="str">
        <f t="shared" si="91"/>
        <v/>
      </c>
      <c r="AB123" s="108" t="str">
        <f t="shared" si="91"/>
        <v/>
      </c>
      <c r="AC123" s="108" t="str">
        <f t="shared" si="91"/>
        <v/>
      </c>
      <c r="AD123" s="108" t="str">
        <f t="shared" si="104"/>
        <v/>
      </c>
      <c r="AE123" s="108">
        <f t="shared" si="104"/>
        <v>-1.1321465592271847</v>
      </c>
      <c r="AF123" s="108">
        <f t="shared" si="104"/>
        <v>-1.3108602396391194</v>
      </c>
      <c r="AG123" s="108">
        <f t="shared" si="104"/>
        <v>-1.2894789815172476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70"/>
        <v/>
      </c>
      <c r="BG123" s="109" t="str">
        <f t="shared" si="71"/>
        <v/>
      </c>
      <c r="BH123" s="109" t="str">
        <f t="shared" si="72"/>
        <v/>
      </c>
      <c r="BI123" s="109" t="str">
        <f t="shared" si="73"/>
        <v/>
      </c>
      <c r="BJ123" s="109" t="str">
        <f t="shared" si="74"/>
        <v/>
      </c>
      <c r="BK123" s="109" t="str">
        <f t="shared" si="75"/>
        <v/>
      </c>
      <c r="BL123" s="109" t="str">
        <f t="shared" si="76"/>
        <v/>
      </c>
      <c r="BM123" s="109" t="str">
        <f t="shared" si="77"/>
        <v/>
      </c>
      <c r="BN123" s="109" t="str">
        <f t="shared" si="78"/>
        <v/>
      </c>
      <c r="BO123" s="109" t="str">
        <f t="shared" si="79"/>
        <v/>
      </c>
      <c r="BP123" s="109" t="str">
        <f t="shared" si="80"/>
        <v/>
      </c>
      <c r="BQ123" s="109" t="str">
        <f t="shared" si="81"/>
        <v/>
      </c>
      <c r="BR123" s="109" t="str">
        <f t="shared" si="82"/>
        <v/>
      </c>
      <c r="BS123" s="109" t="str">
        <f t="shared" si="83"/>
        <v/>
      </c>
      <c r="BT123" s="109" t="str">
        <f t="shared" si="84"/>
        <v/>
      </c>
      <c r="BU123" s="109" t="str">
        <f t="shared" si="85"/>
        <v/>
      </c>
      <c r="BV123" s="109" t="str">
        <f t="shared" si="86"/>
        <v/>
      </c>
      <c r="BW123" s="109">
        <f t="shared" si="87"/>
        <v>1.3847173030498143</v>
      </c>
      <c r="BX123" s="109">
        <f t="shared" si="88"/>
        <v>3.1327797417323162</v>
      </c>
      <c r="BY123" s="109">
        <f t="shared" si="89"/>
        <v>0.42166435487786141</v>
      </c>
    </row>
    <row r="124" spans="1:77" ht="12" customHeight="1">
      <c r="A124" s="104">
        <v>2018</v>
      </c>
      <c r="B124" s="109">
        <f t="shared" ref="B124:K124" si="109">IF(B97="","",(B$99-SQRT(1-$H$102)*B97)/SQRT($H$102))</f>
        <v>-1.2489835313100393</v>
      </c>
      <c r="C124" s="109">
        <f t="shared" si="109"/>
        <v>-1.4369894034657704</v>
      </c>
      <c r="D124" s="109" t="str">
        <f t="shared" si="109"/>
        <v/>
      </c>
      <c r="E124" s="109" t="str">
        <f t="shared" si="109"/>
        <v/>
      </c>
      <c r="F124" s="109" t="str">
        <f t="shared" si="109"/>
        <v/>
      </c>
      <c r="G124" s="109" t="str">
        <f t="shared" si="109"/>
        <v/>
      </c>
      <c r="H124" s="109" t="str">
        <f t="shared" si="109"/>
        <v/>
      </c>
      <c r="I124" s="109" t="str">
        <f t="shared" si="109"/>
        <v/>
      </c>
      <c r="J124" s="109" t="str">
        <f t="shared" si="109"/>
        <v/>
      </c>
      <c r="K124" s="109" t="str">
        <f t="shared" si="109"/>
        <v/>
      </c>
      <c r="L124" s="109"/>
      <c r="N124" s="108" t="str">
        <f t="shared" si="91"/>
        <v/>
      </c>
      <c r="O124" s="108" t="str">
        <f t="shared" si="91"/>
        <v/>
      </c>
      <c r="P124" s="108" t="str">
        <f t="shared" si="91"/>
        <v/>
      </c>
      <c r="Q124" s="108" t="str">
        <f t="shared" si="91"/>
        <v/>
      </c>
      <c r="R124" s="108" t="str">
        <f t="shared" si="91"/>
        <v/>
      </c>
      <c r="S124" s="108" t="str">
        <f t="shared" si="91"/>
        <v/>
      </c>
      <c r="T124" s="108" t="str">
        <f t="shared" si="91"/>
        <v/>
      </c>
      <c r="U124" s="108" t="str">
        <f t="shared" si="91"/>
        <v/>
      </c>
      <c r="V124" s="108" t="str">
        <f t="shared" si="91"/>
        <v/>
      </c>
      <c r="W124" s="108" t="str">
        <f t="shared" si="91"/>
        <v/>
      </c>
      <c r="X124" s="108" t="str">
        <f t="shared" si="91"/>
        <v/>
      </c>
      <c r="Y124" s="108" t="str">
        <f t="shared" si="91"/>
        <v/>
      </c>
      <c r="Z124" s="108" t="str">
        <f t="shared" si="91"/>
        <v/>
      </c>
      <c r="AA124" s="108" t="str">
        <f t="shared" si="91"/>
        <v/>
      </c>
      <c r="AB124" s="108" t="str">
        <f t="shared" si="91"/>
        <v/>
      </c>
      <c r="AC124" s="108" t="str">
        <f t="shared" si="91"/>
        <v/>
      </c>
      <c r="AD124" s="108" t="str">
        <f t="shared" si="104"/>
        <v/>
      </c>
      <c r="AE124" s="108" t="str">
        <f t="shared" si="104"/>
        <v/>
      </c>
      <c r="AF124" s="108">
        <f t="shared" si="104"/>
        <v>-1.2489835313100393</v>
      </c>
      <c r="AG124" s="108">
        <f t="shared" si="104"/>
        <v>-1.4369894034657704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70"/>
        <v/>
      </c>
      <c r="BG124" s="109" t="str">
        <f t="shared" si="71"/>
        <v/>
      </c>
      <c r="BH124" s="109" t="str">
        <f t="shared" si="72"/>
        <v/>
      </c>
      <c r="BI124" s="109" t="str">
        <f t="shared" si="73"/>
        <v/>
      </c>
      <c r="BJ124" s="109" t="str">
        <f t="shared" si="74"/>
        <v/>
      </c>
      <c r="BK124" s="109" t="str">
        <f t="shared" si="75"/>
        <v/>
      </c>
      <c r="BL124" s="109" t="str">
        <f t="shared" si="76"/>
        <v/>
      </c>
      <c r="BM124" s="109" t="str">
        <f t="shared" si="77"/>
        <v/>
      </c>
      <c r="BN124" s="109" t="str">
        <f t="shared" si="78"/>
        <v/>
      </c>
      <c r="BO124" s="109" t="str">
        <f t="shared" si="79"/>
        <v/>
      </c>
      <c r="BP124" s="109" t="str">
        <f t="shared" si="80"/>
        <v/>
      </c>
      <c r="BQ124" s="109" t="str">
        <f t="shared" si="81"/>
        <v/>
      </c>
      <c r="BR124" s="109" t="str">
        <f t="shared" si="82"/>
        <v/>
      </c>
      <c r="BS124" s="109" t="str">
        <f t="shared" si="83"/>
        <v/>
      </c>
      <c r="BT124" s="109" t="str">
        <f t="shared" si="84"/>
        <v/>
      </c>
      <c r="BU124" s="109" t="str">
        <f t="shared" si="85"/>
        <v/>
      </c>
      <c r="BV124" s="109" t="str">
        <f t="shared" si="86"/>
        <v/>
      </c>
      <c r="BW124" s="109" t="str">
        <f t="shared" si="87"/>
        <v/>
      </c>
      <c r="BX124" s="109">
        <f t="shared" si="88"/>
        <v>2.9175691253811071</v>
      </c>
      <c r="BY124" s="109">
        <f t="shared" si="89"/>
        <v>0.63499749357011626</v>
      </c>
    </row>
    <row r="125" spans="1:77" ht="12" customHeight="1">
      <c r="A125" s="104">
        <v>2019</v>
      </c>
      <c r="B125" s="109">
        <f t="shared" ref="B125:K125" si="110">IF(B98="","",(B$99-SQRT(1-$H$102)*B98)/SQRT($H$102))</f>
        <v>-1.4597599130117738</v>
      </c>
      <c r="C125" s="109" t="str">
        <f t="shared" si="110"/>
        <v/>
      </c>
      <c r="D125" s="109" t="str">
        <f t="shared" si="110"/>
        <v/>
      </c>
      <c r="E125" s="109" t="str">
        <f t="shared" si="110"/>
        <v/>
      </c>
      <c r="F125" s="109" t="str">
        <f t="shared" si="110"/>
        <v/>
      </c>
      <c r="G125" s="109" t="str">
        <f t="shared" si="110"/>
        <v/>
      </c>
      <c r="H125" s="109" t="str">
        <f t="shared" si="110"/>
        <v/>
      </c>
      <c r="I125" s="109" t="str">
        <f t="shared" si="110"/>
        <v/>
      </c>
      <c r="J125" s="109" t="str">
        <f t="shared" si="110"/>
        <v/>
      </c>
      <c r="K125" s="109" t="str">
        <f t="shared" si="110"/>
        <v/>
      </c>
      <c r="L125" s="109"/>
      <c r="N125" s="108" t="str">
        <f t="shared" si="91"/>
        <v/>
      </c>
      <c r="O125" s="108" t="str">
        <f t="shared" si="91"/>
        <v/>
      </c>
      <c r="P125" s="108" t="str">
        <f t="shared" si="91"/>
        <v/>
      </c>
      <c r="Q125" s="108" t="str">
        <f t="shared" si="91"/>
        <v/>
      </c>
      <c r="R125" s="108" t="str">
        <f t="shared" si="91"/>
        <v/>
      </c>
      <c r="S125" s="108" t="str">
        <f t="shared" si="91"/>
        <v/>
      </c>
      <c r="T125" s="108" t="str">
        <f t="shared" si="91"/>
        <v/>
      </c>
      <c r="U125" s="108" t="str">
        <f t="shared" si="91"/>
        <v/>
      </c>
      <c r="V125" s="108" t="str">
        <f t="shared" si="91"/>
        <v/>
      </c>
      <c r="W125" s="108" t="str">
        <f t="shared" si="91"/>
        <v/>
      </c>
      <c r="X125" s="108" t="str">
        <f t="shared" si="91"/>
        <v/>
      </c>
      <c r="Y125" s="108" t="str">
        <f t="shared" si="91"/>
        <v/>
      </c>
      <c r="Z125" s="108" t="str">
        <f t="shared" si="91"/>
        <v/>
      </c>
      <c r="AA125" s="108" t="str">
        <f t="shared" si="91"/>
        <v/>
      </c>
      <c r="AB125" s="108" t="str">
        <f t="shared" si="91"/>
        <v/>
      </c>
      <c r="AC125" s="108" t="str">
        <f t="shared" si="91"/>
        <v/>
      </c>
      <c r="AD125" s="108" t="str">
        <f t="shared" si="104"/>
        <v/>
      </c>
      <c r="AE125" s="108" t="str">
        <f t="shared" si="104"/>
        <v/>
      </c>
      <c r="AF125" s="108" t="str">
        <f t="shared" si="104"/>
        <v/>
      </c>
      <c r="AG125" s="108">
        <f t="shared" si="104"/>
        <v>-1.4597599130117738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70"/>
        <v/>
      </c>
      <c r="BG125" s="109" t="str">
        <f t="shared" si="71"/>
        <v/>
      </c>
      <c r="BH125" s="109" t="str">
        <f t="shared" si="72"/>
        <v/>
      </c>
      <c r="BI125" s="109" t="str">
        <f t="shared" si="73"/>
        <v/>
      </c>
      <c r="BJ125" s="109" t="str">
        <f t="shared" si="74"/>
        <v/>
      </c>
      <c r="BK125" s="109" t="str">
        <f t="shared" si="75"/>
        <v/>
      </c>
      <c r="BL125" s="109" t="str">
        <f t="shared" si="76"/>
        <v/>
      </c>
      <c r="BM125" s="109" t="str">
        <f t="shared" si="77"/>
        <v/>
      </c>
      <c r="BN125" s="109" t="str">
        <f t="shared" si="78"/>
        <v/>
      </c>
      <c r="BO125" s="109" t="str">
        <f t="shared" si="79"/>
        <v/>
      </c>
      <c r="BP125" s="109" t="str">
        <f t="shared" si="80"/>
        <v/>
      </c>
      <c r="BQ125" s="109" t="str">
        <f t="shared" si="81"/>
        <v/>
      </c>
      <c r="BR125" s="109" t="str">
        <f t="shared" si="82"/>
        <v/>
      </c>
      <c r="BS125" s="109" t="str">
        <f t="shared" si="83"/>
        <v/>
      </c>
      <c r="BT125" s="109" t="str">
        <f t="shared" si="84"/>
        <v/>
      </c>
      <c r="BU125" s="109" t="str">
        <f t="shared" si="85"/>
        <v/>
      </c>
      <c r="BV125" s="109" t="str">
        <f t="shared" si="86"/>
        <v/>
      </c>
      <c r="BW125" s="109" t="str">
        <f t="shared" si="87"/>
        <v/>
      </c>
      <c r="BX125" s="109" t="str">
        <f t="shared" si="88"/>
        <v/>
      </c>
      <c r="BY125" s="109">
        <f t="shared" si="89"/>
        <v>0.67180613859136229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</row>
    <row r="130" spans="1:33" ht="12" customHeight="1">
      <c r="G130" s="99" t="s">
        <v>166</v>
      </c>
      <c r="H130" s="99" t="s">
        <v>170</v>
      </c>
    </row>
    <row r="131" spans="1:33" ht="12" customHeight="1">
      <c r="G131" s="99" t="s">
        <v>154</v>
      </c>
      <c r="H131" s="99" t="s">
        <v>169</v>
      </c>
    </row>
    <row r="132" spans="1:33" ht="12" customHeight="1">
      <c r="G132" s="99" t="s">
        <v>167</v>
      </c>
      <c r="H132" s="99" t="s">
        <v>168</v>
      </c>
      <c r="K132" s="99">
        <f>H102</f>
        <v>0.72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IFERROR(_xlfn.NORM.S.DIST((B$99-SQRT($K$132)*VLOOKUP($A135+B$134,'Li Keqiang'!$I$6:$J$21,2,0))/SQRT(1-$K$132),TRUE),"")</f>
        <v/>
      </c>
      <c r="C135" s="103" t="str">
        <f>IFERROR(_xlfn.NORM.S.DIST((C$99-SQRT($K$132)*VLOOKUP($A135+C$134,'Li Keqiang'!$I$6:$J$21,2,0))/SQRT(1-$K$132),TRUE),"")</f>
        <v/>
      </c>
      <c r="D135" s="103" t="str">
        <f>IFERROR(_xlfn.NORM.S.DIST((D$99-SQRT($K$132)*VLOOKUP($A135+D$134,'Li Keqiang'!$I$6:$J$21,2,0))/SQRT(1-$K$132),TRUE),"")</f>
        <v/>
      </c>
      <c r="E135" s="103" t="str">
        <f>IFERROR(_xlfn.NORM.S.DIST((E$99-SQRT($K$132)*VLOOKUP($A135+E$134,'Li Keqiang'!$I$6:$J$21,2,0))/SQRT(1-$K$132),TRUE),"")</f>
        <v/>
      </c>
      <c r="F135" s="103">
        <f>IFERROR(_xlfn.NORM.S.DIST((F$99-SQRT($K$132)*VLOOKUP($A135+F$134,'Li Keqiang'!$I$6:$J$21,2,0))/SQRT(1-$K$132),TRUE),"")</f>
        <v>9.8507044934614146E-4</v>
      </c>
      <c r="G135" s="103">
        <f>IFERROR(_xlfn.NORM.S.DIST((G$99-SQRT($K$132)*VLOOKUP($A135+G$134,'Li Keqiang'!$I$6:$J$21,2,0))/SQRT(1-$K$132),TRUE),"")</f>
        <v>1.4889628315796374E-4</v>
      </c>
      <c r="H135" s="103">
        <f>IFERROR(_xlfn.NORM.S.DIST((H$99-SQRT($K$132)*VLOOKUP($A135+H$134,'Li Keqiang'!$I$6:$J$21,2,0))/SQRT(1-$K$132),TRUE),"")</f>
        <v>4.4493070728231524E-11</v>
      </c>
      <c r="I135" s="103">
        <f>IFERROR(_xlfn.NORM.S.DIST((I$99-SQRT($K$132)*VLOOKUP($A135+I$134,'Li Keqiang'!$I$6:$J$21,2,0))/SQRT(1-$K$132),TRUE),"")</f>
        <v>2.1082382828365131E-8</v>
      </c>
      <c r="J135" s="103">
        <f>IFERROR(_xlfn.NORM.S.DIST((J$99-SQRT($K$132)*VLOOKUP($A135+J$134,'Li Keqiang'!$I$6:$J$21,2,0))/SQRT(1-$K$132),TRUE),"")</f>
        <v>1.8308985662898092E-3</v>
      </c>
      <c r="K135" s="103">
        <f>IFERROR(_xlfn.NORM.S.DIST((K$99-SQRT($K$132)*VLOOKUP($A135+K$134,'Li Keqiang'!$I$6:$J$21,2,0))/SQRT(1-$K$132),TRUE),"")</f>
        <v>1.415900467320968E-11</v>
      </c>
      <c r="L135" s="109"/>
      <c r="N135" s="104">
        <v>2000</v>
      </c>
      <c r="O135" s="103">
        <f>B52</f>
        <v>0</v>
      </c>
      <c r="P135" s="103">
        <f t="shared" ref="P135:X135" si="111">C52</f>
        <v>0</v>
      </c>
      <c r="Q135" s="103">
        <f t="shared" si="111"/>
        <v>0</v>
      </c>
      <c r="R135" s="103">
        <f t="shared" si="111"/>
        <v>0</v>
      </c>
      <c r="S135" s="103">
        <f t="shared" si="111"/>
        <v>0</v>
      </c>
      <c r="T135" s="103">
        <f t="shared" si="111"/>
        <v>0</v>
      </c>
      <c r="U135" s="103">
        <f t="shared" si="111"/>
        <v>0</v>
      </c>
      <c r="V135" s="103">
        <f t="shared" si="111"/>
        <v>1.4499999999999999E-2</v>
      </c>
      <c r="W135" s="103">
        <f t="shared" si="111"/>
        <v>0</v>
      </c>
      <c r="X135" s="103">
        <f t="shared" si="111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IFERROR(_xlfn.NORM.S.DIST((B$99-SQRT($K$132)*VLOOKUP($A136+B$134,'Li Keqiang'!$I$6:$J$21,2,0))/SQRT(1-$K$132),TRUE),"")</f>
        <v/>
      </c>
      <c r="C136" s="103" t="str">
        <f>IFERROR(_xlfn.NORM.S.DIST((C$99-SQRT($K$132)*VLOOKUP($A136+C$134,'Li Keqiang'!$I$6:$J$21,2,0))/SQRT(1-$K$132),TRUE),"")</f>
        <v/>
      </c>
      <c r="D136" s="103" t="str">
        <f>IFERROR(_xlfn.NORM.S.DIST((D$99-SQRT($K$132)*VLOOKUP($A136+D$134,'Li Keqiang'!$I$6:$J$21,2,0))/SQRT(1-$K$132),TRUE),"")</f>
        <v/>
      </c>
      <c r="E136" s="103">
        <f>IFERROR(_xlfn.NORM.S.DIST((E$99-SQRT($K$132)*VLOOKUP($A136+E$134,'Li Keqiang'!$I$6:$J$21,2,0))/SQRT(1-$K$132),TRUE),"")</f>
        <v>1.0695849110922404E-3</v>
      </c>
      <c r="F136" s="103">
        <f>IFERROR(_xlfn.NORM.S.DIST((F$99-SQRT($K$132)*VLOOKUP($A136+F$134,'Li Keqiang'!$I$6:$J$21,2,0))/SQRT(1-$K$132),TRUE),"")</f>
        <v>2.6697186923665619E-4</v>
      </c>
      <c r="G136" s="103">
        <f>IFERROR(_xlfn.NORM.S.DIST((G$99-SQRT($K$132)*VLOOKUP($A136+G$134,'Li Keqiang'!$I$6:$J$21,2,0))/SQRT(1-$K$132),TRUE),"")</f>
        <v>5.5619613771409944E-11</v>
      </c>
      <c r="H136" s="103">
        <f>IFERROR(_xlfn.NORM.S.DIST((H$99-SQRT($K$132)*VLOOKUP($A136+H$134,'Li Keqiang'!$I$6:$J$21,2,0))/SQRT(1-$K$132),TRUE),"")</f>
        <v>2.5802353248140474E-8</v>
      </c>
      <c r="I136" s="103">
        <f>IFERROR(_xlfn.NORM.S.DIST((I$99-SQRT($K$132)*VLOOKUP($A136+I$134,'Li Keqiang'!$I$6:$J$21,2,0))/SQRT(1-$K$132),TRUE),"")</f>
        <v>7.1315831260606154E-3</v>
      </c>
      <c r="J136" s="103">
        <f>IFERROR(_xlfn.NORM.S.DIST((J$99-SQRT($K$132)*VLOOKUP($A136+J$134,'Li Keqiang'!$I$6:$J$21,2,0))/SQRT(1-$K$132),TRUE),"")</f>
        <v>1.4960179311080526E-10</v>
      </c>
      <c r="K136" s="103">
        <f>IFERROR(_xlfn.NORM.S.DIST((K$99-SQRT($K$132)*VLOOKUP($A136+K$134,'Li Keqiang'!$I$6:$J$21,2,0))/SQRT(1-$K$132),TRUE),"")</f>
        <v>4.8212630512835863E-10</v>
      </c>
      <c r="L136" s="109"/>
      <c r="N136" s="104">
        <v>2001</v>
      </c>
      <c r="O136" s="103">
        <f t="shared" ref="O136:O154" si="112">B53</f>
        <v>0</v>
      </c>
      <c r="P136" s="103">
        <f t="shared" ref="P136:P154" si="113">C53</f>
        <v>0</v>
      </c>
      <c r="Q136" s="103">
        <f t="shared" ref="Q136:Q154" si="114">D53</f>
        <v>0</v>
      </c>
      <c r="R136" s="103">
        <f t="shared" ref="R136:R154" si="115">E53</f>
        <v>0</v>
      </c>
      <c r="S136" s="103">
        <f t="shared" ref="S136:S154" si="116">F53</f>
        <v>0</v>
      </c>
      <c r="T136" s="103">
        <f t="shared" ref="T136:T154" si="117">G53</f>
        <v>0</v>
      </c>
      <c r="U136" s="103">
        <f t="shared" ref="U136:U154" si="118">H53</f>
        <v>1.3000000000000001E-2</v>
      </c>
      <c r="V136" s="103">
        <f t="shared" ref="V136:V154" si="119">I53</f>
        <v>0</v>
      </c>
      <c r="W136" s="103">
        <f t="shared" ref="W136:W154" si="120">J53</f>
        <v>0</v>
      </c>
      <c r="X136" s="103">
        <f t="shared" ref="X136:X154" si="121">K53</f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IFERROR(_xlfn.NORM.S.DIST((B$99-SQRT($K$132)*VLOOKUP($A137+B$134,'Li Keqiang'!$I$6:$J$21,2,0))/SQRT(1-$K$132),TRUE),"")</f>
        <v/>
      </c>
      <c r="C137" s="103" t="str">
        <f>IFERROR(_xlfn.NORM.S.DIST((C$99-SQRT($K$132)*VLOOKUP($A137+C$134,'Li Keqiang'!$I$6:$J$21,2,0))/SQRT(1-$K$132),TRUE),"")</f>
        <v/>
      </c>
      <c r="D137" s="103">
        <f>IFERROR(_xlfn.NORM.S.DIST((D$99-SQRT($K$132)*VLOOKUP($A137+D$134,'Li Keqiang'!$I$6:$J$21,2,0))/SQRT(1-$K$132),TRUE),"")</f>
        <v>9.646475645563458E-4</v>
      </c>
      <c r="E137" s="103">
        <f>IFERROR(_xlfn.NORM.S.DIST((E$99-SQRT($K$132)*VLOOKUP($A137+E$134,'Li Keqiang'!$I$6:$J$21,2,0))/SQRT(1-$K$132),TRUE),"")</f>
        <v>2.9233912309176255E-4</v>
      </c>
      <c r="F137" s="103">
        <f>IFERROR(_xlfn.NORM.S.DIST((F$99-SQRT($K$132)*VLOOKUP($A137+F$134,'Li Keqiang'!$I$6:$J$21,2,0))/SQRT(1-$K$132),TRUE),"")</f>
        <v>1.5198471540255361E-10</v>
      </c>
      <c r="G137" s="103">
        <f>IFERROR(_xlfn.NORM.S.DIST((G$99-SQRT($K$132)*VLOOKUP($A137+G$134,'Li Keqiang'!$I$6:$J$21,2,0))/SQRT(1-$K$132),TRUE),"")</f>
        <v>3.1170629855748949E-8</v>
      </c>
      <c r="H137" s="103">
        <f>IFERROR(_xlfn.NORM.S.DIST((H$99-SQRT($K$132)*VLOOKUP($A137+H$134,'Li Keqiang'!$I$6:$J$21,2,0))/SQRT(1-$K$132),TRUE),"")</f>
        <v>7.873640354419436E-3</v>
      </c>
      <c r="I137" s="103">
        <f>IFERROR(_xlfn.NORM.S.DIST((I$99-SQRT($K$132)*VLOOKUP($A137+I$134,'Li Keqiang'!$I$6:$J$21,2,0))/SQRT(1-$K$132),TRUE),"")</f>
        <v>2.5505341977028404E-9</v>
      </c>
      <c r="J137" s="103">
        <f>IFERROR(_xlfn.NORM.S.DIST((J$99-SQRT($K$132)*VLOOKUP($A137+J$134,'Li Keqiang'!$I$6:$J$21,2,0))/SQRT(1-$K$132),TRUE),"")</f>
        <v>4.2220196625906643E-9</v>
      </c>
      <c r="K137" s="103">
        <f>IFERROR(_xlfn.NORM.S.DIST((K$99-SQRT($K$132)*VLOOKUP($A137+K$134,'Li Keqiang'!$I$6:$J$21,2,0))/SQRT(1-$K$132),TRUE),"")</f>
        <v>9.0623068291898469E-6</v>
      </c>
      <c r="L137" s="109"/>
      <c r="N137" s="104">
        <v>2002</v>
      </c>
      <c r="O137" s="103">
        <f t="shared" si="112"/>
        <v>0</v>
      </c>
      <c r="P137" s="103">
        <f t="shared" si="113"/>
        <v>1.1599999999999999E-2</v>
      </c>
      <c r="Q137" s="103">
        <f t="shared" si="114"/>
        <v>0</v>
      </c>
      <c r="R137" s="103">
        <f t="shared" si="115"/>
        <v>0</v>
      </c>
      <c r="S137" s="103">
        <f t="shared" si="116"/>
        <v>0</v>
      </c>
      <c r="T137" s="103">
        <f t="shared" si="117"/>
        <v>1.1837312828814247E-2</v>
      </c>
      <c r="U137" s="103">
        <f t="shared" si="118"/>
        <v>0</v>
      </c>
      <c r="V137" s="103">
        <f t="shared" si="119"/>
        <v>0</v>
      </c>
      <c r="W137" s="103">
        <f t="shared" si="120"/>
        <v>0</v>
      </c>
      <c r="X137" s="103">
        <f t="shared" si="121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IFERROR(_xlfn.NORM.S.DIST((B$99-SQRT($K$132)*VLOOKUP($A138+B$134,'Li Keqiang'!$I$6:$J$21,2,0))/SQRT(1-$K$132),TRUE),"")</f>
        <v/>
      </c>
      <c r="C138" s="103">
        <f>IFERROR(_xlfn.NORM.S.DIST((C$99-SQRT($K$132)*VLOOKUP($A138+C$134,'Li Keqiang'!$I$6:$J$21,2,0))/SQRT(1-$K$132),TRUE),"")</f>
        <v>1.8169149002448405E-3</v>
      </c>
      <c r="D138" s="103">
        <f>IFERROR(_xlfn.NORM.S.DIST((D$99-SQRT($K$132)*VLOOKUP($A138+D$134,'Li Keqiang'!$I$6:$J$21,2,0))/SQRT(1-$K$132),TRUE),"")</f>
        <v>2.6087680446959966E-4</v>
      </c>
      <c r="E138" s="103">
        <f>IFERROR(_xlfn.NORM.S.DIST((E$99-SQRT($K$132)*VLOOKUP($A138+E$134,'Li Keqiang'!$I$6:$J$21,2,0))/SQRT(1-$K$132),TRUE),"")</f>
        <v>1.7794351031529817E-10</v>
      </c>
      <c r="F138" s="103">
        <f>IFERROR(_xlfn.NORM.S.DIST((F$99-SQRT($K$132)*VLOOKUP($A138+F$134,'Li Keqiang'!$I$6:$J$21,2,0))/SQRT(1-$K$132),TRUE),"")</f>
        <v>7.2869529917376071E-8</v>
      </c>
      <c r="G138" s="103">
        <f>IFERROR(_xlfn.NORM.S.DIST((G$99-SQRT($K$132)*VLOOKUP($A138+G$134,'Li Keqiang'!$I$6:$J$21,2,0))/SQRT(1-$K$132),TRUE),"")</f>
        <v>8.6332716515044716E-3</v>
      </c>
      <c r="H138" s="103">
        <f>IFERROR(_xlfn.NORM.S.DIST((H$99-SQRT($K$132)*VLOOKUP($A138+H$134,'Li Keqiang'!$I$6:$J$21,2,0))/SQRT(1-$K$132),TRUE),"")</f>
        <v>3.1612623858966117E-9</v>
      </c>
      <c r="I138" s="103">
        <f>IFERROR(_xlfn.NORM.S.DIST((I$99-SQRT($K$132)*VLOOKUP($A138+I$134,'Li Keqiang'!$I$6:$J$21,2,0))/SQRT(1-$K$132),TRUE),"")</f>
        <v>5.6647247568841937E-8</v>
      </c>
      <c r="J138" s="103">
        <f>IFERROR(_xlfn.NORM.S.DIST((J$99-SQRT($K$132)*VLOOKUP($A138+J$134,'Li Keqiang'!$I$6:$J$21,2,0))/SQRT(1-$K$132),TRUE),"")</f>
        <v>4.2305077352272668E-5</v>
      </c>
      <c r="K138" s="103">
        <f>IFERROR(_xlfn.NORM.S.DIST((K$99-SQRT($K$132)*VLOOKUP($A138+K$134,'Li Keqiang'!$I$6:$J$21,2,0))/SQRT(1-$K$132),TRUE),"")</f>
        <v>8.6588128502791854E-5</v>
      </c>
      <c r="L138" s="109"/>
      <c r="N138" s="104">
        <v>2003</v>
      </c>
      <c r="O138" s="103">
        <f t="shared" si="112"/>
        <v>7.4999999999999997E-3</v>
      </c>
      <c r="P138" s="103">
        <f t="shared" si="113"/>
        <v>0</v>
      </c>
      <c r="Q138" s="103">
        <f t="shared" si="114"/>
        <v>0</v>
      </c>
      <c r="R138" s="103">
        <f t="shared" si="115"/>
        <v>0</v>
      </c>
      <c r="S138" s="103">
        <f t="shared" si="116"/>
        <v>7.5566750629722911E-3</v>
      </c>
      <c r="T138" s="103">
        <f t="shared" si="117"/>
        <v>0</v>
      </c>
      <c r="U138" s="103">
        <f t="shared" si="118"/>
        <v>0</v>
      </c>
      <c r="V138" s="103">
        <f t="shared" si="119"/>
        <v>0</v>
      </c>
      <c r="W138" s="103">
        <f t="shared" si="120"/>
        <v>0</v>
      </c>
      <c r="X138" s="103">
        <f t="shared" si="121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IFERROR(_xlfn.NORM.S.DIST((B$99-SQRT($K$132)*VLOOKUP($A139+B$134,'Li Keqiang'!$I$6:$J$21,2,0))/SQRT(1-$K$132),TRUE),"")</f>
        <v>2.1810117029936243E-3</v>
      </c>
      <c r="C139" s="103">
        <f>IFERROR(_xlfn.NORM.S.DIST((C$99-SQRT($K$132)*VLOOKUP($A139+C$134,'Li Keqiang'!$I$6:$J$21,2,0))/SQRT(1-$K$132),TRUE),"")</f>
        <v>5.2506405359882677E-4</v>
      </c>
      <c r="D139" s="103">
        <f>IFERROR(_xlfn.NORM.S.DIST((D$99-SQRT($K$132)*VLOOKUP($A139+D$134,'Li Keqiang'!$I$6:$J$21,2,0))/SQRT(1-$K$132),TRUE),"")</f>
        <v>1.4601691782393535E-10</v>
      </c>
      <c r="E139" s="103">
        <f>IFERROR(_xlfn.NORM.S.DIST((E$99-SQRT($K$132)*VLOOKUP($A139+E$134,'Li Keqiang'!$I$6:$J$21,2,0))/SQRT(1-$K$132),TRUE),"")</f>
        <v>8.3226288342320259E-8</v>
      </c>
      <c r="F139" s="103">
        <f>IFERROR(_xlfn.NORM.S.DIST((F$99-SQRT($K$132)*VLOOKUP($A139+F$134,'Li Keqiang'!$I$6:$J$21,2,0))/SQRT(1-$K$132),TRUE),"")</f>
        <v>1.2977219318216672E-2</v>
      </c>
      <c r="G139" s="103">
        <f>IFERROR(_xlfn.NORM.S.DIST((G$99-SQRT($K$132)*VLOOKUP($A139+G$134,'Li Keqiang'!$I$6:$J$21,2,0))/SQRT(1-$K$132),TRUE),"")</f>
        <v>3.8646693096608176E-9</v>
      </c>
      <c r="H139" s="103">
        <f>IFERROR(_xlfn.NORM.S.DIST((H$99-SQRT($K$132)*VLOOKUP($A139+H$134,'Li Keqiang'!$I$6:$J$21,2,0))/SQRT(1-$K$132),TRUE),"")</f>
        <v>6.8902447905403547E-8</v>
      </c>
      <c r="I139" s="103">
        <f>IFERROR(_xlfn.NORM.S.DIST((I$99-SQRT($K$132)*VLOOKUP($A139+I$134,'Li Keqiang'!$I$6:$J$21,2,0))/SQRT(1-$K$132),TRUE),"")</f>
        <v>2.5485369421143701E-4</v>
      </c>
      <c r="J139" s="103">
        <f>IFERROR(_xlfn.NORM.S.DIST((J$99-SQRT($K$132)*VLOOKUP($A139+J$134,'Li Keqiang'!$I$6:$J$21,2,0))/SQRT(1-$K$132),TRUE),"")</f>
        <v>3.3770972274673453E-4</v>
      </c>
      <c r="K139" s="103">
        <f>IFERROR(_xlfn.NORM.S.DIST((K$99-SQRT($K$132)*VLOOKUP($A139+K$134,'Li Keqiang'!$I$6:$J$21,2,0))/SQRT(1-$K$132),TRUE),"")</f>
        <v>1.5057683936942689E-11</v>
      </c>
      <c r="L139" s="109"/>
      <c r="N139" s="104">
        <v>2004</v>
      </c>
      <c r="O139" s="103">
        <f t="shared" si="112"/>
        <v>0</v>
      </c>
      <c r="P139" s="103">
        <f t="shared" si="113"/>
        <v>0</v>
      </c>
      <c r="Q139" s="103">
        <f t="shared" si="114"/>
        <v>0</v>
      </c>
      <c r="R139" s="103">
        <f t="shared" si="115"/>
        <v>7.4999999999999997E-3</v>
      </c>
      <c r="S139" s="103">
        <f t="shared" si="116"/>
        <v>0</v>
      </c>
      <c r="T139" s="103">
        <f t="shared" si="117"/>
        <v>0</v>
      </c>
      <c r="U139" s="103">
        <f t="shared" si="118"/>
        <v>7.5566750629722911E-3</v>
      </c>
      <c r="V139" s="103">
        <f t="shared" si="119"/>
        <v>0</v>
      </c>
      <c r="W139" s="103">
        <f t="shared" si="120"/>
        <v>0</v>
      </c>
      <c r="X139" s="103">
        <f t="shared" si="121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IFERROR(_xlfn.NORM.S.DIST((B$99-SQRT($K$132)*VLOOKUP($A140+B$134,'Li Keqiang'!$I$6:$J$21,2,0))/SQRT(1-$K$132),TRUE),"")</f>
        <v>6.4286220065170273E-4</v>
      </c>
      <c r="C140" s="103">
        <f>IFERROR(_xlfn.NORM.S.DIST((C$99-SQRT($K$132)*VLOOKUP($A140+C$134,'Li Keqiang'!$I$6:$J$21,2,0))/SQRT(1-$K$132),TRUE),"")</f>
        <v>4.9703992759129066E-10</v>
      </c>
      <c r="D140" s="103">
        <f>IFERROR(_xlfn.NORM.S.DIST((D$99-SQRT($K$132)*VLOOKUP($A140+D$134,'Li Keqiang'!$I$6:$J$21,2,0))/SQRT(1-$K$132),TRUE),"")</f>
        <v>7.0449601585417922E-8</v>
      </c>
      <c r="E140" s="103">
        <f>IFERROR(_xlfn.NORM.S.DIST((E$99-SQRT($K$132)*VLOOKUP($A140+E$134,'Li Keqiang'!$I$6:$J$21,2,0))/SQRT(1-$K$132),TRUE),"")</f>
        <v>1.38187532329591E-2</v>
      </c>
      <c r="F140" s="103">
        <f>IFERROR(_xlfn.NORM.S.DIST((F$99-SQRT($K$132)*VLOOKUP($A140+F$134,'Li Keqiang'!$I$6:$J$21,2,0))/SQRT(1-$K$132),TRUE),"")</f>
        <v>9.5386179330277362E-9</v>
      </c>
      <c r="G140" s="103">
        <f>IFERROR(_xlfn.NORM.S.DIST((G$99-SQRT($K$132)*VLOOKUP($A140+G$134,'Li Keqiang'!$I$6:$J$21,2,0))/SQRT(1-$K$132),TRUE),"")</f>
        <v>8.2755284317922527E-8</v>
      </c>
      <c r="H140" s="103">
        <f>IFERROR(_xlfn.NORM.S.DIST((H$99-SQRT($K$132)*VLOOKUP($A140+H$134,'Li Keqiang'!$I$6:$J$21,2,0))/SQRT(1-$K$132),TRUE),"")</f>
        <v>2.9111868829490148E-4</v>
      </c>
      <c r="I140" s="103">
        <f>IFERROR(_xlfn.NORM.S.DIST((I$99-SQRT($K$132)*VLOOKUP($A140+I$134,'Li Keqiang'!$I$6:$J$21,2,0))/SQRT(1-$K$132),TRUE),"")</f>
        <v>1.6199075525487824E-3</v>
      </c>
      <c r="J140" s="103">
        <f>IFERROR(_xlfn.NORM.S.DIST((J$99-SQRT($K$132)*VLOOKUP($A140+J$134,'Li Keqiang'!$I$6:$J$21,2,0))/SQRT(1-$K$132),TRUE),"")</f>
        <v>1.5859589140128567E-10</v>
      </c>
      <c r="K140" s="103">
        <f>IFERROR(_xlfn.NORM.S.DIST((K$99-SQRT($K$132)*VLOOKUP($A140+K$134,'Li Keqiang'!$I$6:$J$21,2,0))/SQRT(1-$K$132),TRUE),"")</f>
        <v>7.7930723222956841E-6</v>
      </c>
      <c r="L140" s="109"/>
      <c r="N140" s="104">
        <v>2005</v>
      </c>
      <c r="O140" s="103">
        <f t="shared" si="112"/>
        <v>0</v>
      </c>
      <c r="P140" s="103">
        <f t="shared" si="113"/>
        <v>0</v>
      </c>
      <c r="Q140" s="103">
        <f t="shared" si="114"/>
        <v>6.8000000000000005E-3</v>
      </c>
      <c r="R140" s="103">
        <f t="shared" si="115"/>
        <v>0</v>
      </c>
      <c r="S140" s="103">
        <f t="shared" si="116"/>
        <v>6.7458719291180035E-3</v>
      </c>
      <c r="T140" s="103">
        <f t="shared" si="117"/>
        <v>6.8930562595032911E-3</v>
      </c>
      <c r="U140" s="103">
        <f t="shared" si="118"/>
        <v>0</v>
      </c>
      <c r="V140" s="103">
        <f t="shared" si="119"/>
        <v>6.8388282127181833E-3</v>
      </c>
      <c r="W140" s="103">
        <f t="shared" si="120"/>
        <v>0</v>
      </c>
      <c r="X140" s="103">
        <f t="shared" si="121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IFERROR(_xlfn.NORM.S.DIST((B$99-SQRT($K$132)*VLOOKUP($A141+B$134,'Li Keqiang'!$I$6:$J$21,2,0))/SQRT(1-$K$132),TRUE),"")</f>
        <v>7.1190454485160584E-10</v>
      </c>
      <c r="C141" s="103">
        <f>IFERROR(_xlfn.NORM.S.DIST((C$99-SQRT($K$132)*VLOOKUP($A141+C$134,'Li Keqiang'!$I$6:$J$21,2,0))/SQRT(1-$K$132),TRUE),"")</f>
        <v>1.9736660608193394E-7</v>
      </c>
      <c r="D141" s="103">
        <f>IFERROR(_xlfn.NORM.S.DIST((D$99-SQRT($K$132)*VLOOKUP($A141+D$134,'Li Keqiang'!$I$6:$J$21,2,0))/SQRT(1-$K$132),TRUE),"")</f>
        <v>1.2771113118305446E-2</v>
      </c>
      <c r="E141" s="103">
        <f>IFERROR(_xlfn.NORM.S.DIST((E$99-SQRT($K$132)*VLOOKUP($A141+E$134,'Li Keqiang'!$I$6:$J$21,2,0))/SQRT(1-$K$132),TRUE),"")</f>
        <v>1.0988664183740606E-8</v>
      </c>
      <c r="F141" s="103">
        <f>IFERROR(_xlfn.NORM.S.DIST((F$99-SQRT($K$132)*VLOOKUP($A141+F$134,'Li Keqiang'!$I$6:$J$21,2,0))/SQRT(1-$K$132),TRUE),"")</f>
        <v>1.8839691405820963E-7</v>
      </c>
      <c r="G141" s="103">
        <f>IFERROR(_xlfn.NORM.S.DIST((G$99-SQRT($K$132)*VLOOKUP($A141+G$134,'Li Keqiang'!$I$6:$J$21,2,0))/SQRT(1-$K$132),TRUE),"")</f>
        <v>3.2958883748945801E-4</v>
      </c>
      <c r="H141" s="103">
        <f>IFERROR(_xlfn.NORM.S.DIST((H$99-SQRT($K$132)*VLOOKUP($A141+H$134,'Li Keqiang'!$I$6:$J$21,2,0))/SQRT(1-$K$132),TRUE),"")</f>
        <v>1.8177418399549109E-3</v>
      </c>
      <c r="I141" s="103">
        <f>IFERROR(_xlfn.NORM.S.DIST((I$99-SQRT($K$132)*VLOOKUP($A141+I$134,'Li Keqiang'!$I$6:$J$21,2,0))/SQRT(1-$K$132),TRUE),"")</f>
        <v>2.6930068959038043E-9</v>
      </c>
      <c r="J141" s="103">
        <f>IFERROR(_xlfn.NORM.S.DIST((J$99-SQRT($K$132)*VLOOKUP($A141+J$134,'Li Keqiang'!$I$6:$J$21,2,0))/SQRT(1-$K$132),TRUE),"")</f>
        <v>3.6795658629613389E-5</v>
      </c>
      <c r="K141" s="103">
        <f>IFERROR(_xlfn.NORM.S.DIST((K$99-SQRT($K$132)*VLOOKUP($A141+K$134,'Li Keqiang'!$I$6:$J$21,2,0))/SQRT(1-$K$132),TRUE),"")</f>
        <v>1.798370439958272E-5</v>
      </c>
      <c r="L141" s="109"/>
      <c r="N141" s="104">
        <v>2006</v>
      </c>
      <c r="O141" s="103">
        <f t="shared" si="112"/>
        <v>6.3E-3</v>
      </c>
      <c r="P141" s="103">
        <f t="shared" si="113"/>
        <v>6.3399416322833854E-3</v>
      </c>
      <c r="Q141" s="103">
        <f t="shared" si="114"/>
        <v>0</v>
      </c>
      <c r="R141" s="103">
        <f t="shared" si="115"/>
        <v>6.3803929511849298E-3</v>
      </c>
      <c r="S141" s="103">
        <f t="shared" si="116"/>
        <v>6.4213637753541943E-3</v>
      </c>
      <c r="T141" s="103">
        <f t="shared" si="117"/>
        <v>0</v>
      </c>
      <c r="U141" s="103">
        <f t="shared" si="118"/>
        <v>6.360279031596229E-3</v>
      </c>
      <c r="V141" s="103">
        <f t="shared" si="119"/>
        <v>0</v>
      </c>
      <c r="W141" s="103">
        <f t="shared" si="120"/>
        <v>0</v>
      </c>
      <c r="X141" s="103">
        <f t="shared" si="121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IFERROR(_xlfn.NORM.S.DIST((B$99-SQRT($K$132)*VLOOKUP($A142+B$134,'Li Keqiang'!$I$6:$J$21,2,0))/SQRT(1-$K$132),TRUE),"")</f>
        <v>2.6670667060437752E-7</v>
      </c>
      <c r="C142" s="103">
        <f>IFERROR(_xlfn.NORM.S.DIST((C$99-SQRT($K$132)*VLOOKUP($A142+C$134,'Li Keqiang'!$I$6:$J$21,2,0))/SQRT(1-$K$132),TRUE),"")</f>
        <v>2.0649772242333136E-2</v>
      </c>
      <c r="D142" s="103">
        <f>IFERROR(_xlfn.NORM.S.DIST((D$99-SQRT($K$132)*VLOOKUP($A142+D$134,'Li Keqiang'!$I$6:$J$21,2,0))/SQRT(1-$K$132),TRUE),"")</f>
        <v>9.2017151068828264E-9</v>
      </c>
      <c r="E142" s="103">
        <f>IFERROR(_xlfn.NORM.S.DIST((E$99-SQRT($K$132)*VLOOKUP($A142+E$134,'Li Keqiang'!$I$6:$J$21,2,0))/SQRT(1-$K$132),TRUE),"")</f>
        <v>2.142683547684639E-7</v>
      </c>
      <c r="F142" s="103">
        <f>IFERROR(_xlfn.NORM.S.DIST((F$99-SQRT($K$132)*VLOOKUP($A142+F$134,'Li Keqiang'!$I$6:$J$21,2,0))/SQRT(1-$K$132),TRUE),"")</f>
        <v>5.7312362551654268E-4</v>
      </c>
      <c r="G142" s="103">
        <f>IFERROR(_xlfn.NORM.S.DIST((G$99-SQRT($K$132)*VLOOKUP($A142+G$134,'Li Keqiang'!$I$6:$J$21,2,0))/SQRT(1-$K$132),TRUE),"")</f>
        <v>2.0237646658854461E-3</v>
      </c>
      <c r="H142" s="103">
        <f>IFERROR(_xlfn.NORM.S.DIST((H$99-SQRT($K$132)*VLOOKUP($A142+H$134,'Li Keqiang'!$I$6:$J$21,2,0))/SQRT(1-$K$132),TRUE),"")</f>
        <v>3.3367942808448095E-9</v>
      </c>
      <c r="I142" s="103">
        <f>IFERROR(_xlfn.NORM.S.DIST((I$99-SQRT($K$132)*VLOOKUP($A142+I$134,'Li Keqiang'!$I$6:$J$21,2,0))/SQRT(1-$K$132),TRUE),"")</f>
        <v>2.2488375021981571E-4</v>
      </c>
      <c r="J142" s="103">
        <f>IFERROR(_xlfn.NORM.S.DIST((J$99-SQRT($K$132)*VLOOKUP($A142+J$134,'Li Keqiang'!$I$6:$J$21,2,0))/SQRT(1-$K$132),TRUE),"")</f>
        <v>7.9653388972490493E-5</v>
      </c>
      <c r="K142" s="103">
        <f>IFERROR(_xlfn.NORM.S.DIST((K$99-SQRT($K$132)*VLOOKUP($A142+K$134,'Li Keqiang'!$I$6:$J$21,2,0))/SQRT(1-$K$132),TRUE),"")</f>
        <v>3.0166641940977602E-17</v>
      </c>
      <c r="L142" s="109"/>
      <c r="N142" s="104">
        <v>2007</v>
      </c>
      <c r="O142" s="103">
        <f t="shared" si="112"/>
        <v>8.1000000000000013E-3</v>
      </c>
      <c r="P142" s="103">
        <f t="shared" si="113"/>
        <v>8.2669623954027601E-3</v>
      </c>
      <c r="Q142" s="103">
        <f t="shared" si="114"/>
        <v>8.2342177493138144E-3</v>
      </c>
      <c r="R142" s="103">
        <f t="shared" si="115"/>
        <v>8.3025830258302621E-3</v>
      </c>
      <c r="S142" s="103">
        <f t="shared" si="116"/>
        <v>0</v>
      </c>
      <c r="T142" s="103">
        <f t="shared" si="117"/>
        <v>8.4754521963824273E-3</v>
      </c>
      <c r="U142" s="103">
        <f t="shared" si="118"/>
        <v>0</v>
      </c>
      <c r="V142" s="103">
        <f t="shared" si="119"/>
        <v>0</v>
      </c>
      <c r="W142" s="103">
        <f t="shared" si="120"/>
        <v>8.4436568331074692E-3</v>
      </c>
      <c r="X142" s="103">
        <f t="shared" si="121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IFERROR(_xlfn.NORM.S.DIST((B$99-SQRT($K$132)*VLOOKUP($A143+B$134,'Li Keqiang'!$I$6:$J$21,2,0))/SQRT(1-$K$132),TRUE),"")</f>
        <v>2.3688361599052327E-2</v>
      </c>
      <c r="C143" s="103">
        <f>IFERROR(_xlfn.NORM.S.DIST((C$99-SQRT($K$132)*VLOOKUP($A143+C$134,'Li Keqiang'!$I$6:$J$21,2,0))/SQRT(1-$K$132),TRUE),"")</f>
        <v>2.7585548048702463E-8</v>
      </c>
      <c r="D143" s="103">
        <f>IFERROR(_xlfn.NORM.S.DIST((D$99-SQRT($K$132)*VLOOKUP($A143+D$134,'Li Keqiang'!$I$6:$J$21,2,0))/SQRT(1-$K$132),TRUE),"")</f>
        <v>1.8233511211541698E-7</v>
      </c>
      <c r="E143" s="103">
        <f>IFERROR(_xlfn.NORM.S.DIST((E$99-SQRT($K$132)*VLOOKUP($A143+E$134,'Li Keqiang'!$I$6:$J$21,2,0))/SQRT(1-$K$132),TRUE),"")</f>
        <v>6.2453850436707881E-4</v>
      </c>
      <c r="F143" s="103">
        <f>IFERROR(_xlfn.NORM.S.DIST((F$99-SQRT($K$132)*VLOOKUP($A143+F$134,'Li Keqiang'!$I$6:$J$21,2,0))/SQRT(1-$K$132),TRUE),"")</f>
        <v>3.260700805362626E-3</v>
      </c>
      <c r="G143" s="103">
        <f>IFERROR(_xlfn.NORM.S.DIST((G$99-SQRT($K$132)*VLOOKUP($A143+G$134,'Li Keqiang'!$I$6:$J$21,2,0))/SQRT(1-$K$132),TRUE),"")</f>
        <v>4.0780440695800725E-9</v>
      </c>
      <c r="H143" s="103">
        <f>IFERROR(_xlfn.NORM.S.DIST((H$99-SQRT($K$132)*VLOOKUP($A143+H$134,'Li Keqiang'!$I$6:$J$21,2,0))/SQRT(1-$K$132),TRUE),"")</f>
        <v>2.5717424240295718E-4</v>
      </c>
      <c r="I143" s="103">
        <f>IFERROR(_xlfn.NORM.S.DIST((I$99-SQRT($K$132)*VLOOKUP($A143+I$134,'Li Keqiang'!$I$6:$J$21,2,0))/SQRT(1-$K$132),TRUE),"")</f>
        <v>4.4888836637360565E-4</v>
      </c>
      <c r="J143" s="103">
        <f>IFERROR(_xlfn.NORM.S.DIST((J$99-SQRT($K$132)*VLOOKUP($A143+J$134,'Li Keqiang'!$I$6:$J$21,2,0))/SQRT(1-$K$132),TRUE),"")</f>
        <v>5.7963204939308635E-16</v>
      </c>
      <c r="K143" s="103">
        <f>IFERROR(_xlfn.NORM.S.DIST((K$99-SQRT($K$132)*VLOOKUP($A143+K$134,'Li Keqiang'!$I$6:$J$21,2,0))/SQRT(1-$K$132),TRUE),"")</f>
        <v>9.0603796117729785E-10</v>
      </c>
      <c r="L143" s="109"/>
      <c r="N143" s="104">
        <v>2008</v>
      </c>
      <c r="O143" s="103">
        <f t="shared" si="112"/>
        <v>2.1299999999999999E-2</v>
      </c>
      <c r="P143" s="103">
        <f t="shared" si="113"/>
        <v>2.1763563911310922E-2</v>
      </c>
      <c r="Q143" s="103">
        <f t="shared" si="114"/>
        <v>7.3114685606851882E-3</v>
      </c>
      <c r="R143" s="103">
        <f t="shared" si="115"/>
        <v>0</v>
      </c>
      <c r="S143" s="103">
        <f t="shared" si="116"/>
        <v>7.470538720538723E-3</v>
      </c>
      <c r="T143" s="103">
        <f t="shared" si="117"/>
        <v>0</v>
      </c>
      <c r="U143" s="103">
        <f t="shared" si="118"/>
        <v>0</v>
      </c>
      <c r="V143" s="103">
        <f t="shared" si="119"/>
        <v>7.5267677303084857E-3</v>
      </c>
      <c r="W143" s="103">
        <f t="shared" si="120"/>
        <v>0</v>
      </c>
      <c r="X143" s="103">
        <f t="shared" si="121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IFERROR(_xlfn.NORM.S.DIST((B$99-SQRT($K$132)*VLOOKUP($A144+B$134,'Li Keqiang'!$I$6:$J$21,2,0))/SQRT(1-$K$132),TRUE),"")</f>
        <v>3.8038928667914924E-8</v>
      </c>
      <c r="C144" s="103">
        <f>IFERROR(_xlfn.NORM.S.DIST((C$99-SQRT($K$132)*VLOOKUP($A144+C$134,'Li Keqiang'!$I$6:$J$21,2,0))/SQRT(1-$K$132),TRUE),"")</f>
        <v>4.9418434993439206E-7</v>
      </c>
      <c r="D144" s="103">
        <f>IFERROR(_xlfn.NORM.S.DIST((D$99-SQRT($K$132)*VLOOKUP($A144+D$134,'Li Keqiang'!$I$6:$J$21,2,0))/SQRT(1-$K$132),TRUE),"")</f>
        <v>5.6072948758997582E-4</v>
      </c>
      <c r="E144" s="103">
        <f>IFERROR(_xlfn.NORM.S.DIST((E$99-SQRT($K$132)*VLOOKUP($A144+E$134,'Li Keqiang'!$I$6:$J$21,2,0))/SQRT(1-$K$132),TRUE),"")</f>
        <v>3.5105159939525536E-3</v>
      </c>
      <c r="F144" s="103">
        <f>IFERROR(_xlfn.NORM.S.DIST((F$99-SQRT($K$132)*VLOOKUP($A144+F$134,'Li Keqiang'!$I$6:$J$21,2,0))/SQRT(1-$K$132),TRUE),"")</f>
        <v>1.005159268670138E-8</v>
      </c>
      <c r="G144" s="103">
        <f>IFERROR(_xlfn.NORM.S.DIST((G$99-SQRT($K$132)*VLOOKUP($A144+G$134,'Li Keqiang'!$I$6:$J$21,2,0))/SQRT(1-$K$132),TRUE),"")</f>
        <v>2.9146800551220855E-4</v>
      </c>
      <c r="H144" s="103">
        <f>IFERROR(_xlfn.NORM.S.DIST((H$99-SQRT($K$132)*VLOOKUP($A144+H$134,'Li Keqiang'!$I$6:$J$21,2,0))/SQRT(1-$K$132),TRUE),"")</f>
        <v>5.1009497925212958E-4</v>
      </c>
      <c r="I144" s="103">
        <f>IFERROR(_xlfn.NORM.S.DIST((I$99-SQRT($K$132)*VLOOKUP($A144+I$134,'Li Keqiang'!$I$6:$J$21,2,0))/SQRT(1-$K$132),TRUE),"")</f>
        <v>2.120993616321423E-14</v>
      </c>
      <c r="J144" s="103">
        <f>IFERROR(_xlfn.NORM.S.DIST((J$99-SQRT($K$132)*VLOOKUP($A144+J$134,'Li Keqiang'!$I$6:$J$21,2,0))/SQRT(1-$K$132),TRUE),"")</f>
        <v>7.6598904660733016E-9</v>
      </c>
      <c r="K144" s="103">
        <f>IFERROR(_xlfn.NORM.S.DIST((K$99-SQRT($K$132)*VLOOKUP($A144+K$134,'Li Keqiang'!$I$6:$J$21,2,0))/SQRT(1-$K$132),TRUE),"")</f>
        <v>1.2068935977392281E-11</v>
      </c>
      <c r="L144" s="109"/>
      <c r="N144" s="104">
        <v>2009</v>
      </c>
      <c r="O144" s="103">
        <f t="shared" si="112"/>
        <v>2.5000000000000001E-2</v>
      </c>
      <c r="P144" s="103">
        <f t="shared" si="113"/>
        <v>6.4615384615384621E-3</v>
      </c>
      <c r="Q144" s="103">
        <f t="shared" si="114"/>
        <v>0</v>
      </c>
      <c r="R144" s="103">
        <f t="shared" si="115"/>
        <v>6.4003303396304298E-3</v>
      </c>
      <c r="S144" s="103">
        <f t="shared" si="116"/>
        <v>0</v>
      </c>
      <c r="T144" s="103">
        <f t="shared" si="117"/>
        <v>0</v>
      </c>
      <c r="U144" s="103">
        <f t="shared" si="118"/>
        <v>6.5454545454545453E-3</v>
      </c>
      <c r="V144" s="103">
        <f t="shared" si="119"/>
        <v>6.4839991633549509E-3</v>
      </c>
      <c r="W144" s="103">
        <f t="shared" si="120"/>
        <v>0</v>
      </c>
      <c r="X144" s="103">
        <f t="shared" si="121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IFERROR(_xlfn.NORM.S.DIST((B$99-SQRT($K$132)*VLOOKUP($A145+B$134,'Li Keqiang'!$I$6:$J$21,2,0))/SQRT(1-$K$132),TRUE),"")</f>
        <v>6.6123517642091686E-7</v>
      </c>
      <c r="C145" s="103">
        <f>IFERROR(_xlfn.NORM.S.DIST((C$99-SQRT($K$132)*VLOOKUP($A145+C$134,'Li Keqiang'!$I$6:$J$21,2,0))/SQRT(1-$K$132),TRUE),"")</f>
        <v>1.0863643103314865E-3</v>
      </c>
      <c r="D145" s="103">
        <f>IFERROR(_xlfn.NORM.S.DIST((D$99-SQRT($K$132)*VLOOKUP($A145+D$134,'Li Keqiang'!$I$6:$J$21,2,0))/SQRT(1-$K$132),TRUE),"")</f>
        <v>3.1999820064382636E-3</v>
      </c>
      <c r="E145" s="103">
        <f>IFERROR(_xlfn.NORM.S.DIST((E$99-SQRT($K$132)*VLOOKUP($A145+E$134,'Li Keqiang'!$I$6:$J$21,2,0))/SQRT(1-$K$132),TRUE),"")</f>
        <v>1.1577120926519054E-8</v>
      </c>
      <c r="F145" s="103">
        <f>IFERROR(_xlfn.NORM.S.DIST((F$99-SQRT($K$132)*VLOOKUP($A145+F$134,'Li Keqiang'!$I$6:$J$21,2,0))/SQRT(1-$K$132),TRUE),"")</f>
        <v>5.0929211084943483E-4</v>
      </c>
      <c r="G145" s="103">
        <f>IFERROR(_xlfn.NORM.S.DIST((G$99-SQRT($K$132)*VLOOKUP($A145+G$134,'Li Keqiang'!$I$6:$J$21,2,0))/SQRT(1-$K$132),TRUE),"")</f>
        <v>5.746749289935628E-4</v>
      </c>
      <c r="H145" s="103">
        <f>IFERROR(_xlfn.NORM.S.DIST((H$99-SQRT($K$132)*VLOOKUP($A145+H$134,'Li Keqiang'!$I$6:$J$21,2,0))/SQRT(1-$K$132),TRUE),"")</f>
        <v>2.7915580804474021E-14</v>
      </c>
      <c r="I145" s="103">
        <f>IFERROR(_xlfn.NORM.S.DIST((I$99-SQRT($K$132)*VLOOKUP($A145+I$134,'Li Keqiang'!$I$6:$J$21,2,0))/SQRT(1-$K$132),TRUE),"")</f>
        <v>9.8263180745412779E-8</v>
      </c>
      <c r="J145" s="103">
        <f>IFERROR(_xlfn.NORM.S.DIST((J$99-SQRT($K$132)*VLOOKUP($A145+J$134,'Li Keqiang'!$I$6:$J$21,2,0))/SQRT(1-$K$132),TRUE),"")</f>
        <v>1.2856466635153854E-10</v>
      </c>
      <c r="K145" s="103">
        <f>IFERROR(_xlfn.NORM.S.DIST((K$99-SQRT($K$132)*VLOOKUP($A145+K$134,'Li Keqiang'!$I$6:$J$21,2,0))/SQRT(1-$K$132),TRUE),"")</f>
        <v>4.4204224833717931E-7</v>
      </c>
      <c r="L145" s="109"/>
      <c r="N145" s="104">
        <v>2010</v>
      </c>
      <c r="O145" s="103">
        <f t="shared" si="112"/>
        <v>6.7000000000000002E-3</v>
      </c>
      <c r="P145" s="103">
        <f t="shared" si="113"/>
        <v>0</v>
      </c>
      <c r="Q145" s="103">
        <f t="shared" si="114"/>
        <v>6.7451927917044205E-3</v>
      </c>
      <c r="R145" s="103">
        <f t="shared" si="115"/>
        <v>0</v>
      </c>
      <c r="S145" s="103">
        <f t="shared" si="116"/>
        <v>0</v>
      </c>
      <c r="T145" s="103">
        <f t="shared" si="117"/>
        <v>6.7909993918507964E-3</v>
      </c>
      <c r="U145" s="103">
        <f t="shared" si="118"/>
        <v>0</v>
      </c>
      <c r="V145" s="103">
        <f t="shared" si="119"/>
        <v>0</v>
      </c>
      <c r="W145" s="103">
        <f t="shared" si="120"/>
        <v>6.837432391060317E-3</v>
      </c>
      <c r="X145" s="103">
        <f t="shared" si="121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IFERROR(_xlfn.NORM.S.DIST((B$99-SQRT($K$132)*VLOOKUP($A146+B$134,'Li Keqiang'!$I$6:$J$21,2,0))/SQRT(1-$K$132),TRUE),"")</f>
        <v>1.3150698629483014E-3</v>
      </c>
      <c r="C146" s="103">
        <f>IFERROR(_xlfn.NORM.S.DIST((C$99-SQRT($K$132)*VLOOKUP($A146+C$134,'Li Keqiang'!$I$6:$J$21,2,0))/SQRT(1-$K$132),TRUE),"")</f>
        <v>5.6390576844526493E-3</v>
      </c>
      <c r="D146" s="103">
        <f>IFERROR(_xlfn.NORM.S.DIST((D$99-SQRT($K$132)*VLOOKUP($A146+D$134,'Li Keqiang'!$I$6:$J$21,2,0))/SQRT(1-$K$132),TRUE),"")</f>
        <v>9.6971022910580885E-9</v>
      </c>
      <c r="E146" s="103">
        <f>IFERROR(_xlfn.NORM.S.DIST((E$99-SQRT($K$132)*VLOOKUP($A146+E$134,'Li Keqiang'!$I$6:$J$21,2,0))/SQRT(1-$K$132),TRUE),"")</f>
        <v>5.5540648658809397E-4</v>
      </c>
      <c r="F146" s="103">
        <f>IFERROR(_xlfn.NORM.S.DIST((F$99-SQRT($K$132)*VLOOKUP($A146+F$134,'Li Keqiang'!$I$6:$J$21,2,0))/SQRT(1-$K$132),TRUE),"")</f>
        <v>9.7721540047068919E-4</v>
      </c>
      <c r="G146" s="103">
        <f>IFERROR(_xlfn.NORM.S.DIST((G$99-SQRT($K$132)*VLOOKUP($A146+G$134,'Li Keqiang'!$I$6:$J$21,2,0))/SQRT(1-$K$132),TRUE),"")</f>
        <v>3.6110920657380842E-14</v>
      </c>
      <c r="H146" s="103">
        <f>IFERROR(_xlfn.NORM.S.DIST((H$99-SQRT($K$132)*VLOOKUP($A146+H$134,'Li Keqiang'!$I$6:$J$21,2,0))/SQRT(1-$K$132),TRUE),"")</f>
        <v>1.1910112550264851E-7</v>
      </c>
      <c r="I146" s="103">
        <f>IFERROR(_xlfn.NORM.S.DIST((I$99-SQRT($K$132)*VLOOKUP($A146+I$134,'Li Keqiang'!$I$6:$J$21,2,0))/SQRT(1-$K$132),TRUE),"")</f>
        <v>2.2148523968884174E-9</v>
      </c>
      <c r="J146" s="103">
        <f>IFERROR(_xlfn.NORM.S.DIST((J$99-SQRT($K$132)*VLOOKUP($A146+J$134,'Li Keqiang'!$I$6:$J$21,2,0))/SQRT(1-$K$132),TRUE),"")</f>
        <v>2.5582236005614215E-6</v>
      </c>
      <c r="K146" s="103" t="str">
        <f>IFERROR(_xlfn.NORM.S.DIST((K$99-SQRT($K$132)*VLOOKUP($A146+K$134,'Li Keqiang'!$I$6:$J$21,2,0))/SQRT(1-$K$132),TRUE),"")</f>
        <v/>
      </c>
      <c r="L146" s="109"/>
      <c r="N146" s="104">
        <v>2011</v>
      </c>
      <c r="O146" s="103">
        <f t="shared" si="112"/>
        <v>0</v>
      </c>
      <c r="P146" s="103">
        <f t="shared" si="113"/>
        <v>1.24E-2</v>
      </c>
      <c r="Q146" s="103">
        <f t="shared" si="114"/>
        <v>6.2778452814904843E-3</v>
      </c>
      <c r="R146" s="103">
        <f t="shared" si="115"/>
        <v>6.3175056042388397E-3</v>
      </c>
      <c r="S146" s="103">
        <f t="shared" si="116"/>
        <v>1.9175553732567678E-2</v>
      </c>
      <c r="T146" s="103">
        <f t="shared" si="117"/>
        <v>0</v>
      </c>
      <c r="U146" s="103">
        <f t="shared" si="118"/>
        <v>0</v>
      </c>
      <c r="V146" s="103">
        <f t="shared" si="119"/>
        <v>6.4819654992158884E-3</v>
      </c>
      <c r="W146" s="103">
        <f t="shared" si="120"/>
        <v>0</v>
      </c>
      <c r="X146" s="103" t="str">
        <f t="shared" si="121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IFERROR(_xlfn.NORM.S.DIST((B$99-SQRT($K$132)*VLOOKUP($A147+B$134,'Li Keqiang'!$I$6:$J$21,2,0))/SQRT(1-$K$132),TRUE),"")</f>
        <v>6.6363330283416575E-3</v>
      </c>
      <c r="C147" s="103">
        <f>IFERROR(_xlfn.NORM.S.DIST((C$99-SQRT($K$132)*VLOOKUP($A147+C$134,'Li Keqiang'!$I$6:$J$21,2,0))/SQRT(1-$K$132),TRUE),"")</f>
        <v>2.9021392318708102E-8</v>
      </c>
      <c r="D147" s="103">
        <f>IFERROR(_xlfn.NORM.S.DIST((D$99-SQRT($K$132)*VLOOKUP($A147+D$134,'Li Keqiang'!$I$6:$J$21,2,0))/SQRT(1-$K$132),TRUE),"")</f>
        <v>4.9818147735949611E-4</v>
      </c>
      <c r="E147" s="103">
        <f>IFERROR(_xlfn.NORM.S.DIST((E$99-SQRT($K$132)*VLOOKUP($A147+E$134,'Li Keqiang'!$I$6:$J$21,2,0))/SQRT(1-$K$132),TRUE),"")</f>
        <v>1.0611134535744554E-3</v>
      </c>
      <c r="F147" s="103">
        <f>IFERROR(_xlfn.NORM.S.DIST((F$99-SQRT($K$132)*VLOOKUP($A147+F$134,'Li Keqiang'!$I$6:$J$21,2,0))/SQRT(1-$K$132),TRUE),"")</f>
        <v>1.1535340237678114E-13</v>
      </c>
      <c r="G147" s="103">
        <f>IFERROR(_xlfn.NORM.S.DIST((G$99-SQRT($K$132)*VLOOKUP($A147+G$134,'Li Keqiang'!$I$6:$J$21,2,0))/SQRT(1-$K$132),TRUE),"")</f>
        <v>1.4257279244866107E-7</v>
      </c>
      <c r="H147" s="103">
        <f>IFERROR(_xlfn.NORM.S.DIST((H$99-SQRT($K$132)*VLOOKUP($A147+H$134,'Li Keqiang'!$I$6:$J$21,2,0))/SQRT(1-$K$132),TRUE),"")</f>
        <v>2.7474517247613135E-9</v>
      </c>
      <c r="I147" s="103">
        <f>IFERROR(_xlfn.NORM.S.DIST((I$99-SQRT($K$132)*VLOOKUP($A147+I$134,'Li Keqiang'!$I$6:$J$21,2,0))/SQRT(1-$K$132),TRUE),"")</f>
        <v>2.0250243212348089E-5</v>
      </c>
      <c r="J147" s="103" t="str">
        <f>IFERROR(_xlfn.NORM.S.DIST((J$99-SQRT($K$132)*VLOOKUP($A147+J$134,'Li Keqiang'!$I$6:$J$21,2,0))/SQRT(1-$K$132),TRUE),"")</f>
        <v/>
      </c>
      <c r="K147" s="103" t="str">
        <f>IFERROR(_xlfn.NORM.S.DIST((K$99-SQRT($K$132)*VLOOKUP($A147+K$134,'Li Keqiang'!$I$6:$J$21,2,0))/SQRT(1-$K$132),TRUE),"")</f>
        <v/>
      </c>
      <c r="L147" s="109"/>
      <c r="N147" s="104">
        <v>2012</v>
      </c>
      <c r="O147" s="103">
        <f t="shared" si="112"/>
        <v>5.0000000000000001E-3</v>
      </c>
      <c r="P147" s="103">
        <f t="shared" si="113"/>
        <v>1.0150753768844223E-2</v>
      </c>
      <c r="Q147" s="103">
        <f t="shared" si="114"/>
        <v>5.0766575286831104E-3</v>
      </c>
      <c r="R147" s="103">
        <f t="shared" si="115"/>
        <v>2.0512297173180934E-2</v>
      </c>
      <c r="S147" s="103">
        <f t="shared" si="116"/>
        <v>0</v>
      </c>
      <c r="T147" s="103">
        <f t="shared" si="117"/>
        <v>5.2094186288810214E-3</v>
      </c>
      <c r="U147" s="103">
        <f t="shared" si="118"/>
        <v>1.0578131545873486E-2</v>
      </c>
      <c r="V147" s="103">
        <f t="shared" si="119"/>
        <v>0</v>
      </c>
      <c r="W147" s="103" t="str">
        <f t="shared" si="120"/>
        <v/>
      </c>
      <c r="X147" s="103" t="str">
        <f t="shared" si="121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IFERROR(_xlfn.NORM.S.DIST((B$99-SQRT($K$132)*VLOOKUP($A148+B$134,'Li Keqiang'!$I$6:$J$21,2,0))/SQRT(1-$K$132),TRUE),"")</f>
        <v>3.9998608793432465E-8</v>
      </c>
      <c r="C148" s="103">
        <f>IFERROR(_xlfn.NORM.S.DIST((C$99-SQRT($K$132)*VLOOKUP($A148+C$134,'Li Keqiang'!$I$6:$J$21,2,0))/SQRT(1-$K$132),TRUE),"")</f>
        <v>9.7100636692193821E-4</v>
      </c>
      <c r="D148" s="103">
        <f>IFERROR(_xlfn.NORM.S.DIST((D$99-SQRT($K$132)*VLOOKUP($A148+D$134,'Li Keqiang'!$I$6:$J$21,2,0))/SQRT(1-$K$132),TRUE),"")</f>
        <v>9.5694221650785669E-4</v>
      </c>
      <c r="E148" s="103">
        <f>IFERROR(_xlfn.NORM.S.DIST((E$99-SQRT($K$132)*VLOOKUP($A148+E$134,'Li Keqiang'!$I$6:$J$21,2,0))/SQRT(1-$K$132),TRUE),"")</f>
        <v>1.3844924730192029E-13</v>
      </c>
      <c r="F148" s="103">
        <f>IFERROR(_xlfn.NORM.S.DIST((F$99-SQRT($K$132)*VLOOKUP($A148+F$134,'Li Keqiang'!$I$6:$J$21,2,0))/SQRT(1-$K$132),TRUE),"")</f>
        <v>3.1970032581297899E-7</v>
      </c>
      <c r="G148" s="103">
        <f>IFERROR(_xlfn.NORM.S.DIST((G$99-SQRT($K$132)*VLOOKUP($A148+G$134,'Li Keqiang'!$I$6:$J$21,2,0))/SQRT(1-$K$132),TRUE),"")</f>
        <v>3.3613732624382935E-9</v>
      </c>
      <c r="H148" s="103">
        <f>IFERROR(_xlfn.NORM.S.DIST((H$99-SQRT($K$132)*VLOOKUP($A148+H$134,'Li Keqiang'!$I$6:$J$21,2,0))/SQRT(1-$K$132),TRUE),"")</f>
        <v>2.3631988569913322E-5</v>
      </c>
      <c r="I148" s="103" t="str">
        <f>IFERROR(_xlfn.NORM.S.DIST((I$99-SQRT($K$132)*VLOOKUP($A148+I$134,'Li Keqiang'!$I$6:$J$21,2,0))/SQRT(1-$K$132),TRUE),"")</f>
        <v/>
      </c>
      <c r="J148" s="103" t="str">
        <f>IFERROR(_xlfn.NORM.S.DIST((J$99-SQRT($K$132)*VLOOKUP($A148+J$134,'Li Keqiang'!$I$6:$J$21,2,0))/SQRT(1-$K$132),TRUE),"")</f>
        <v/>
      </c>
      <c r="K148" s="103" t="str">
        <f>IFERROR(_xlfn.NORM.S.DIST((K$99-SQRT($K$132)*VLOOKUP($A148+K$134,'Li Keqiang'!$I$6:$J$21,2,0))/SQRT(1-$K$132),TRUE),"")</f>
        <v/>
      </c>
      <c r="L148" s="109"/>
      <c r="N148" s="104">
        <v>2013</v>
      </c>
      <c r="O148" s="103">
        <f t="shared" si="112"/>
        <v>9.5999999999999992E-3</v>
      </c>
      <c r="P148" s="103">
        <f t="shared" si="113"/>
        <v>4.8465266558966082E-3</v>
      </c>
      <c r="Q148" s="103">
        <f t="shared" si="114"/>
        <v>1.9379058441558444E-2</v>
      </c>
      <c r="R148" s="103">
        <f t="shared" si="115"/>
        <v>0</v>
      </c>
      <c r="S148" s="103">
        <f t="shared" si="116"/>
        <v>4.9663735126745977E-3</v>
      </c>
      <c r="T148" s="103">
        <f t="shared" si="117"/>
        <v>9.8783404388062823E-3</v>
      </c>
      <c r="U148" s="103">
        <f t="shared" si="118"/>
        <v>0</v>
      </c>
      <c r="V148" s="103" t="str">
        <f t="shared" si="119"/>
        <v/>
      </c>
      <c r="W148" s="103" t="str">
        <f t="shared" si="120"/>
        <v/>
      </c>
      <c r="X148" s="103" t="str">
        <f t="shared" si="121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IFERROR(_xlfn.NORM.S.DIST((B$99-SQRT($K$132)*VLOOKUP($A149+B$134,'Li Keqiang'!$I$6:$J$21,2,0))/SQRT(1-$K$132),TRUE),"")</f>
        <v>1.1775343512298211E-3</v>
      </c>
      <c r="C149" s="103">
        <f>IFERROR(_xlfn.NORM.S.DIST((C$99-SQRT($K$132)*VLOOKUP($A149+C$134,'Li Keqiang'!$I$6:$J$21,2,0))/SQRT(1-$K$132),TRUE),"")</f>
        <v>1.8031680989911713E-3</v>
      </c>
      <c r="D149" s="103">
        <f>IFERROR(_xlfn.NORM.S.DIST((D$99-SQRT($K$132)*VLOOKUP($A149+D$134,'Li Keqiang'!$I$6:$J$21,2,0))/SQRT(1-$K$132),TRUE),"")</f>
        <v>1.101290447882438E-13</v>
      </c>
      <c r="E149" s="103">
        <f>IFERROR(_xlfn.NORM.S.DIST((E$99-SQRT($K$132)*VLOOKUP($A149+E$134,'Li Keqiang'!$I$6:$J$21,2,0))/SQRT(1-$K$132),TRUE),"")</f>
        <v>3.6273001912984251E-7</v>
      </c>
      <c r="F149" s="103">
        <f>IFERROR(_xlfn.NORM.S.DIST((F$99-SQRT($K$132)*VLOOKUP($A149+F$134,'Li Keqiang'!$I$6:$J$21,2,0))/SQRT(1-$K$132),TRUE),"")</f>
        <v>8.3256501458459616E-9</v>
      </c>
      <c r="G149" s="103">
        <f>IFERROR(_xlfn.NORM.S.DIST((G$99-SQRT($K$132)*VLOOKUP($A149+G$134,'Li Keqiang'!$I$6:$J$21,2,0))/SQRT(1-$K$132),TRUE),"")</f>
        <v>2.7298625587427725E-5</v>
      </c>
      <c r="H149" s="103" t="str">
        <f>IFERROR(_xlfn.NORM.S.DIST((H$99-SQRT($K$132)*VLOOKUP($A149+H$134,'Li Keqiang'!$I$6:$J$21,2,0))/SQRT(1-$K$132),TRUE),"")</f>
        <v/>
      </c>
      <c r="I149" s="103" t="str">
        <f>IFERROR(_xlfn.NORM.S.DIST((I$99-SQRT($K$132)*VLOOKUP($A149+I$134,'Li Keqiang'!$I$6:$J$21,2,0))/SQRT(1-$K$132),TRUE),"")</f>
        <v/>
      </c>
      <c r="J149" s="103" t="str">
        <f>IFERROR(_xlfn.NORM.S.DIST((J$99-SQRT($K$132)*VLOOKUP($A149+J$134,'Li Keqiang'!$I$6:$J$21,2,0))/SQRT(1-$K$132),TRUE),"")</f>
        <v/>
      </c>
      <c r="K149" s="103" t="str">
        <f>IFERROR(_xlfn.NORM.S.DIST((K$99-SQRT($K$132)*VLOOKUP($A149+K$134,'Li Keqiang'!$I$6:$J$21,2,0))/SQRT(1-$K$132),TRUE),"")</f>
        <v/>
      </c>
      <c r="L149" s="109"/>
      <c r="N149" s="104">
        <v>2014</v>
      </c>
      <c r="O149" s="103">
        <f t="shared" si="112"/>
        <v>4.0000000000000001E-3</v>
      </c>
      <c r="P149" s="103">
        <f t="shared" si="113"/>
        <v>2.0281124497991968E-2</v>
      </c>
      <c r="Q149" s="103">
        <f t="shared" si="114"/>
        <v>0</v>
      </c>
      <c r="R149" s="103">
        <f t="shared" si="115"/>
        <v>4.0992006558721048E-3</v>
      </c>
      <c r="S149" s="103">
        <f t="shared" si="116"/>
        <v>8.3350483638608766E-3</v>
      </c>
      <c r="T149" s="103">
        <f t="shared" si="117"/>
        <v>0</v>
      </c>
      <c r="U149" s="103" t="str">
        <f t="shared" si="118"/>
        <v/>
      </c>
      <c r="V149" s="103" t="str">
        <f t="shared" si="119"/>
        <v/>
      </c>
      <c r="W149" s="103" t="str">
        <f t="shared" si="120"/>
        <v/>
      </c>
      <c r="X149" s="103" t="str">
        <f t="shared" si="121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IFERROR(_xlfn.NORM.S.DIST((B$99-SQRT($K$132)*VLOOKUP($A150+B$134,'Li Keqiang'!$I$6:$J$21,2,0))/SQRT(1-$K$132),TRUE),"")</f>
        <v>2.1647840721027256E-3</v>
      </c>
      <c r="C150" s="103">
        <f>IFERROR(_xlfn.NORM.S.DIST((C$99-SQRT($K$132)*VLOOKUP($A150+C$134,'Li Keqiang'!$I$6:$J$21,2,0))/SQRT(1-$K$132),TRUE),"")</f>
        <v>4.5559870177998358E-13</v>
      </c>
      <c r="D150" s="103">
        <f>IFERROR(_xlfn.NORM.S.DIST((D$99-SQRT($K$132)*VLOOKUP($A150+D$134,'Li Keqiang'!$I$6:$J$21,2,0))/SQRT(1-$K$132),TRUE),"")</f>
        <v>3.0960231365148871E-7</v>
      </c>
      <c r="E150" s="103">
        <f>IFERROR(_xlfn.NORM.S.DIST((E$99-SQRT($K$132)*VLOOKUP($A150+E$134,'Li Keqiang'!$I$6:$J$21,2,0))/SQRT(1-$K$132),TRUE),"")</f>
        <v>9.5966667849756484E-9</v>
      </c>
      <c r="F150" s="103">
        <f>IFERROR(_xlfn.NORM.S.DIST((F$99-SQRT($K$132)*VLOOKUP($A150+F$134,'Li Keqiang'!$I$6:$J$21,2,0))/SQRT(1-$K$132),TRUE),"")</f>
        <v>5.2028414736682535E-5</v>
      </c>
      <c r="G150" s="103" t="str">
        <f>IFERROR(_xlfn.NORM.S.DIST((G$99-SQRT($K$132)*VLOOKUP($A150+G$134,'Li Keqiang'!$I$6:$J$21,2,0))/SQRT(1-$K$132),TRUE),"")</f>
        <v/>
      </c>
      <c r="H150" s="103" t="str">
        <f>IFERROR(_xlfn.NORM.S.DIST((H$99-SQRT($K$132)*VLOOKUP($A150+H$134,'Li Keqiang'!$I$6:$J$21,2,0))/SQRT(1-$K$132),TRUE),"")</f>
        <v/>
      </c>
      <c r="I150" s="103" t="str">
        <f>IFERROR(_xlfn.NORM.S.DIST((I$99-SQRT($K$132)*VLOOKUP($A150+I$134,'Li Keqiang'!$I$6:$J$21,2,0))/SQRT(1-$K$132),TRUE),"")</f>
        <v/>
      </c>
      <c r="J150" s="103" t="str">
        <f>IFERROR(_xlfn.NORM.S.DIST((J$99-SQRT($K$132)*VLOOKUP($A150+J$134,'Li Keqiang'!$I$6:$J$21,2,0))/SQRT(1-$K$132),TRUE),"")</f>
        <v/>
      </c>
      <c r="K150" s="103" t="str">
        <f>IFERROR(_xlfn.NORM.S.DIST((K$99-SQRT($K$132)*VLOOKUP($A150+K$134,'Li Keqiang'!$I$6:$J$21,2,0))/SQRT(1-$K$132),TRUE),"")</f>
        <v/>
      </c>
      <c r="L150" s="109"/>
      <c r="N150" s="104">
        <v>2015</v>
      </c>
      <c r="O150" s="103">
        <f t="shared" si="112"/>
        <v>0.02</v>
      </c>
      <c r="P150" s="103">
        <f t="shared" si="113"/>
        <v>0</v>
      </c>
      <c r="Q150" s="103">
        <f t="shared" si="114"/>
        <v>3.3673469387755111E-3</v>
      </c>
      <c r="R150" s="103">
        <f t="shared" si="115"/>
        <v>6.8598341353537399E-3</v>
      </c>
      <c r="S150" s="103">
        <f t="shared" si="116"/>
        <v>3.4020618556701077E-3</v>
      </c>
      <c r="T150" s="103" t="str">
        <f t="shared" si="117"/>
        <v/>
      </c>
      <c r="U150" s="103" t="str">
        <f t="shared" si="118"/>
        <v/>
      </c>
      <c r="V150" s="103" t="str">
        <f t="shared" si="119"/>
        <v/>
      </c>
      <c r="W150" s="103" t="str">
        <f t="shared" si="120"/>
        <v/>
      </c>
      <c r="X150" s="103" t="str">
        <f t="shared" si="121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IFERROR(_xlfn.NORM.S.DIST((B$99-SQRT($K$132)*VLOOKUP($A151+B$134,'Li Keqiang'!$I$6:$J$21,2,0))/SQRT(1-$K$132),TRUE),"")</f>
        <v>6.9170735276131627E-13</v>
      </c>
      <c r="C151" s="103">
        <f>IFERROR(_xlfn.NORM.S.DIST((C$99-SQRT($K$132)*VLOOKUP($A151+C$134,'Li Keqiang'!$I$6:$J$21,2,0))/SQRT(1-$K$132),TRUE),"")</f>
        <v>8.2342569447276991E-7</v>
      </c>
      <c r="D151" s="103">
        <f>IFERROR(_xlfn.NORM.S.DIST((D$99-SQRT($K$132)*VLOOKUP($A151+D$134,'Li Keqiang'!$I$6:$J$21,2,0))/SQRT(1-$K$132),TRUE),"")</f>
        <v>8.0304510764633777E-9</v>
      </c>
      <c r="E151" s="103">
        <f>IFERROR(_xlfn.NORM.S.DIST((E$99-SQRT($K$132)*VLOOKUP($A151+E$134,'Li Keqiang'!$I$6:$J$21,2,0))/SQRT(1-$K$132),TRUE),"")</f>
        <v>5.7526760958781113E-5</v>
      </c>
      <c r="F151" s="103" t="str">
        <f>IFERROR(_xlfn.NORM.S.DIST((F$99-SQRT($K$132)*VLOOKUP($A151+F$134,'Li Keqiang'!$I$6:$J$21,2,0))/SQRT(1-$K$132),TRUE),"")</f>
        <v/>
      </c>
      <c r="G151" s="103" t="str">
        <f>IFERROR(_xlfn.NORM.S.DIST((G$99-SQRT($K$132)*VLOOKUP($A151+G$134,'Li Keqiang'!$I$6:$J$21,2,0))/SQRT(1-$K$132),TRUE),"")</f>
        <v/>
      </c>
      <c r="H151" s="103" t="str">
        <f>IFERROR(_xlfn.NORM.S.DIST((H$99-SQRT($K$132)*VLOOKUP($A151+H$134,'Li Keqiang'!$I$6:$J$21,2,0))/SQRT(1-$K$132),TRUE),"")</f>
        <v/>
      </c>
      <c r="I151" s="103" t="str">
        <f>IFERROR(_xlfn.NORM.S.DIST((I$99-SQRT($K$132)*VLOOKUP($A151+I$134,'Li Keqiang'!$I$6:$J$21,2,0))/SQRT(1-$K$132),TRUE),"")</f>
        <v/>
      </c>
      <c r="J151" s="103" t="str">
        <f>IFERROR(_xlfn.NORM.S.DIST((J$99-SQRT($K$132)*VLOOKUP($A151+J$134,'Li Keqiang'!$I$6:$J$21,2,0))/SQRT(1-$K$132),TRUE),"")</f>
        <v/>
      </c>
      <c r="K151" s="103" t="str">
        <f>IFERROR(_xlfn.NORM.S.DIST((K$99-SQRT($K$132)*VLOOKUP($A151+K$134,'Li Keqiang'!$I$6:$J$21,2,0))/SQRT(1-$K$132),TRUE),"")</f>
        <v/>
      </c>
      <c r="L151" s="109"/>
      <c r="N151" s="104">
        <v>2016</v>
      </c>
      <c r="O151" s="103">
        <f t="shared" si="112"/>
        <v>0</v>
      </c>
      <c r="P151" s="103">
        <f t="shared" si="113"/>
        <v>2.7000000000000001E-3</v>
      </c>
      <c r="Q151" s="103">
        <f t="shared" si="114"/>
        <v>5.5148902035495832E-3</v>
      </c>
      <c r="R151" s="103">
        <f t="shared" si="115"/>
        <v>0</v>
      </c>
      <c r="S151" s="103" t="str">
        <f t="shared" si="116"/>
        <v/>
      </c>
      <c r="T151" s="103" t="str">
        <f t="shared" si="117"/>
        <v/>
      </c>
      <c r="U151" s="103" t="str">
        <f t="shared" si="118"/>
        <v/>
      </c>
      <c r="V151" s="103" t="str">
        <f t="shared" si="119"/>
        <v/>
      </c>
      <c r="W151" s="103" t="str">
        <f t="shared" si="120"/>
        <v/>
      </c>
      <c r="X151" s="103" t="str">
        <f t="shared" si="121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IFERROR(_xlfn.NORM.S.DIST((B$99-SQRT($K$132)*VLOOKUP($A152+B$134,'Li Keqiang'!$I$6:$J$21,2,0))/SQRT(1-$K$132),TRUE),"")</f>
        <v>1.0955779999623422E-6</v>
      </c>
      <c r="C152" s="103">
        <f>IFERROR(_xlfn.NORM.S.DIST((C$99-SQRT($K$132)*VLOOKUP($A152+C$134,'Li Keqiang'!$I$6:$J$21,2,0))/SQRT(1-$K$132),TRUE),"")</f>
        <v>2.4180221331422882E-8</v>
      </c>
      <c r="D152" s="103">
        <f>IFERROR(_xlfn.NORM.S.DIST((D$99-SQRT($K$132)*VLOOKUP($A152+D$134,'Li Keqiang'!$I$6:$J$21,2,0))/SQRT(1-$K$132),TRUE),"")</f>
        <v>5.071585264317137E-5</v>
      </c>
      <c r="E152" s="103" t="str">
        <f>IFERROR(_xlfn.NORM.S.DIST((E$99-SQRT($K$132)*VLOOKUP($A152+E$134,'Li Keqiang'!$I$6:$J$21,2,0))/SQRT(1-$K$132),TRUE),"")</f>
        <v/>
      </c>
      <c r="F152" s="103" t="str">
        <f>IFERROR(_xlfn.NORM.S.DIST((F$99-SQRT($K$132)*VLOOKUP($A152+F$134,'Li Keqiang'!$I$6:$J$21,2,0))/SQRT(1-$K$132),TRUE),"")</f>
        <v/>
      </c>
      <c r="G152" s="103" t="str">
        <f>IFERROR(_xlfn.NORM.S.DIST((G$99-SQRT($K$132)*VLOOKUP($A152+G$134,'Li Keqiang'!$I$6:$J$21,2,0))/SQRT(1-$K$132),TRUE),"")</f>
        <v/>
      </c>
      <c r="H152" s="103" t="str">
        <f>IFERROR(_xlfn.NORM.S.DIST((H$99-SQRT($K$132)*VLOOKUP($A152+H$134,'Li Keqiang'!$I$6:$J$21,2,0))/SQRT(1-$K$132),TRUE),"")</f>
        <v/>
      </c>
      <c r="I152" s="103" t="str">
        <f>IFERROR(_xlfn.NORM.S.DIST((I$99-SQRT($K$132)*VLOOKUP($A152+I$134,'Li Keqiang'!$I$6:$J$21,2,0))/SQRT(1-$K$132),TRUE),"")</f>
        <v/>
      </c>
      <c r="J152" s="103" t="str">
        <f>IFERROR(_xlfn.NORM.S.DIST((J$99-SQRT($K$132)*VLOOKUP($A152+J$134,'Li Keqiang'!$I$6:$J$21,2,0))/SQRT(1-$K$132),TRUE),"")</f>
        <v/>
      </c>
      <c r="K152" s="103" t="str">
        <f>IFERROR(_xlfn.NORM.S.DIST((K$99-SQRT($K$132)*VLOOKUP($A152+K$134,'Li Keqiang'!$I$6:$J$21,2,0))/SQRT(1-$K$132),TRUE),"")</f>
        <v/>
      </c>
      <c r="L152" s="109"/>
      <c r="N152" s="104">
        <v>2017</v>
      </c>
      <c r="O152" s="103">
        <f t="shared" si="112"/>
        <v>2.2000000000000001E-3</v>
      </c>
      <c r="P152" s="103">
        <f t="shared" si="113"/>
        <v>4.4097013429544992E-3</v>
      </c>
      <c r="Q152" s="103">
        <f t="shared" si="114"/>
        <v>2.2146164686933771E-3</v>
      </c>
      <c r="R152" s="103" t="str">
        <f t="shared" si="115"/>
        <v/>
      </c>
      <c r="S152" s="103" t="str">
        <f t="shared" si="116"/>
        <v/>
      </c>
      <c r="T152" s="103" t="str">
        <f t="shared" si="117"/>
        <v/>
      </c>
      <c r="U152" s="103" t="str">
        <f t="shared" si="118"/>
        <v/>
      </c>
      <c r="V152" s="103" t="str">
        <f t="shared" si="119"/>
        <v/>
      </c>
      <c r="W152" s="103" t="str">
        <f t="shared" si="120"/>
        <v/>
      </c>
      <c r="X152" s="103" t="str">
        <f t="shared" si="121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IFERROR(_xlfn.NORM.S.DIST((B$99-SQRT($K$132)*VLOOKUP($A153+B$134,'Li Keqiang'!$I$6:$J$21,2,0))/SQRT(1-$K$132),TRUE),"")</f>
        <v>3.3386948062144931E-8</v>
      </c>
      <c r="C153" s="103">
        <f>IFERROR(_xlfn.NORM.S.DIST((C$99-SQRT($K$132)*VLOOKUP($A153+C$134,'Li Keqiang'!$I$6:$J$21,2,0))/SQRT(1-$K$132),TRUE),"")</f>
        <v>1.1013846663600706E-4</v>
      </c>
      <c r="D153" s="103" t="str">
        <f>IFERROR(_xlfn.NORM.S.DIST((D$99-SQRT($K$132)*VLOOKUP($A153+D$134,'Li Keqiang'!$I$6:$J$21,2,0))/SQRT(1-$K$132),TRUE),"")</f>
        <v/>
      </c>
      <c r="E153" s="103" t="str">
        <f>IFERROR(_xlfn.NORM.S.DIST((E$99-SQRT($K$132)*VLOOKUP($A153+E$134,'Li Keqiang'!$I$6:$J$21,2,0))/SQRT(1-$K$132),TRUE),"")</f>
        <v/>
      </c>
      <c r="F153" s="103" t="str">
        <f>IFERROR(_xlfn.NORM.S.DIST((F$99-SQRT($K$132)*VLOOKUP($A153+F$134,'Li Keqiang'!$I$6:$J$21,2,0))/SQRT(1-$K$132),TRUE),"")</f>
        <v/>
      </c>
      <c r="G153" s="103" t="str">
        <f>IFERROR(_xlfn.NORM.S.DIST((G$99-SQRT($K$132)*VLOOKUP($A153+G$134,'Li Keqiang'!$I$6:$J$21,2,0))/SQRT(1-$K$132),TRUE),"")</f>
        <v/>
      </c>
      <c r="H153" s="103" t="str">
        <f>IFERROR(_xlfn.NORM.S.DIST((H$99-SQRT($K$132)*VLOOKUP($A153+H$134,'Li Keqiang'!$I$6:$J$21,2,0))/SQRT(1-$K$132),TRUE),"")</f>
        <v/>
      </c>
      <c r="I153" s="103" t="str">
        <f>IFERROR(_xlfn.NORM.S.DIST((I$99-SQRT($K$132)*VLOOKUP($A153+I$134,'Li Keqiang'!$I$6:$J$21,2,0))/SQRT(1-$K$132),TRUE),"")</f>
        <v/>
      </c>
      <c r="J153" s="103" t="str">
        <f>IFERROR(_xlfn.NORM.S.DIST((J$99-SQRT($K$132)*VLOOKUP($A153+J$134,'Li Keqiang'!$I$6:$J$21,2,0))/SQRT(1-$K$132),TRUE),"")</f>
        <v/>
      </c>
      <c r="K153" s="103" t="str">
        <f>IFERROR(_xlfn.NORM.S.DIST((K$99-SQRT($K$132)*VLOOKUP($A153+K$134,'Li Keqiang'!$I$6:$J$21,2,0))/SQRT(1-$K$132),TRUE),"")</f>
        <v/>
      </c>
      <c r="L153" s="109"/>
      <c r="N153" s="104">
        <v>2018</v>
      </c>
      <c r="O153" s="103">
        <f t="shared" si="112"/>
        <v>3.9000000000000003E-3</v>
      </c>
      <c r="P153" s="103">
        <f t="shared" si="113"/>
        <v>7.8305391024997475E-3</v>
      </c>
      <c r="Q153" s="103" t="str">
        <f t="shared" si="114"/>
        <v/>
      </c>
      <c r="R153" s="103" t="str">
        <f t="shared" si="115"/>
        <v/>
      </c>
      <c r="S153" s="103" t="str">
        <f t="shared" si="116"/>
        <v/>
      </c>
      <c r="T153" s="103" t="str">
        <f t="shared" si="117"/>
        <v/>
      </c>
      <c r="U153" s="103" t="str">
        <f t="shared" si="118"/>
        <v/>
      </c>
      <c r="V153" s="103" t="str">
        <f t="shared" si="119"/>
        <v/>
      </c>
      <c r="W153" s="103" t="str">
        <f t="shared" si="120"/>
        <v/>
      </c>
      <c r="X153" s="103" t="str">
        <f t="shared" si="121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IFERROR(_xlfn.NORM.S.DIST((B$99-SQRT($K$132)*VLOOKUP($A154+B$134,'Li Keqiang'!$I$6:$J$21,2,0))/SQRT(1-$K$132),TRUE),"")</f>
        <v>1.3793938714059634E-4</v>
      </c>
      <c r="C154" s="103" t="str">
        <f>IFERROR(_xlfn.NORM.S.DIST((C$99-SQRT($K$132)*VLOOKUP($A154+C$134,'Li Keqiang'!$I$6:$J$21,2,0))/SQRT(1-$K$132),TRUE),"")</f>
        <v/>
      </c>
      <c r="D154" s="103" t="str">
        <f>IFERROR(_xlfn.NORM.S.DIST((D$99-SQRT($K$132)*VLOOKUP($A154+D$134,'Li Keqiang'!$I$6:$J$21,2,0))/SQRT(1-$K$132),TRUE),"")</f>
        <v/>
      </c>
      <c r="E154" s="103" t="str">
        <f>IFERROR(_xlfn.NORM.S.DIST((E$99-SQRT($K$132)*VLOOKUP($A154+E$134,'Li Keqiang'!$I$6:$J$21,2,0))/SQRT(1-$K$132),TRUE),"")</f>
        <v/>
      </c>
      <c r="F154" s="103" t="str">
        <f>IFERROR(_xlfn.NORM.S.DIST((F$99-SQRT($K$132)*VLOOKUP($A154+F$134,'Li Keqiang'!$I$6:$J$21,2,0))/SQRT(1-$K$132),TRUE),"")</f>
        <v/>
      </c>
      <c r="G154" s="103" t="str">
        <f>IFERROR(_xlfn.NORM.S.DIST((G$99-SQRT($K$132)*VLOOKUP($A154+G$134,'Li Keqiang'!$I$6:$J$21,2,0))/SQRT(1-$K$132),TRUE),"")</f>
        <v/>
      </c>
      <c r="H154" s="103" t="str">
        <f>IFERROR(_xlfn.NORM.S.DIST((H$99-SQRT($K$132)*VLOOKUP($A154+H$134,'Li Keqiang'!$I$6:$J$21,2,0))/SQRT(1-$K$132),TRUE),"")</f>
        <v/>
      </c>
      <c r="I154" s="103" t="str">
        <f>IFERROR(_xlfn.NORM.S.DIST((I$99-SQRT($K$132)*VLOOKUP($A154+I$134,'Li Keqiang'!$I$6:$J$21,2,0))/SQRT(1-$K$132),TRUE),"")</f>
        <v/>
      </c>
      <c r="J154" s="103" t="str">
        <f>IFERROR(_xlfn.NORM.S.DIST((J$99-SQRT($K$132)*VLOOKUP($A154+J$134,'Li Keqiang'!$I$6:$J$21,2,0))/SQRT(1-$K$132),TRUE),"")</f>
        <v/>
      </c>
      <c r="K154" s="103" t="str">
        <f>IFERROR(_xlfn.NORM.S.DIST((K$99-SQRT($K$132)*VLOOKUP($A154+K$134,'Li Keqiang'!$I$6:$J$21,2,0))/SQRT(1-$K$132),TRUE),"")</f>
        <v/>
      </c>
      <c r="L154" s="109"/>
      <c r="N154" s="104">
        <v>2019</v>
      </c>
      <c r="O154" s="103">
        <f t="shared" si="112"/>
        <v>1.01E-2</v>
      </c>
      <c r="P154" s="103" t="str">
        <f t="shared" si="113"/>
        <v/>
      </c>
      <c r="Q154" s="103" t="str">
        <f t="shared" si="114"/>
        <v/>
      </c>
      <c r="R154" s="103" t="str">
        <f t="shared" si="115"/>
        <v/>
      </c>
      <c r="S154" s="103" t="str">
        <f t="shared" si="116"/>
        <v/>
      </c>
      <c r="T154" s="103" t="str">
        <f t="shared" si="117"/>
        <v/>
      </c>
      <c r="U154" s="103" t="str">
        <f t="shared" si="118"/>
        <v/>
      </c>
      <c r="V154" s="103" t="str">
        <f t="shared" si="119"/>
        <v/>
      </c>
      <c r="W154" s="103" t="str">
        <f t="shared" si="120"/>
        <v/>
      </c>
      <c r="X154" s="103" t="str">
        <f t="shared" si="121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0.24951692657872138</v>
      </c>
      <c r="I158" s="123">
        <f>AVERAGE(I162:I171)</f>
        <v>-1.7238974863038194</v>
      </c>
      <c r="J158" s="123">
        <f>AVERAGE(J162:J171)</f>
        <v>2.2229313394612618</v>
      </c>
    </row>
    <row r="159" spans="1:33" ht="12" customHeight="1">
      <c r="B159" s="99" t="s">
        <v>151</v>
      </c>
      <c r="C159" s="99">
        <v>0.2</v>
      </c>
      <c r="G159" s="122" t="s">
        <v>153</v>
      </c>
      <c r="H159" s="123">
        <f>_xlfn.STDEV.S(H162:H171)</f>
        <v>0.71414715228544112</v>
      </c>
      <c r="I159" s="123">
        <f>_xlfn.STDEV.S(I162:I171)</f>
        <v>0.77240174281349838</v>
      </c>
      <c r="J159" s="123">
        <f>_xlfn.STDEV.S(J162:J171)</f>
        <v>1.109307372816879</v>
      </c>
    </row>
    <row r="161" spans="1:11" ht="12" customHeight="1"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2020</v>
      </c>
      <c r="G162" s="125">
        <v>0</v>
      </c>
      <c r="H162" s="126">
        <f>'1. sd -&gt; forecast movi @2020'!J5</f>
        <v>-0.13397996607612789</v>
      </c>
      <c r="I162" s="126">
        <f>'1. sd -&gt; forecast movi @2020'!K5</f>
        <v>-1.1049032846917981</v>
      </c>
      <c r="J162" s="126">
        <f>'1. sd -&gt; forecast movi @2020'!L5</f>
        <v>0.83694335253954266</v>
      </c>
    </row>
    <row r="163" spans="1:11" ht="12" customHeight="1">
      <c r="F163" s="125">
        <v>2021</v>
      </c>
      <c r="G163" s="125">
        <v>1</v>
      </c>
      <c r="H163" s="126">
        <f>'1. sd -&gt; forecast movi @2020'!J6</f>
        <v>-0.70340896043182333</v>
      </c>
      <c r="I163" s="126">
        <f>'1. sd -&gt; forecast movi @2020'!K6</f>
        <v>-1.938200787520415</v>
      </c>
      <c r="J163" s="126">
        <f>'1. sd -&gt; forecast movi @2020'!L6</f>
        <v>0.53138286665676848</v>
      </c>
    </row>
    <row r="164" spans="1:11" ht="12" customHeight="1">
      <c r="F164" s="125">
        <v>2022</v>
      </c>
      <c r="G164" s="125">
        <v>2</v>
      </c>
      <c r="H164" s="126">
        <f>'1. sd -&gt; forecast movi @2020'!J7</f>
        <v>1.1562821456319592</v>
      </c>
      <c r="I164" s="126">
        <f>'1. sd -&gt; forecast movi @2020'!K7</f>
        <v>-0.31338201650810937</v>
      </c>
      <c r="J164" s="126">
        <f>'1. sd -&gt; forecast movi @2020'!L7</f>
        <v>2.6259463077720273</v>
      </c>
    </row>
    <row r="165" spans="1:11" ht="12" customHeight="1">
      <c r="F165" s="125">
        <v>2023</v>
      </c>
      <c r="G165" s="125">
        <v>3</v>
      </c>
      <c r="H165" s="126">
        <f>'1. sd -&gt; forecast movi @2020'!J8</f>
        <v>0.21731285531067127</v>
      </c>
      <c r="I165" s="126">
        <f>'1. sd -&gt; forecast movi @2020'!K8</f>
        <v>-1.4713681903255649</v>
      </c>
      <c r="J165" s="126">
        <f>'1. sd -&gt; forecast movi @2020'!L8</f>
        <v>1.9059939009469069</v>
      </c>
    </row>
    <row r="166" spans="1:11" ht="12" customHeight="1">
      <c r="F166" s="125">
        <v>2024</v>
      </c>
      <c r="G166" s="125">
        <v>4</v>
      </c>
      <c r="H166" s="126">
        <f>'1. sd -&gt; forecast movi @2020'!J9</f>
        <v>-0.61106009928675553</v>
      </c>
      <c r="I166" s="126">
        <f>'1. sd -&gt; forecast movi @2020'!K9</f>
        <v>-2.5089293134816928</v>
      </c>
      <c r="J166" s="126">
        <f>'1. sd -&gt; forecast movi @2020'!L9</f>
        <v>1.2868091149081817</v>
      </c>
    </row>
    <row r="167" spans="1:11" ht="12" customHeight="1">
      <c r="F167" s="125">
        <v>2025</v>
      </c>
      <c r="G167" s="125">
        <v>5</v>
      </c>
      <c r="H167" s="126">
        <f>'1. sd -&gt; forecast movi @2020'!J10</f>
        <v>0.91303192748127371</v>
      </c>
      <c r="I167" s="126">
        <f>'1. sd -&gt; forecast movi @2020'!K10</f>
        <v>-1.1877746093709114</v>
      </c>
      <c r="J167" s="126">
        <f>'1. sd -&gt; forecast movi @2020'!L10</f>
        <v>3.013838464333459</v>
      </c>
    </row>
    <row r="168" spans="1:11" ht="12" customHeight="1">
      <c r="F168" s="125">
        <v>2026</v>
      </c>
      <c r="G168" s="125">
        <v>6</v>
      </c>
      <c r="H168" s="126">
        <f>'1. sd -&gt; forecast movi @2020'!J11</f>
        <v>0.5884621029962801</v>
      </c>
      <c r="I168" s="126">
        <f>'1. sd -&gt; forecast movi @2020'!K11</f>
        <v>-1.7113009757748634</v>
      </c>
      <c r="J168" s="126">
        <f>'1. sd -&gt; forecast movi @2020'!L11</f>
        <v>2.8882251817674227</v>
      </c>
    </row>
    <row r="169" spans="1:11" ht="12" customHeight="1">
      <c r="F169" s="125">
        <v>2027</v>
      </c>
      <c r="G169" s="125">
        <v>7</v>
      </c>
      <c r="H169" s="126">
        <f>'1. sd -&gt; forecast movi @2020'!J12</f>
        <v>-0.59770693790508822</v>
      </c>
      <c r="I169" s="126">
        <f>'1. sd -&gt; forecast movi @2020'!K12</f>
        <v>-3.0937968494138022</v>
      </c>
      <c r="J169" s="126">
        <f>'1. sd -&gt; forecast movi @2020'!L12</f>
        <v>1.898382973603626</v>
      </c>
    </row>
    <row r="170" spans="1:11" ht="12" customHeight="1">
      <c r="F170" s="125">
        <v>2028</v>
      </c>
      <c r="G170" s="125">
        <v>8</v>
      </c>
      <c r="H170" s="126">
        <f>'1. sd -&gt; forecast movi @2020'!J13</f>
        <v>0.74103178480537568</v>
      </c>
      <c r="I170" s="126">
        <f>'1. sd -&gt; forecast movi @2020'!K13</f>
        <v>-1.9497796581116138</v>
      </c>
      <c r="J170" s="126">
        <f>'1. sd -&gt; forecast movi @2020'!L13</f>
        <v>3.4318432277223647</v>
      </c>
    </row>
    <row r="171" spans="1:11" ht="12" customHeight="1">
      <c r="F171" s="125">
        <v>2029</v>
      </c>
      <c r="G171" s="125">
        <v>9</v>
      </c>
      <c r="H171" s="126">
        <f>'1. sd -&gt; forecast movi @2020'!J14</f>
        <v>0.92520441326144887</v>
      </c>
      <c r="I171" s="126">
        <f>'1. sd -&gt; forecast movi @2020'!K14</f>
        <v>-1.9595391778394216</v>
      </c>
      <c r="J171" s="126">
        <f>'1. sd -&gt; forecast movi @2020'!L14</f>
        <v>3.8099480043623188</v>
      </c>
    </row>
    <row r="173" spans="1:11" ht="12" customHeight="1">
      <c r="A173" s="120" t="s">
        <v>24</v>
      </c>
      <c r="B173" s="121">
        <v>1</v>
      </c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01">
        <v>4</v>
      </c>
      <c r="G174" s="101">
        <v>5</v>
      </c>
      <c r="H174" s="101">
        <v>6</v>
      </c>
      <c r="I174" s="101">
        <v>7</v>
      </c>
      <c r="J174" s="101">
        <v>8</v>
      </c>
      <c r="K174" s="101">
        <v>9</v>
      </c>
    </row>
    <row r="175" spans="1:11" ht="12" customHeight="1">
      <c r="A175" s="99" t="s">
        <v>174</v>
      </c>
      <c r="B175" s="103">
        <f>VLOOKUP("CRR_"&amp;$B173,'fit with S&amp;P'!$A$100:$K$111,2+B174,0)</f>
        <v>8.9999999999999965E-4</v>
      </c>
      <c r="C175" s="103">
        <f>VLOOKUP("CRR_"&amp;$B173,'fit with S&amp;P'!$A$100:$K$111,2+C174,0)</f>
        <v>1.4742168183652755E-3</v>
      </c>
      <c r="D175" s="103">
        <f>VLOOKUP("CRR_"&amp;$B173,'fit with S&amp;P'!$A$100:$K$111,2+D174,0)</f>
        <v>1.8112014205176399E-3</v>
      </c>
      <c r="E175" s="103">
        <f>VLOOKUP("CRR_"&amp;$B173,'fit with S&amp;P'!$A$100:$K$111,2+E174,0)</f>
        <v>2.0700311240902359E-3</v>
      </c>
      <c r="F175" s="103">
        <f>VLOOKUP("CRR_"&amp;$B173,'fit with S&amp;P'!$A$100:$K$111,2+F174,0)</f>
        <v>2.2848999714111481E-3</v>
      </c>
      <c r="G175" s="103">
        <f>VLOOKUP("CRR_"&amp;$B173,'fit with S&amp;P'!$A$100:$K$111,2+G174,0)</f>
        <v>2.4705404292616382E-3</v>
      </c>
      <c r="H175" s="103">
        <f>VLOOKUP("CRR_"&amp;$B173,'fit with S&amp;P'!$A$100:$K$111,2+H174,0)</f>
        <v>2.6348972821468317E-3</v>
      </c>
      <c r="I175" s="103">
        <f>VLOOKUP("CRR_"&amp;$B173,'fit with S&amp;P'!$A$100:$K$111,2+I174,0)</f>
        <v>2.782829086687047E-3</v>
      </c>
      <c r="J175" s="103">
        <f>VLOOKUP("CRR_"&amp;$B173,'fit with S&amp;P'!$A$100:$K$111,2+J174,0)</f>
        <v>2.9175615576870397E-3</v>
      </c>
      <c r="K175" s="103">
        <f>VLOOKUP("CRR_"&amp;$B173,'fit with S&amp;P'!$A$100:$K$111,2+K174,0)</f>
        <v>3.0413652042474127E-3</v>
      </c>
    </row>
    <row r="176" spans="1:11" ht="12" customHeight="1">
      <c r="A176" s="99" t="s">
        <v>175</v>
      </c>
      <c r="B176" s="103">
        <f t="shared" ref="B176:K176" si="122">_xlfn.NORM.S.DIST((_xlfn.NORM.S.INV(B175)-SQRT($C$159)*VLOOKUP(B174,$G$162:$J$171,2,0))/SQRT(1-$C$159),TRUE)</f>
        <v>3.0986504891240569E-4</v>
      </c>
      <c r="C176" s="103">
        <f t="shared" si="122"/>
        <v>1.4779768636123359E-3</v>
      </c>
      <c r="D176" s="103">
        <f t="shared" si="122"/>
        <v>6.3854255088250777E-5</v>
      </c>
      <c r="E176" s="103">
        <f t="shared" si="122"/>
        <v>4.5923011264319011E-4</v>
      </c>
      <c r="F176" s="103">
        <f t="shared" si="122"/>
        <v>2.0844353301913486E-3</v>
      </c>
      <c r="G176" s="103">
        <f t="shared" si="122"/>
        <v>1.5963450491697219E-4</v>
      </c>
      <c r="H176" s="103">
        <f t="shared" si="122"/>
        <v>3.2053522279389482E-4</v>
      </c>
      <c r="I176" s="103">
        <f t="shared" si="122"/>
        <v>2.5495499083999116E-3</v>
      </c>
      <c r="J176" s="103">
        <f t="shared" si="122"/>
        <v>2.7736941910479082E-4</v>
      </c>
      <c r="K176" s="103">
        <f t="shared" si="122"/>
        <v>2.0802226559477025E-4</v>
      </c>
    </row>
    <row r="177" spans="1:11" ht="12" customHeight="1">
      <c r="A177" s="99" t="s">
        <v>177</v>
      </c>
      <c r="B177" s="103">
        <f t="shared" ref="B177:K177" si="123">_xlfn.NORM.S.DIST((_xlfn.NORM.S.INV(B175)-SQRT($C$159)*VLOOKUP(B174,$G$162:$J$171,3,0))/SQRT(1-$C$159),TRUE)</f>
        <v>1.6550578373758153E-3</v>
      </c>
      <c r="C177" s="103">
        <f t="shared" si="123"/>
        <v>9.2642008237876685E-3</v>
      </c>
      <c r="D177" s="103">
        <f t="shared" si="123"/>
        <v>9.8073821797802418E-4</v>
      </c>
      <c r="E177" s="103">
        <f t="shared" si="123"/>
        <v>6.7548742915781983E-3</v>
      </c>
      <c r="F177" s="103">
        <f t="shared" si="123"/>
        <v>2.7672482190786E-2</v>
      </c>
      <c r="G177" s="103">
        <f t="shared" si="123"/>
        <v>5.4056653972096779E-3</v>
      </c>
      <c r="H177" s="103">
        <f t="shared" si="123"/>
        <v>1.1795249770891648E-2</v>
      </c>
      <c r="I177" s="103">
        <f t="shared" si="123"/>
        <v>6.0252102611390759E-2</v>
      </c>
      <c r="J177" s="103">
        <f t="shared" si="123"/>
        <v>1.7540416918782362E-2</v>
      </c>
      <c r="K177" s="103">
        <f t="shared" si="123"/>
        <v>1.842962362286911E-2</v>
      </c>
    </row>
    <row r="178" spans="1:11" ht="12" customHeight="1">
      <c r="A178" s="99" t="s">
        <v>176</v>
      </c>
      <c r="B178" s="103">
        <f t="shared" ref="B178:K178" si="124">_xlfn.NORM.S.DIST((_xlfn.NORM.S.INV(B175)-SQRT($C$159)*VLOOKUP(B174,$G$162:$J$171,4,0))/SQRT(1-$C$159),TRUE)</f>
        <v>4.647568513363369E-5</v>
      </c>
      <c r="C178" s="103">
        <f t="shared" si="124"/>
        <v>1.6554361457629644E-4</v>
      </c>
      <c r="D178" s="103">
        <f t="shared" si="124"/>
        <v>2.4895280535786498E-6</v>
      </c>
      <c r="E178" s="103">
        <f t="shared" si="124"/>
        <v>1.6001636962052186E-5</v>
      </c>
      <c r="F178" s="103">
        <f t="shared" si="124"/>
        <v>6.8360150934897477E-5</v>
      </c>
      <c r="G178" s="103">
        <f t="shared" si="124"/>
        <v>1.6633395233054343E-6</v>
      </c>
      <c r="H178" s="103">
        <f t="shared" si="124"/>
        <v>2.51542931700183E-6</v>
      </c>
      <c r="I178" s="103">
        <f t="shared" si="124"/>
        <v>2.5745883659598834E-5</v>
      </c>
      <c r="J178" s="103">
        <f t="shared" si="124"/>
        <v>8.0034734661021407E-7</v>
      </c>
      <c r="K178" s="103">
        <f t="shared" si="124"/>
        <v>3.3122038887768728E-7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>
        <f>VLOOKUP("CRR_"&amp;$B186,'fit with S&amp;P'!$A$100:$K$111,2+B187,0)</f>
        <v>2.200000000000001E-3</v>
      </c>
      <c r="C188" s="103">
        <f>VLOOKUP("CRR_"&amp;$B186,'fit with S&amp;P'!$A$100:$K$111,2+C187,0)</f>
        <v>3.1220522881787245E-3</v>
      </c>
      <c r="D188" s="103">
        <f>VLOOKUP("CRR_"&amp;$B186,'fit with S&amp;P'!$A$100:$K$111,2+D187,0)</f>
        <v>3.5927732073006056E-3</v>
      </c>
      <c r="E188" s="103">
        <f>VLOOKUP("CRR_"&amp;$B186,'fit with S&amp;P'!$A$100:$K$111,2+E187,0)</f>
        <v>3.9310065958805913E-3</v>
      </c>
      <c r="F188" s="103">
        <f>VLOOKUP("CRR_"&amp;$B186,'fit with S&amp;P'!$A$100:$K$111,2+F187,0)</f>
        <v>4.1979915382746261E-3</v>
      </c>
      <c r="G188" s="103">
        <f>VLOOKUP("CRR_"&amp;$B186,'fit with S&amp;P'!$A$100:$K$111,2+G187,0)</f>
        <v>4.419054033912611E-3</v>
      </c>
      <c r="H188" s="103">
        <f>VLOOKUP("CRR_"&amp;$B186,'fit with S&amp;P'!$A$100:$K$111,2+H187,0)</f>
        <v>4.6074816078699584E-3</v>
      </c>
      <c r="I188" s="103">
        <f>VLOOKUP("CRR_"&amp;$B186,'fit with S&amp;P'!$A$100:$K$111,2+I187,0)</f>
        <v>4.7712351363662494E-3</v>
      </c>
      <c r="J188" s="103">
        <f>VLOOKUP("CRR_"&amp;$B186,'fit with S&amp;P'!$A$100:$K$111,2+J187,0)</f>
        <v>4.9155154459532098E-3</v>
      </c>
      <c r="K188" s="103">
        <f>VLOOKUP("CRR_"&amp;$B186,'fit with S&amp;P'!$A$100:$K$111,2+K187,0)</f>
        <v>5.0439356233123699E-3</v>
      </c>
    </row>
    <row r="189" spans="1:11" ht="12" customHeight="1">
      <c r="A189" s="99" t="s">
        <v>175</v>
      </c>
      <c r="B189" s="103">
        <f t="shared" ref="B189:K189" si="125">_xlfn.NORM.S.DIST((_xlfn.NORM.S.INV(B188)-SQRT($C$159)*VLOOKUP(B187,$G$162:$J$171,2,0))/SQRT(1-$C$159),TRUE)</f>
        <v>9.1310582462764101E-4</v>
      </c>
      <c r="C189" s="103">
        <f t="shared" si="125"/>
        <v>3.407412686568737E-3</v>
      </c>
      <c r="D189" s="103">
        <f t="shared" si="125"/>
        <v>1.694771801776687E-4</v>
      </c>
      <c r="E189" s="103">
        <f t="shared" si="125"/>
        <v>1.0338827449434406E-3</v>
      </c>
      <c r="F189" s="103">
        <f t="shared" si="125"/>
        <v>4.1295415903035045E-3</v>
      </c>
      <c r="G189" s="103">
        <f t="shared" si="125"/>
        <v>3.5743396770271981E-4</v>
      </c>
      <c r="H189" s="103">
        <f t="shared" si="125"/>
        <v>6.7399275107546874E-4</v>
      </c>
      <c r="I189" s="103">
        <f t="shared" si="125"/>
        <v>4.6738252147662035E-3</v>
      </c>
      <c r="J189" s="103">
        <f t="shared" si="125"/>
        <v>5.6305618722917122E-4</v>
      </c>
      <c r="K189" s="103">
        <f t="shared" si="125"/>
        <v>4.2027720523932308E-4</v>
      </c>
    </row>
    <row r="190" spans="1:11" ht="12" customHeight="1">
      <c r="A190" s="99" t="s">
        <v>177</v>
      </c>
      <c r="B190" s="103">
        <f t="shared" ref="B190:K190" si="126">_xlfn.NORM.S.DIST((_xlfn.NORM.S.INV(B188)-SQRT($C$159)*VLOOKUP(B187,$G$162:$J$171,3,0))/SQRT(1-$C$159),TRUE)</f>
        <v>4.2483409704795784E-3</v>
      </c>
      <c r="C190" s="103">
        <f t="shared" si="126"/>
        <v>1.8382496981835122E-2</v>
      </c>
      <c r="D190" s="103">
        <f t="shared" si="126"/>
        <v>2.1947811330950287E-3</v>
      </c>
      <c r="E190" s="103">
        <f t="shared" si="126"/>
        <v>1.2676475180457064E-2</v>
      </c>
      <c r="F190" s="103">
        <f t="shared" si="126"/>
        <v>4.528905394403427E-2</v>
      </c>
      <c r="G190" s="103">
        <f t="shared" si="126"/>
        <v>9.8133375586533615E-3</v>
      </c>
      <c r="H190" s="103">
        <f t="shared" si="126"/>
        <v>1.9906616624344411E-2</v>
      </c>
      <c r="I190" s="103">
        <f t="shared" si="126"/>
        <v>8.834358454994673E-2</v>
      </c>
      <c r="J190" s="103">
        <f t="shared" si="126"/>
        <v>2.7966522203025371E-2</v>
      </c>
      <c r="K190" s="103">
        <f t="shared" si="126"/>
        <v>2.8933031104508969E-2</v>
      </c>
    </row>
    <row r="191" spans="1:11" ht="12" customHeight="1">
      <c r="A191" s="99" t="s">
        <v>176</v>
      </c>
      <c r="B191" s="103">
        <f t="shared" ref="B191:K191" si="127">_xlfn.NORM.S.DIST((_xlfn.NORM.S.INV(B188)-SQRT($C$159)*VLOOKUP(B187,$G$162:$J$171,4,0))/SQRT(1-$C$159),TRUE)</f>
        <v>1.5753026433477192E-4</v>
      </c>
      <c r="C191" s="103">
        <f t="shared" si="127"/>
        <v>4.4502557422673272E-4</v>
      </c>
      <c r="D191" s="103">
        <f t="shared" si="127"/>
        <v>7.8588173382856585E-6</v>
      </c>
      <c r="E191" s="103">
        <f t="shared" si="127"/>
        <v>4.3425609904520238E-5</v>
      </c>
      <c r="F191" s="103">
        <f t="shared" si="127"/>
        <v>1.6519615685621055E-4</v>
      </c>
      <c r="G191" s="103">
        <f t="shared" si="127"/>
        <v>4.6204013100566256E-6</v>
      </c>
      <c r="H191" s="103">
        <f t="shared" si="127"/>
        <v>6.6398578986269214E-6</v>
      </c>
      <c r="I191" s="103">
        <f t="shared" si="127"/>
        <v>5.9758266539291838E-5</v>
      </c>
      <c r="J191" s="103">
        <f t="shared" si="127"/>
        <v>2.0885674688514912E-6</v>
      </c>
      <c r="K191" s="103">
        <f t="shared" si="127"/>
        <v>8.7015563931762641E-7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>
        <f>VLOOKUP("CRR_"&amp;$B199,'fit with S&amp;P'!$A$100:$K$111,2+B200,0)</f>
        <v>4.7999999999999978E-3</v>
      </c>
      <c r="C201" s="103">
        <f>VLOOKUP("CRR_"&amp;$B199,'fit with S&amp;P'!$A$100:$K$111,2+C200,0)</f>
        <v>6.3273525181638743E-3</v>
      </c>
      <c r="D201" s="103">
        <f>VLOOKUP("CRR_"&amp;$B199,'fit with S&amp;P'!$A$100:$K$111,2+D200,0)</f>
        <v>7.0385104181035999E-3</v>
      </c>
      <c r="E201" s="103">
        <f>VLOOKUP("CRR_"&amp;$B199,'fit with S&amp;P'!$A$100:$K$111,2+E200,0)</f>
        <v>7.5220340352881148E-3</v>
      </c>
      <c r="F201" s="103">
        <f>VLOOKUP("CRR_"&amp;$B199,'fit with S&amp;P'!$A$100:$K$111,2+F200,0)</f>
        <v>7.8852407619024907E-3</v>
      </c>
      <c r="G201" s="103">
        <f>VLOOKUP("CRR_"&amp;$B199,'fit with S&amp;P'!$A$100:$K$111,2+G200,0)</f>
        <v>8.1718396295167861E-3</v>
      </c>
      <c r="H201" s="103">
        <f>VLOOKUP("CRR_"&amp;$B199,'fit with S&amp;P'!$A$100:$K$111,2+H200,0)</f>
        <v>8.404566868846922E-3</v>
      </c>
      <c r="I201" s="103">
        <f>VLOOKUP("CRR_"&amp;$B199,'fit with S&amp;P'!$A$100:$K$111,2+I200,0)</f>
        <v>8.5969743039547818E-3</v>
      </c>
      <c r="J201" s="103">
        <f>VLOOKUP("CRR_"&amp;$B199,'fit with S&amp;P'!$A$100:$K$111,2+J200,0)</f>
        <v>8.7578881390483442E-3</v>
      </c>
      <c r="K201" s="103">
        <f>VLOOKUP("CRR_"&amp;$B199,'fit with S&amp;P'!$A$100:$K$111,2+K200,0)</f>
        <v>8.8934292567305409E-3</v>
      </c>
    </row>
    <row r="202" spans="1:11" ht="12" customHeight="1">
      <c r="A202" s="99" t="s">
        <v>175</v>
      </c>
      <c r="B202" s="103">
        <f t="shared" ref="B202:K202" si="128">_xlfn.NORM.S.DIST((_xlfn.NORM.S.INV(B201)-SQRT($C$159)*VLOOKUP(B200,$G$162:$J$171,2,0))/SQRT(1-$C$159),TRUE)</f>
        <v>2.3374472958692847E-3</v>
      </c>
      <c r="C202" s="103">
        <f t="shared" si="128"/>
        <v>7.4266536319012415E-3</v>
      </c>
      <c r="D202" s="103">
        <f t="shared" si="128"/>
        <v>4.448901403025096E-4</v>
      </c>
      <c r="E202" s="103">
        <f t="shared" si="128"/>
        <v>2.3496768404280667E-3</v>
      </c>
      <c r="F202" s="103">
        <f t="shared" si="128"/>
        <v>8.3417368240413965E-3</v>
      </c>
      <c r="G202" s="103">
        <f t="shared" si="128"/>
        <v>8.4162396845641066E-4</v>
      </c>
      <c r="H202" s="103">
        <f t="shared" si="128"/>
        <v>1.5021892584134199E-3</v>
      </c>
      <c r="I202" s="103">
        <f t="shared" si="128"/>
        <v>9.0174598403343006E-3</v>
      </c>
      <c r="J202" s="103">
        <f t="shared" si="128"/>
        <v>1.2364930169464919E-3</v>
      </c>
      <c r="K202" s="103">
        <f t="shared" si="128"/>
        <v>9.2795467660814368E-4</v>
      </c>
    </row>
    <row r="203" spans="1:11" ht="12" customHeight="1">
      <c r="A203" s="99" t="s">
        <v>177</v>
      </c>
      <c r="B203" s="103">
        <f t="shared" ref="B203:K203" si="129">_xlfn.NORM.S.DIST((_xlfn.NORM.S.INV(B201)-SQRT($C$159)*VLOOKUP(B200,$G$162:$J$171,3,0))/SQRT(1-$C$159),TRUE)</f>
        <v>9.5605935811047607E-3</v>
      </c>
      <c r="C203" s="103">
        <f t="shared" si="129"/>
        <v>3.449080352537142E-2</v>
      </c>
      <c r="D203" s="103">
        <f t="shared" si="129"/>
        <v>4.8210230684658283E-3</v>
      </c>
      <c r="E203" s="103">
        <f t="shared" si="129"/>
        <v>2.3705485211209146E-2</v>
      </c>
      <c r="F203" s="103">
        <f t="shared" si="129"/>
        <v>7.4274529483993545E-2</v>
      </c>
      <c r="G203" s="103">
        <f t="shared" si="129"/>
        <v>1.8278428346613716E-2</v>
      </c>
      <c r="H203" s="103">
        <f t="shared" si="129"/>
        <v>3.4577328962286824E-2</v>
      </c>
      <c r="I203" s="103">
        <f t="shared" si="129"/>
        <v>0.13202806567982739</v>
      </c>
      <c r="J203" s="103">
        <f t="shared" si="129"/>
        <v>4.6359934405023777E-2</v>
      </c>
      <c r="K203" s="103">
        <f t="shared" si="129"/>
        <v>4.7459733924602114E-2</v>
      </c>
    </row>
    <row r="204" spans="1:11" ht="12" customHeight="1">
      <c r="A204" s="99" t="s">
        <v>176</v>
      </c>
      <c r="B204" s="103">
        <f t="shared" ref="B204:K204" si="130">_xlfn.NORM.S.DIST((_xlfn.NORM.S.INV(B201)-SQRT($C$159)*VLOOKUP(B200,$G$162:$J$171,4,0))/SQRT(1-$C$159),TRUE)</f>
        <v>4.5972071896010705E-4</v>
      </c>
      <c r="C204" s="103">
        <f t="shared" si="130"/>
        <v>1.1315768788748063E-3</v>
      </c>
      <c r="D204" s="103">
        <f t="shared" si="130"/>
        <v>2.4739649956749122E-5</v>
      </c>
      <c r="E204" s="103">
        <f t="shared" si="130"/>
        <v>1.206640025213017E-4</v>
      </c>
      <c r="F204" s="103">
        <f t="shared" si="130"/>
        <v>4.1506992030586662E-4</v>
      </c>
      <c r="G204" s="103">
        <f t="shared" si="130"/>
        <v>1.3856698332799853E-5</v>
      </c>
      <c r="H204" s="103">
        <f t="shared" si="130"/>
        <v>1.9177564931615014E-5</v>
      </c>
      <c r="I204" s="103">
        <f t="shared" si="130"/>
        <v>1.513692513846473E-4</v>
      </c>
      <c r="J204" s="103">
        <f t="shared" si="130"/>
        <v>6.1547429297910617E-6</v>
      </c>
      <c r="K204" s="103">
        <f t="shared" si="130"/>
        <v>2.6224823257258353E-6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>
        <f>VLOOKUP("CRR_"&amp;$B212,'fit with S&amp;P'!$A$100:$K$111,2+B213,0)</f>
        <v>1.1599999999999997E-2</v>
      </c>
      <c r="C214" s="103">
        <f>VLOOKUP("CRR_"&amp;$B212,'fit with S&amp;P'!$A$100:$K$111,2+C213,0)</f>
        <v>1.1371828017564147E-2</v>
      </c>
      <c r="D214" s="103">
        <f>VLOOKUP("CRR_"&amp;$B212,'fit with S&amp;P'!$A$100:$K$111,2+D213,0)</f>
        <v>1.120871729967559E-2</v>
      </c>
      <c r="E214" s="103">
        <f>VLOOKUP("CRR_"&amp;$B212,'fit with S&amp;P'!$A$100:$K$111,2+E213,0)</f>
        <v>1.1061896302473206E-2</v>
      </c>
      <c r="F214" s="103">
        <f>VLOOKUP("CRR_"&amp;$B212,'fit with S&amp;P'!$A$100:$K$111,2+F213,0)</f>
        <v>1.0924291776265325E-2</v>
      </c>
      <c r="G214" s="103">
        <f>VLOOKUP("CRR_"&amp;$B212,'fit with S&amp;P'!$A$100:$K$111,2+G213,0)</f>
        <v>1.0793189305315214E-2</v>
      </c>
      <c r="H214" s="103">
        <f>VLOOKUP("CRR_"&amp;$B212,'fit with S&amp;P'!$A$100:$K$111,2+H213,0)</f>
        <v>1.0667212747235586E-2</v>
      </c>
      <c r="I214" s="103">
        <f>VLOOKUP("CRR_"&amp;$B212,'fit with S&amp;P'!$A$100:$K$111,2+I213,0)</f>
        <v>1.0545545075607413E-2</v>
      </c>
      <c r="J214" s="103">
        <f>VLOOKUP("CRR_"&amp;$B212,'fit with S&amp;P'!$A$100:$K$111,2+J213,0)</f>
        <v>1.0427647380850258E-2</v>
      </c>
      <c r="K214" s="103">
        <f>VLOOKUP("CRR_"&amp;$B212,'fit with S&amp;P'!$A$100:$K$111,2+K213,0)</f>
        <v>1.0313136133614191E-2</v>
      </c>
    </row>
    <row r="215" spans="1:11" ht="12" customHeight="1">
      <c r="A215" s="99" t="s">
        <v>175</v>
      </c>
      <c r="B215" s="103">
        <f t="shared" ref="B215:K215" si="131">_xlfn.NORM.S.DIST((_xlfn.NORM.S.INV(B214)-SQRT($C$159)*VLOOKUP(B213,$G$162:$J$171,2,0))/SQRT(1-$C$159),TRUE)</f>
        <v>6.7351536156321848E-3</v>
      </c>
      <c r="C215" s="103">
        <f t="shared" si="131"/>
        <v>1.4086944010810615E-2</v>
      </c>
      <c r="D215" s="103">
        <f t="shared" si="131"/>
        <v>8.7148142819194405E-4</v>
      </c>
      <c r="E215" s="103">
        <f t="shared" si="131"/>
        <v>3.8267904489484314E-3</v>
      </c>
      <c r="F215" s="103">
        <f t="shared" si="131"/>
        <v>1.1969380902052346E-2</v>
      </c>
      <c r="G215" s="103">
        <f t="shared" si="131"/>
        <v>1.2420346273414183E-3</v>
      </c>
      <c r="H215" s="103">
        <f t="shared" si="131"/>
        <v>2.0656381688240748E-3</v>
      </c>
      <c r="I215" s="103">
        <f t="shared" si="131"/>
        <v>1.1312028926687765E-2</v>
      </c>
      <c r="J215" s="103">
        <f t="shared" si="131"/>
        <v>1.5692413061241016E-3</v>
      </c>
      <c r="K215" s="103">
        <f t="shared" si="131"/>
        <v>1.1420050739711311E-3</v>
      </c>
    </row>
    <row r="216" spans="1:11" ht="12" customHeight="1">
      <c r="A216" s="99" t="s">
        <v>177</v>
      </c>
      <c r="B216" s="103">
        <f t="shared" ref="B216:K216" si="132">_xlfn.NORM.S.DIST((_xlfn.NORM.S.INV(B214)-SQRT($C$159)*VLOOKUP(B213,$G$162:$J$171,3,0))/SQRT(1-$C$159),TRUE)</f>
        <v>2.3537474522302676E-2</v>
      </c>
      <c r="C216" s="103">
        <f t="shared" si="132"/>
        <v>5.7344784018031524E-2</v>
      </c>
      <c r="D216" s="103">
        <f t="shared" si="132"/>
        <v>8.2869541933568349E-3</v>
      </c>
      <c r="E216" s="103">
        <f t="shared" si="132"/>
        <v>3.4178867330565903E-2</v>
      </c>
      <c r="F216" s="103">
        <f t="shared" si="132"/>
        <v>9.5237362619146351E-2</v>
      </c>
      <c r="G216" s="103">
        <f t="shared" si="132"/>
        <v>2.4141337337501182E-2</v>
      </c>
      <c r="H216" s="103">
        <f t="shared" si="132"/>
        <v>4.2891143656251553E-2</v>
      </c>
      <c r="I216" s="103">
        <f t="shared" si="132"/>
        <v>0.15111122860039305</v>
      </c>
      <c r="J216" s="103">
        <f t="shared" si="132"/>
        <v>5.3870220117228092E-2</v>
      </c>
      <c r="K216" s="103">
        <f t="shared" si="132"/>
        <v>5.3894964761358931E-2</v>
      </c>
    </row>
    <row r="217" spans="1:11" ht="12" customHeight="1">
      <c r="A217" s="99" t="s">
        <v>176</v>
      </c>
      <c r="B217" s="103">
        <f t="shared" ref="B217:K217" si="133">_xlfn.NORM.S.DIST((_xlfn.NORM.S.INV(B214)-SQRT($C$159)*VLOOKUP(B213,$G$162:$J$171,4,0))/SQRT(1-$C$159),TRUE)</f>
        <v>1.555516081868017E-3</v>
      </c>
      <c r="C217" s="103">
        <f t="shared" si="133"/>
        <v>2.4597935034823652E-3</v>
      </c>
      <c r="D217" s="103">
        <f t="shared" si="133"/>
        <v>5.5387717397616332E-5</v>
      </c>
      <c r="E217" s="103">
        <f t="shared" si="133"/>
        <v>2.2294167938264819E-4</v>
      </c>
      <c r="F217" s="103">
        <f t="shared" si="133"/>
        <v>6.7052948148254253E-4</v>
      </c>
      <c r="G217" s="103">
        <f t="shared" si="133"/>
        <v>2.2940181518995626E-5</v>
      </c>
      <c r="H217" s="103">
        <f t="shared" si="133"/>
        <v>2.936682319500148E-5</v>
      </c>
      <c r="I217" s="103">
        <f t="shared" si="133"/>
        <v>2.095388191593497E-4</v>
      </c>
      <c r="J217" s="103">
        <f t="shared" si="133"/>
        <v>8.5690791594284768E-6</v>
      </c>
      <c r="K217" s="103">
        <f t="shared" si="133"/>
        <v>3.512160264101549E-6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>
        <f>VLOOKUP("CRR_"&amp;$B225,'fit with S&amp;P'!$A$100:$K$111,2+B226,0)</f>
        <v>1.7999999999999999E-2</v>
      </c>
      <c r="C227" s="103">
        <f>VLOOKUP("CRR_"&amp;$B225,'fit with S&amp;P'!$A$100:$K$111,2+C226,0)</f>
        <v>1.571403938759312E-2</v>
      </c>
      <c r="D227" s="103">
        <f>VLOOKUP("CRR_"&amp;$B225,'fit with S&amp;P'!$A$100:$K$111,2+D226,0)</f>
        <v>1.4814574981646136E-2</v>
      </c>
      <c r="E227" s="103">
        <f>VLOOKUP("CRR_"&amp;$B225,'fit with S&amp;P'!$A$100:$K$111,2+E226,0)</f>
        <v>1.4193245959695847E-2</v>
      </c>
      <c r="F227" s="103">
        <f>VLOOKUP("CRR_"&amp;$B225,'fit with S&amp;P'!$A$100:$K$111,2+F226,0)</f>
        <v>1.3704781868389937E-2</v>
      </c>
      <c r="G227" s="103">
        <f>VLOOKUP("CRR_"&amp;$B225,'fit with S&amp;P'!$A$100:$K$111,2+G226,0)</f>
        <v>1.3295835118005615E-2</v>
      </c>
      <c r="H227" s="103">
        <f>VLOOKUP("CRR_"&amp;$B225,'fit with S&amp;P'!$A$100:$K$111,2+H226,0)</f>
        <v>1.2940547344248023E-2</v>
      </c>
      <c r="I227" s="103">
        <f>VLOOKUP("CRR_"&amp;$B225,'fit with S&amp;P'!$A$100:$K$111,2+I226,0)</f>
        <v>1.2624317677129772E-2</v>
      </c>
      <c r="J227" s="103">
        <f>VLOOKUP("CRR_"&amp;$B225,'fit with S&amp;P'!$A$100:$K$111,2+J226,0)</f>
        <v>1.2338044129549267E-2</v>
      </c>
      <c r="K227" s="103">
        <f>VLOOKUP("CRR_"&amp;$B225,'fit with S&amp;P'!$A$100:$K$111,2+K226,0)</f>
        <v>1.2075641061364424E-2</v>
      </c>
    </row>
    <row r="228" spans="1:11" ht="12" customHeight="1">
      <c r="A228" s="99" t="s">
        <v>175</v>
      </c>
      <c r="B228" s="103">
        <f t="shared" ref="B228:K228" si="134">_xlfn.NORM.S.DIST((_xlfn.NORM.S.INV(B227)-SQRT($C$159)*VLOOKUP(B226,$G$162:$J$171,2,0))/SQRT(1-$C$159),TRUE)</f>
        <v>1.1379798294756958E-2</v>
      </c>
      <c r="C228" s="103">
        <f t="shared" si="134"/>
        <v>1.9994200616077984E-2</v>
      </c>
      <c r="D228" s="103">
        <f t="shared" si="134"/>
        <v>1.3067571277113111E-3</v>
      </c>
      <c r="E228" s="103">
        <f t="shared" si="134"/>
        <v>5.2444794378001518E-3</v>
      </c>
      <c r="F228" s="103">
        <f t="shared" si="134"/>
        <v>1.5369122774084486E-2</v>
      </c>
      <c r="G228" s="103">
        <f t="shared" si="134"/>
        <v>1.6639174323167486E-3</v>
      </c>
      <c r="H228" s="103">
        <f t="shared" si="134"/>
        <v>2.6747270624605341E-3</v>
      </c>
      <c r="I228" s="103">
        <f t="shared" si="134"/>
        <v>1.3803226514439224E-2</v>
      </c>
      <c r="J228" s="103">
        <f t="shared" si="134"/>
        <v>1.9751227831558567E-3</v>
      </c>
      <c r="K228" s="103">
        <f t="shared" si="134"/>
        <v>1.4250968743174173E-3</v>
      </c>
    </row>
    <row r="229" spans="1:11" ht="12" customHeight="1">
      <c r="A229" s="99" t="s">
        <v>177</v>
      </c>
      <c r="B229" s="103">
        <f t="shared" ref="B229:K229" si="135">_xlfn.NORM.S.DIST((_xlfn.NORM.S.INV(B227)-SQRT($C$159)*VLOOKUP(B226,$G$162:$J$171,3,0))/SQRT(1-$C$159),TRUE)</f>
        <v>3.6567724827628552E-2</v>
      </c>
      <c r="C229" s="103">
        <f t="shared" si="135"/>
        <v>7.5433926952865049E-2</v>
      </c>
      <c r="D229" s="103">
        <f t="shared" si="135"/>
        <v>1.1451545183639193E-2</v>
      </c>
      <c r="E229" s="103">
        <f t="shared" si="135"/>
        <v>4.3178273450244047E-2</v>
      </c>
      <c r="F229" s="103">
        <f t="shared" si="135"/>
        <v>0.1128499481008033</v>
      </c>
      <c r="G229" s="103">
        <f t="shared" si="135"/>
        <v>2.9694106491444668E-2</v>
      </c>
      <c r="H229" s="103">
        <f t="shared" si="135"/>
        <v>5.0991041814113368E-2</v>
      </c>
      <c r="I229" s="103">
        <f t="shared" si="135"/>
        <v>0.16984220236454328</v>
      </c>
      <c r="J229" s="103">
        <f t="shared" si="135"/>
        <v>6.2183140353478425E-2</v>
      </c>
      <c r="K229" s="103">
        <f t="shared" si="135"/>
        <v>6.1648978056779553E-2</v>
      </c>
    </row>
    <row r="230" spans="1:11" ht="12" customHeight="1">
      <c r="A230" s="99" t="s">
        <v>176</v>
      </c>
      <c r="B230" s="103">
        <f t="shared" ref="B230:K230" si="136">_xlfn.NORM.S.DIST((_xlfn.NORM.S.INV(B227)-SQRT($C$159)*VLOOKUP(B226,$G$162:$J$171,4,0))/SQRT(1-$C$159),TRUE)</f>
        <v>2.8644472167776184E-3</v>
      </c>
      <c r="C230" s="103">
        <f t="shared" si="136"/>
        <v>3.7783025073271108E-3</v>
      </c>
      <c r="D230" s="103">
        <f t="shared" si="136"/>
        <v>9.0300592387443772E-5</v>
      </c>
      <c r="E230" s="103">
        <f t="shared" si="136"/>
        <v>3.3249682459679704E-4</v>
      </c>
      <c r="F230" s="103">
        <f t="shared" si="136"/>
        <v>9.3740371491169284E-4</v>
      </c>
      <c r="G230" s="103">
        <f t="shared" si="136"/>
        <v>3.3581993350380348E-5</v>
      </c>
      <c r="H230" s="103">
        <f t="shared" si="136"/>
        <v>4.1584044093617701E-5</v>
      </c>
      <c r="I230" s="103">
        <f t="shared" si="136"/>
        <v>2.7938208836884859E-4</v>
      </c>
      <c r="J230" s="103">
        <f t="shared" si="136"/>
        <v>1.1814398724651834E-5</v>
      </c>
      <c r="K230" s="103">
        <f t="shared" si="136"/>
        <v>4.8038092840535408E-6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>
        <f>VLOOKUP("CRR_"&amp;$B238,'fit with S&amp;P'!$A$100:$K$111,2+B239,0)</f>
        <v>2.6700000000000002E-2</v>
      </c>
      <c r="C240" s="103">
        <f>VLOOKUP("CRR_"&amp;$B238,'fit with S&amp;P'!$A$100:$K$111,2+C239,0)</f>
        <v>1.9790979223284332E-2</v>
      </c>
      <c r="D240" s="103">
        <f>VLOOKUP("CRR_"&amp;$B238,'fit with S&amp;P'!$A$100:$K$111,2+D239,0)</f>
        <v>1.7617115141789888E-2</v>
      </c>
      <c r="E240" s="103">
        <f>VLOOKUP("CRR_"&amp;$B238,'fit with S&amp;P'!$A$100:$K$111,2+E239,0)</f>
        <v>1.6258790776657511E-2</v>
      </c>
      <c r="F240" s="103">
        <f>VLOOKUP("CRR_"&amp;$B238,'fit with S&amp;P'!$A$100:$K$111,2+F239,0)</f>
        <v>1.5268816491772906E-2</v>
      </c>
      <c r="G240" s="103">
        <f>VLOOKUP("CRR_"&amp;$B238,'fit with S&amp;P'!$A$100:$K$111,2+G239,0)</f>
        <v>1.4489588075615506E-2</v>
      </c>
      <c r="H240" s="103">
        <f>VLOOKUP("CRR_"&amp;$B238,'fit with S&amp;P'!$A$100:$K$111,2+H239,0)</f>
        <v>1.3847010634022947E-2</v>
      </c>
      <c r="I240" s="103">
        <f>VLOOKUP("CRR_"&amp;$B238,'fit with S&amp;P'!$A$100:$K$111,2+I239,0)</f>
        <v>1.3300312843155995E-2</v>
      </c>
      <c r="J240" s="103">
        <f>VLOOKUP("CRR_"&amp;$B238,'fit with S&amp;P'!$A$100:$K$111,2+J239,0)</f>
        <v>1.2824661345730334E-2</v>
      </c>
      <c r="K240" s="103">
        <f>VLOOKUP("CRR_"&amp;$B238,'fit with S&amp;P'!$A$100:$K$111,2+K239,0)</f>
        <v>1.2403807355233944E-2</v>
      </c>
    </row>
    <row r="241" spans="1:11" ht="12" customHeight="1">
      <c r="A241" s="99" t="s">
        <v>175</v>
      </c>
      <c r="B241" s="103">
        <f t="shared" ref="B241:K241" si="137">_xlfn.NORM.S.DIST((_xlfn.NORM.S.INV(B240)-SQRT($C$159)*VLOOKUP(B239,$G$162:$J$171,2,0))/SQRT(1-$C$159),TRUE)</f>
        <v>1.8188641846932477E-2</v>
      </c>
      <c r="C241" s="103">
        <f t="shared" si="137"/>
        <v>2.5629524397556301E-2</v>
      </c>
      <c r="D241" s="103">
        <f t="shared" si="137"/>
        <v>1.6821115116786346E-3</v>
      </c>
      <c r="E241" s="103">
        <f t="shared" si="137"/>
        <v>6.2271883583083776E-3</v>
      </c>
      <c r="F241" s="103">
        <f t="shared" si="137"/>
        <v>1.7307702198869287E-2</v>
      </c>
      <c r="G241" s="103">
        <f t="shared" si="137"/>
        <v>1.8774853608814217E-3</v>
      </c>
      <c r="H241" s="103">
        <f t="shared" si="137"/>
        <v>2.9284449946669171E-3</v>
      </c>
      <c r="I241" s="103">
        <f t="shared" si="137"/>
        <v>1.4621483392162026E-2</v>
      </c>
      <c r="J241" s="103">
        <f t="shared" si="137"/>
        <v>2.0825004199408886E-3</v>
      </c>
      <c r="K241" s="103">
        <f t="shared" si="137"/>
        <v>1.4798087015633233E-3</v>
      </c>
    </row>
    <row r="242" spans="1:11" ht="12" customHeight="1">
      <c r="A242" s="99" t="s">
        <v>177</v>
      </c>
      <c r="B242" s="103">
        <f t="shared" ref="B242:K242" si="138">_xlfn.NORM.S.DIST((_xlfn.NORM.S.INV(B240)-SQRT($C$159)*VLOOKUP(B239,$G$162:$J$171,3,0))/SQRT(1-$C$159),TRUE)</f>
        <v>5.4002692500024499E-2</v>
      </c>
      <c r="C242" s="103">
        <f t="shared" si="138"/>
        <v>9.1445083303633296E-2</v>
      </c>
      <c r="D242" s="103">
        <f t="shared" si="138"/>
        <v>1.3992230184134631E-2</v>
      </c>
      <c r="E242" s="103">
        <f t="shared" si="138"/>
        <v>4.8996638637495107E-2</v>
      </c>
      <c r="F242" s="103">
        <f t="shared" si="138"/>
        <v>0.12223340093543261</v>
      </c>
      <c r="G242" s="103">
        <f t="shared" si="138"/>
        <v>3.2327116177780529E-2</v>
      </c>
      <c r="H242" s="103">
        <f t="shared" si="138"/>
        <v>5.4158260042152455E-2</v>
      </c>
      <c r="I242" s="103">
        <f t="shared" si="138"/>
        <v>0.17562934314894185</v>
      </c>
      <c r="J242" s="103">
        <f t="shared" si="138"/>
        <v>6.4257858861114167E-2</v>
      </c>
      <c r="K242" s="103">
        <f t="shared" si="138"/>
        <v>6.3066606108455048E-2</v>
      </c>
    </row>
    <row r="243" spans="1:11" ht="12" customHeight="1">
      <c r="A243" s="99" t="s">
        <v>176</v>
      </c>
      <c r="B243" s="103">
        <f t="shared" ref="B243:K243" si="139">_xlfn.NORM.S.DIST((_xlfn.NORM.S.INV(B240)-SQRT($C$159)*VLOOKUP(B239,$G$162:$J$171,4,0))/SQRT(1-$C$159),TRUE)</f>
        <v>4.9665915585146159E-3</v>
      </c>
      <c r="C243" s="103">
        <f t="shared" si="139"/>
        <v>5.1335609275260079E-3</v>
      </c>
      <c r="D243" s="103">
        <f t="shared" si="139"/>
        <v>1.2262568549479774E-4</v>
      </c>
      <c r="E243" s="103">
        <f t="shared" si="139"/>
        <v>4.1387897566972769E-4</v>
      </c>
      <c r="F243" s="103">
        <f t="shared" si="139"/>
        <v>1.1001856559165425E-3</v>
      </c>
      <c r="G243" s="103">
        <f t="shared" si="139"/>
        <v>3.9329754412933154E-5</v>
      </c>
      <c r="H243" s="103">
        <f t="shared" si="139"/>
        <v>4.7001930234888501E-5</v>
      </c>
      <c r="I243" s="103">
        <f t="shared" si="139"/>
        <v>3.0375346390577027E-4</v>
      </c>
      <c r="J243" s="103">
        <f t="shared" si="139"/>
        <v>1.2723815967172053E-5</v>
      </c>
      <c r="K243" s="103">
        <f t="shared" si="139"/>
        <v>5.067495928346986E-6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>
        <f>VLOOKUP("CRR_"&amp;$B251,'fit with S&amp;P'!$A$100:$K$111,2+B252,0)</f>
        <v>4.1399999999999999E-2</v>
      </c>
      <c r="C253" s="103">
        <f>VLOOKUP("CRR_"&amp;$B251,'fit with S&amp;P'!$A$100:$K$111,2+C252,0)</f>
        <v>2.3403276086670515E-2</v>
      </c>
      <c r="D253" s="103">
        <f>VLOOKUP("CRR_"&amp;$B251,'fit with S&amp;P'!$A$100:$K$111,2+D252,0)</f>
        <v>1.9173435169604392E-2</v>
      </c>
      <c r="E253" s="103">
        <f>VLOOKUP("CRR_"&amp;$B251,'fit with S&amp;P'!$A$100:$K$111,2+E252,0)</f>
        <v>1.6781776372987178E-2</v>
      </c>
      <c r="F253" s="103">
        <f>VLOOKUP("CRR_"&amp;$B251,'fit with S&amp;P'!$A$100:$K$111,2+F252,0)</f>
        <v>1.5160055759727033E-2</v>
      </c>
      <c r="G253" s="103">
        <f>VLOOKUP("CRR_"&amp;$B251,'fit with S&amp;P'!$A$100:$K$111,2+G252,0)</f>
        <v>1.3955058338653244E-2</v>
      </c>
      <c r="H253" s="103">
        <f>VLOOKUP("CRR_"&amp;$B251,'fit with S&amp;P'!$A$100:$K$111,2+H252,0)</f>
        <v>1.3008215416357636E-2</v>
      </c>
      <c r="I253" s="103">
        <f>VLOOKUP("CRR_"&amp;$B251,'fit with S&amp;P'!$A$100:$K$111,2+I252,0)</f>
        <v>1.2235495186677475E-2</v>
      </c>
      <c r="J253" s="103">
        <f>VLOOKUP("CRR_"&amp;$B251,'fit with S&amp;P'!$A$100:$K$111,2+J252,0)</f>
        <v>1.1587347365323386E-2</v>
      </c>
      <c r="K253" s="103">
        <f>VLOOKUP("CRR_"&amp;$B251,'fit with S&amp;P'!$A$100:$K$111,2+K252,0)</f>
        <v>1.1032272291658362E-2</v>
      </c>
    </row>
    <row r="254" spans="1:11" ht="12" customHeight="1">
      <c r="A254" s="99" t="s">
        <v>175</v>
      </c>
      <c r="B254" s="103">
        <f t="shared" ref="B254:K254" si="140">_xlfn.NORM.S.DIST((_xlfn.NORM.S.INV(B253)-SQRT($C$159)*VLOOKUP(B252,$G$162:$J$171,2,0))/SQRT(1-$C$159),TRUE)</f>
        <v>3.0573883432332402E-2</v>
      </c>
      <c r="C254" s="103">
        <f t="shared" si="140"/>
        <v>3.0672607712824557E-2</v>
      </c>
      <c r="D254" s="103">
        <f t="shared" si="140"/>
        <v>1.9034637260422599E-3</v>
      </c>
      <c r="E254" s="103">
        <f t="shared" si="140"/>
        <v>6.4814352960741381E-3</v>
      </c>
      <c r="F254" s="103">
        <f t="shared" si="140"/>
        <v>1.7172360786919964E-2</v>
      </c>
      <c r="G254" s="103">
        <f t="shared" si="140"/>
        <v>1.7809131798849161E-3</v>
      </c>
      <c r="H254" s="103">
        <f t="shared" si="140"/>
        <v>2.6934618860764035E-3</v>
      </c>
      <c r="I254" s="103">
        <f t="shared" si="140"/>
        <v>1.3334287714495076E-2</v>
      </c>
      <c r="J254" s="103">
        <f t="shared" si="140"/>
        <v>1.8125895784689933E-3</v>
      </c>
      <c r="K254" s="103">
        <f t="shared" si="140"/>
        <v>1.2552747438583404E-3</v>
      </c>
    </row>
    <row r="255" spans="1:11" ht="12" customHeight="1">
      <c r="A255" s="99" t="s">
        <v>177</v>
      </c>
      <c r="B255" s="103">
        <f t="shared" ref="B255:K255" si="141">_xlfn.NORM.S.DIST((_xlfn.NORM.S.INV(B253)-SQRT($C$159)*VLOOKUP(B252,$G$162:$J$171,3,0))/SQRT(1-$C$159),TRUE)</f>
        <v>8.2726402253242362E-2</v>
      </c>
      <c r="C255" s="103">
        <f t="shared" si="141"/>
        <v>0.10499314890382627</v>
      </c>
      <c r="D255" s="103">
        <f t="shared" si="141"/>
        <v>1.542895991530968E-2</v>
      </c>
      <c r="E255" s="103">
        <f t="shared" si="141"/>
        <v>5.0456108776942885E-2</v>
      </c>
      <c r="F255" s="103">
        <f t="shared" si="141"/>
        <v>0.12159177697613381</v>
      </c>
      <c r="G255" s="103">
        <f t="shared" si="141"/>
        <v>3.1149375338402494E-2</v>
      </c>
      <c r="H255" s="103">
        <f t="shared" si="141"/>
        <v>5.122864900036584E-2</v>
      </c>
      <c r="I255" s="103">
        <f t="shared" si="141"/>
        <v>0.16644979594908843</v>
      </c>
      <c r="J255" s="103">
        <f t="shared" si="141"/>
        <v>5.8949454805406622E-2</v>
      </c>
      <c r="K255" s="103">
        <f t="shared" si="141"/>
        <v>5.7088338780624574E-2</v>
      </c>
    </row>
    <row r="256" spans="1:11" ht="12" customHeight="1">
      <c r="A256" s="99" t="s">
        <v>176</v>
      </c>
      <c r="B256" s="103">
        <f t="shared" ref="B256:K256" si="142">_xlfn.NORM.S.DIST((_xlfn.NORM.S.INV(B253)-SQRT($C$159)*VLOOKUP(B252,$G$162:$J$171,4,0))/SQRT(1-$C$159),TRUE)</f>
        <v>9.1896406518840994E-3</v>
      </c>
      <c r="C256" s="103">
        <f t="shared" si="142"/>
        <v>6.4160571471121655E-3</v>
      </c>
      <c r="D256" s="103">
        <f t="shared" si="142"/>
        <v>1.425009180686318E-4</v>
      </c>
      <c r="E256" s="103">
        <f t="shared" si="142"/>
        <v>4.3559139321489238E-4</v>
      </c>
      <c r="F256" s="103">
        <f t="shared" si="142"/>
        <v>1.0885842928809372E-3</v>
      </c>
      <c r="G256" s="103">
        <f t="shared" si="142"/>
        <v>3.6702587182973504E-5</v>
      </c>
      <c r="H256" s="103">
        <f t="shared" si="142"/>
        <v>4.1977778856487146E-5</v>
      </c>
      <c r="I256" s="103">
        <f t="shared" si="142"/>
        <v>2.6572775164495992E-4</v>
      </c>
      <c r="J256" s="103">
        <f t="shared" si="142"/>
        <v>1.0477463550226881E-5</v>
      </c>
      <c r="K256" s="103">
        <f t="shared" si="142"/>
        <v>4.013944040494676E-6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>
        <f>VLOOKUP("CRR_"&amp;$B264,'fit with S&amp;P'!$A$100:$K$111,2+B265,0)</f>
        <v>5.9400000000000015E-2</v>
      </c>
      <c r="C266" s="103">
        <f>VLOOKUP("CRR_"&amp;$B264,'fit with S&amp;P'!$A$100:$K$111,2+C265,0)</f>
        <v>2.6916838655243316E-2</v>
      </c>
      <c r="D266" s="103">
        <f>VLOOKUP("CRR_"&amp;$B264,'fit with S&amp;P'!$A$100:$K$111,2+D265,0)</f>
        <v>2.0790903461391549E-2</v>
      </c>
      <c r="E266" s="103">
        <f>VLOOKUP("CRR_"&amp;$B264,'fit with S&amp;P'!$A$100:$K$111,2+E265,0)</f>
        <v>1.7527639614678962E-2</v>
      </c>
      <c r="F266" s="103">
        <f>VLOOKUP("CRR_"&amp;$B264,'fit with S&amp;P'!$A$100:$K$111,2+F265,0)</f>
        <v>1.5404722267062448E-2</v>
      </c>
      <c r="G266" s="103">
        <f>VLOOKUP("CRR_"&amp;$B264,'fit with S&amp;P'!$A$100:$K$111,2+G265,0)</f>
        <v>1.387748202592363E-2</v>
      </c>
      <c r="H266" s="103">
        <f>VLOOKUP("CRR_"&amp;$B264,'fit with S&amp;P'!$A$100:$K$111,2+H265,0)</f>
        <v>1.2708990101743391E-2</v>
      </c>
      <c r="I266" s="103">
        <f>VLOOKUP("CRR_"&amp;$B264,'fit with S&amp;P'!$A$100:$K$111,2+I265,0)</f>
        <v>1.1776808362896978E-2</v>
      </c>
      <c r="J266" s="103">
        <f>VLOOKUP("CRR_"&amp;$B264,'fit with S&amp;P'!$A$100:$K$111,2+J265,0)</f>
        <v>1.101025542196387E-2</v>
      </c>
      <c r="K266" s="103">
        <f>VLOOKUP("CRR_"&amp;$B264,'fit with S&amp;P'!$A$100:$K$111,2+K265,0)</f>
        <v>1.0365221014037185E-2</v>
      </c>
    </row>
    <row r="267" spans="1:11" ht="12" customHeight="1">
      <c r="A267" s="99" t="s">
        <v>175</v>
      </c>
      <c r="B267" s="103">
        <f t="shared" ref="B267:K267" si="143">_xlfn.NORM.S.DIST((_xlfn.NORM.S.INV(B266)-SQRT($C$159)*VLOOKUP(B265,$G$162:$J$171,2,0))/SQRT(1-$C$159),TRUE)</f>
        <v>4.6775811282754508E-2</v>
      </c>
      <c r="C267" s="103">
        <f t="shared" si="143"/>
        <v>3.5611117129297022E-2</v>
      </c>
      <c r="D267" s="103">
        <f t="shared" si="143"/>
        <v>2.1427923915567069E-3</v>
      </c>
      <c r="E267" s="103">
        <f t="shared" si="143"/>
        <v>6.8476382225064764E-3</v>
      </c>
      <c r="F267" s="103">
        <f t="shared" si="143"/>
        <v>1.7476929902862037E-2</v>
      </c>
      <c r="G267" s="103">
        <f t="shared" si="143"/>
        <v>1.7670236886335171E-3</v>
      </c>
      <c r="H267" s="103">
        <f t="shared" si="143"/>
        <v>2.6108726142254459E-3</v>
      </c>
      <c r="I267" s="103">
        <f t="shared" si="143"/>
        <v>1.2782775810946664E-2</v>
      </c>
      <c r="J267" s="103">
        <f t="shared" si="143"/>
        <v>1.6902926025854539E-3</v>
      </c>
      <c r="K267" s="103">
        <f t="shared" si="143"/>
        <v>1.1501022986947407E-3</v>
      </c>
    </row>
    <row r="268" spans="1:11" ht="12" customHeight="1">
      <c r="A268" s="99" t="s">
        <v>177</v>
      </c>
      <c r="B268" s="103">
        <f t="shared" ref="B268:K268" si="144">_xlfn.NORM.S.DIST((_xlfn.NORM.S.INV(B266)-SQRT($C$159)*VLOOKUP(B265,$G$162:$J$171,3,0))/SQRT(1-$C$159),TRUE)</f>
        <v>0.11673032652691326</v>
      </c>
      <c r="C268" s="103">
        <f t="shared" si="144"/>
        <v>0.11768049201516333</v>
      </c>
      <c r="D268" s="103">
        <f t="shared" si="144"/>
        <v>1.6939620125805001E-2</v>
      </c>
      <c r="E268" s="103">
        <f t="shared" si="144"/>
        <v>5.2528371688152213E-2</v>
      </c>
      <c r="F268" s="103">
        <f t="shared" si="144"/>
        <v>0.12303297051597047</v>
      </c>
      <c r="G268" s="103">
        <f t="shared" si="144"/>
        <v>3.0978281654327977E-2</v>
      </c>
      <c r="H268" s="103">
        <f t="shared" si="144"/>
        <v>5.0176496722191016E-2</v>
      </c>
      <c r="I268" s="103">
        <f t="shared" si="144"/>
        <v>0.16238492063690443</v>
      </c>
      <c r="J268" s="103">
        <f t="shared" si="144"/>
        <v>5.6435067379030965E-2</v>
      </c>
      <c r="K268" s="103">
        <f t="shared" si="144"/>
        <v>5.4127685611960026E-2</v>
      </c>
    </row>
    <row r="269" spans="1:11" ht="12" customHeight="1">
      <c r="A269" s="99" t="s">
        <v>176</v>
      </c>
      <c r="B269" s="103">
        <f t="shared" ref="B269:K269" si="145">_xlfn.NORM.S.DIST((_xlfn.NORM.S.INV(B266)-SQRT($C$159)*VLOOKUP(B265,$G$162:$J$171,4,0))/SQRT(1-$C$159),TRUE)</f>
        <v>1.5293104407026239E-2</v>
      </c>
      <c r="C269" s="103">
        <f t="shared" si="145"/>
        <v>7.7292831426972759E-3</v>
      </c>
      <c r="D269" s="103">
        <f t="shared" si="145"/>
        <v>1.6459827904024974E-4</v>
      </c>
      <c r="E269" s="103">
        <f t="shared" si="145"/>
        <v>4.6731594019954273E-4</v>
      </c>
      <c r="F269" s="103">
        <f t="shared" si="145"/>
        <v>1.114740750181122E-3</v>
      </c>
      <c r="G269" s="103">
        <f t="shared" si="145"/>
        <v>3.6328509833390696E-5</v>
      </c>
      <c r="H269" s="103">
        <f t="shared" si="145"/>
        <v>4.0249804017621389E-5</v>
      </c>
      <c r="I269" s="103">
        <f t="shared" si="145"/>
        <v>2.4996566856698638E-4</v>
      </c>
      <c r="J269" s="103">
        <f t="shared" si="145"/>
        <v>9.504029242789638E-6</v>
      </c>
      <c r="K269" s="103">
        <f t="shared" si="145"/>
        <v>3.5473418474908638E-6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>
        <f>VLOOKUP("CRR_"&amp;$B277,'fit with S&amp;P'!$A$100:$K$111,2+B278,0)</f>
        <v>8.3099999999999993E-2</v>
      </c>
      <c r="C279" s="103">
        <f>VLOOKUP("CRR_"&amp;$B277,'fit with S&amp;P'!$A$100:$K$111,2+C278,0)</f>
        <v>3.0902405858002878E-2</v>
      </c>
      <c r="D279" s="103">
        <f>VLOOKUP("CRR_"&amp;$B277,'fit with S&amp;P'!$A$100:$K$111,2+D278,0)</f>
        <v>2.2784352692127047E-2</v>
      </c>
      <c r="E279" s="103">
        <f>VLOOKUP("CRR_"&amp;$B277,'fit with S&amp;P'!$A$100:$K$111,2+E278,0)</f>
        <v>1.8647568333617418E-2</v>
      </c>
      <c r="F279" s="103">
        <f>VLOOKUP("CRR_"&amp;$B277,'fit with S&amp;P'!$A$100:$K$111,2+F278,0)</f>
        <v>1.6036754246303974E-2</v>
      </c>
      <c r="G279" s="103">
        <f>VLOOKUP("CRR_"&amp;$B277,'fit with S&amp;P'!$A$100:$K$111,2+G278,0)</f>
        <v>1.4201920846780354E-2</v>
      </c>
      <c r="H279" s="103">
        <f>VLOOKUP("CRR_"&amp;$B277,'fit with S&amp;P'!$A$100:$K$111,2+H278,0)</f>
        <v>1.2824666334711786E-2</v>
      </c>
      <c r="I279" s="103">
        <f>VLOOKUP("CRR_"&amp;$B277,'fit with S&amp;P'!$A$100:$K$111,2+I278,0)</f>
        <v>1.1743587053002146E-2</v>
      </c>
      <c r="J279" s="103">
        <f>VLOOKUP("CRR_"&amp;$B277,'fit with S&amp;P'!$A$100:$K$111,2+J278,0)</f>
        <v>1.0866995990345223E-2</v>
      </c>
      <c r="K279" s="103">
        <f>VLOOKUP("CRR_"&amp;$B277,'fit with S&amp;P'!$A$100:$K$111,2+K278,0)</f>
        <v>1.0138464740023166E-2</v>
      </c>
    </row>
    <row r="280" spans="1:11" ht="12" customHeight="1">
      <c r="A280" s="99" t="s">
        <v>175</v>
      </c>
      <c r="B280" s="103">
        <f t="shared" ref="B280:K280" si="146">_xlfn.NORM.S.DIST((_xlfn.NORM.S.INV(B279)-SQRT($C$159)*VLOOKUP(B278,$G$162:$J$171,2,0))/SQRT(1-$C$159),TRUE)</f>
        <v>6.9310237363247151E-2</v>
      </c>
      <c r="C280" s="103">
        <f t="shared" si="146"/>
        <v>4.124300755320718E-2</v>
      </c>
      <c r="D280" s="103">
        <f t="shared" si="146"/>
        <v>2.4502627323974568E-3</v>
      </c>
      <c r="E280" s="103">
        <f t="shared" si="146"/>
        <v>7.4051904540349458E-3</v>
      </c>
      <c r="F280" s="103">
        <f t="shared" si="146"/>
        <v>1.8265452207107496E-2</v>
      </c>
      <c r="G280" s="103">
        <f t="shared" si="146"/>
        <v>1.8253255203487238E-3</v>
      </c>
      <c r="H280" s="103">
        <f t="shared" si="146"/>
        <v>2.6427220612550298E-3</v>
      </c>
      <c r="I280" s="103">
        <f t="shared" si="146"/>
        <v>1.2742904449311102E-2</v>
      </c>
      <c r="J280" s="103">
        <f t="shared" si="146"/>
        <v>1.6602990398256439E-3</v>
      </c>
      <c r="K280" s="103">
        <f t="shared" si="146"/>
        <v>1.1149736664253593E-3</v>
      </c>
    </row>
    <row r="281" spans="1:11" ht="12" customHeight="1">
      <c r="A281" s="99" t="s">
        <v>177</v>
      </c>
      <c r="B281" s="103">
        <f t="shared" ref="B281:K281" si="147">_xlfn.NORM.S.DIST((_xlfn.NORM.S.INV(B279)-SQRT($C$159)*VLOOKUP(B278,$G$162:$J$171,3,0))/SQRT(1-$C$159),TRUE)</f>
        <v>0.15974993228114087</v>
      </c>
      <c r="C281" s="103">
        <f t="shared" si="147"/>
        <v>0.13156060584161403</v>
      </c>
      <c r="D281" s="103">
        <f t="shared" si="147"/>
        <v>1.8823902120256759E-2</v>
      </c>
      <c r="E281" s="103">
        <f t="shared" si="147"/>
        <v>5.5620223843516031E-2</v>
      </c>
      <c r="F281" s="103">
        <f t="shared" si="147"/>
        <v>0.12672000444277282</v>
      </c>
      <c r="G281" s="103">
        <f t="shared" si="147"/>
        <v>3.1693544129136213E-2</v>
      </c>
      <c r="H281" s="103">
        <f t="shared" si="147"/>
        <v>5.0583693276249689E-2</v>
      </c>
      <c r="I281" s="103">
        <f t="shared" si="147"/>
        <v>0.16208778898339637</v>
      </c>
      <c r="J281" s="103">
        <f t="shared" si="147"/>
        <v>5.5806898011234674E-2</v>
      </c>
      <c r="K281" s="103">
        <f t="shared" si="147"/>
        <v>5.3112837433085369E-2</v>
      </c>
    </row>
    <row r="282" spans="1:11" ht="12" customHeight="1">
      <c r="A282" s="99" t="s">
        <v>176</v>
      </c>
      <c r="B282" s="103">
        <f t="shared" ref="B282:K282" si="148">_xlfn.NORM.S.DIST((_xlfn.NORM.S.INV(B279)-SQRT($C$159)*VLOOKUP(B278,$G$162:$J$171,4,0))/SQRT(1-$C$159),TRUE)</f>
        <v>2.4625663796369882E-2</v>
      </c>
      <c r="C282" s="103">
        <f t="shared" si="148"/>
        <v>9.2903985344201662E-3</v>
      </c>
      <c r="D282" s="103">
        <f t="shared" si="148"/>
        <v>1.93838917116329E-4</v>
      </c>
      <c r="E282" s="103">
        <f t="shared" si="148"/>
        <v>5.1660602854404351E-4</v>
      </c>
      <c r="F282" s="103">
        <f t="shared" si="148"/>
        <v>1.1832720795616595E-3</v>
      </c>
      <c r="G282" s="103">
        <f t="shared" si="148"/>
        <v>3.7905124413221435E-5</v>
      </c>
      <c r="H282" s="103">
        <f t="shared" si="148"/>
        <v>4.091379824715147E-5</v>
      </c>
      <c r="I282" s="103">
        <f t="shared" si="148"/>
        <v>2.488387068274731E-4</v>
      </c>
      <c r="J282" s="103">
        <f t="shared" si="148"/>
        <v>9.2696831324197918E-6</v>
      </c>
      <c r="K282" s="103">
        <f t="shared" si="148"/>
        <v>3.3954949644413612E-6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>
        <f>VLOOKUP("CRR_"&amp;$B290,'fit with S&amp;P'!$A$100:$K$111,2+B291,0)</f>
        <v>0.11190000000000003</v>
      </c>
      <c r="C292" s="103">
        <f>VLOOKUP("CRR_"&amp;$B290,'fit with S&amp;P'!$A$100:$K$111,2+C291,0)</f>
        <v>3.5383695710440206E-2</v>
      </c>
      <c r="D292" s="103">
        <f>VLOOKUP("CRR_"&amp;$B290,'fit with S&amp;P'!$A$100:$K$111,2+D291,0)</f>
        <v>2.5204091980297487E-2</v>
      </c>
      <c r="E292" s="103">
        <f>VLOOKUP("CRR_"&amp;$B290,'fit with S&amp;P'!$A$100:$K$111,2+E291,0)</f>
        <v>2.0178903509945979E-2</v>
      </c>
      <c r="F292" s="103">
        <f>VLOOKUP("CRR_"&amp;$B290,'fit with S&amp;P'!$A$100:$K$111,2+F291,0)</f>
        <v>1.7075081653812316E-2</v>
      </c>
      <c r="G292" s="103">
        <f>VLOOKUP("CRR_"&amp;$B290,'fit with S&amp;P'!$A$100:$K$111,2+G291,0)</f>
        <v>1.4929604851813119E-2</v>
      </c>
      <c r="H292" s="103">
        <f>VLOOKUP("CRR_"&amp;$B290,'fit with S&amp;P'!$A$100:$K$111,2+H291,0)</f>
        <v>1.3340765408567344E-2</v>
      </c>
      <c r="I292" s="103">
        <f>VLOOKUP("CRR_"&amp;$B290,'fit with S&amp;P'!$A$100:$K$111,2+I291,0)</f>
        <v>1.2107741242669856E-2</v>
      </c>
      <c r="J292" s="103">
        <f>VLOOKUP("CRR_"&amp;$B290,'fit with S&amp;P'!$A$100:$K$111,2+J291,0)</f>
        <v>1.1117768444260035E-2</v>
      </c>
      <c r="K292" s="103">
        <f>VLOOKUP("CRR_"&amp;$B290,'fit with S&amp;P'!$A$100:$K$111,2+K291,0)</f>
        <v>1.0302136988540054E-2</v>
      </c>
    </row>
    <row r="293" spans="1:11" ht="12" customHeight="1">
      <c r="A293" s="99" t="s">
        <v>175</v>
      </c>
      <c r="B293" s="103">
        <f t="shared" ref="B293:K293" si="149">_xlfn.NORM.S.DIST((_xlfn.NORM.S.INV(B292)-SQRT($C$159)*VLOOKUP(B291,$G$162:$J$171,2,0))/SQRT(1-$C$159),TRUE)</f>
        <v>9.7991307637860403E-2</v>
      </c>
      <c r="C293" s="103">
        <f t="shared" si="149"/>
        <v>4.7603666302330351E-2</v>
      </c>
      <c r="D293" s="103">
        <f t="shared" si="149"/>
        <v>2.841287939960282E-3</v>
      </c>
      <c r="E293" s="103">
        <f t="shared" si="149"/>
        <v>8.1818282108929666E-3</v>
      </c>
      <c r="F293" s="103">
        <f t="shared" si="149"/>
        <v>1.9566063470830525E-2</v>
      </c>
      <c r="G293" s="103">
        <f t="shared" si="149"/>
        <v>1.9581053605036958E-3</v>
      </c>
      <c r="H293" s="103">
        <f t="shared" si="149"/>
        <v>2.7860183077586561E-3</v>
      </c>
      <c r="I293" s="103">
        <f t="shared" si="149"/>
        <v>1.318049347650263E-2</v>
      </c>
      <c r="J293" s="103">
        <f t="shared" si="149"/>
        <v>1.7128984917564624E-3</v>
      </c>
      <c r="K293" s="103">
        <f t="shared" si="149"/>
        <v>1.1402972788849041E-3</v>
      </c>
    </row>
    <row r="294" spans="1:11" ht="12" customHeight="1">
      <c r="A294" s="99" t="s">
        <v>177</v>
      </c>
      <c r="B294" s="103">
        <f t="shared" ref="B294:K294" si="150">_xlfn.NORM.S.DIST((_xlfn.NORM.S.INV(B292)-SQRT($C$159)*VLOOKUP(B291,$G$162:$J$171,3,0))/SQRT(1-$C$159),TRUE)</f>
        <v>0.20965451629701984</v>
      </c>
      <c r="C294" s="103">
        <f t="shared" si="150"/>
        <v>0.1465947671672754</v>
      </c>
      <c r="D294" s="103">
        <f t="shared" si="150"/>
        <v>2.1141478531837371E-2</v>
      </c>
      <c r="E294" s="103">
        <f t="shared" si="150"/>
        <v>5.9811080145830822E-2</v>
      </c>
      <c r="F294" s="103">
        <f t="shared" si="150"/>
        <v>0.13266958147696481</v>
      </c>
      <c r="G294" s="103">
        <f t="shared" si="150"/>
        <v>3.3295098688045296E-2</v>
      </c>
      <c r="H294" s="103">
        <f t="shared" si="150"/>
        <v>5.2393576847927684E-2</v>
      </c>
      <c r="I294" s="103">
        <f t="shared" si="150"/>
        <v>0.16532460451822548</v>
      </c>
      <c r="J294" s="103">
        <f t="shared" si="150"/>
        <v>5.6905439547750757E-2</v>
      </c>
      <c r="K294" s="103">
        <f t="shared" si="150"/>
        <v>5.3845790161220028E-2</v>
      </c>
    </row>
    <row r="295" spans="1:11" ht="12" customHeight="1">
      <c r="A295" s="99" t="s">
        <v>176</v>
      </c>
      <c r="B295" s="103">
        <f t="shared" ref="B295:K295" si="151">_xlfn.NORM.S.DIST((_xlfn.NORM.S.INV(B292)-SQRT($C$159)*VLOOKUP(B291,$G$162:$J$171,4,0))/SQRT(1-$C$159),TRUE)</f>
        <v>3.7657283937178855E-2</v>
      </c>
      <c r="C295" s="103">
        <f t="shared" si="151"/>
        <v>1.1128820269503372E-2</v>
      </c>
      <c r="D295" s="103">
        <f t="shared" si="151"/>
        <v>2.3229019510581813E-4</v>
      </c>
      <c r="E295" s="103">
        <f t="shared" si="151"/>
        <v>5.8716543193204488E-4</v>
      </c>
      <c r="F295" s="103">
        <f t="shared" si="151"/>
        <v>1.2988201368813257E-3</v>
      </c>
      <c r="G295" s="103">
        <f t="shared" si="151"/>
        <v>4.155740728550029E-5</v>
      </c>
      <c r="H295" s="103">
        <f t="shared" si="151"/>
        <v>4.3937903654016663E-5</v>
      </c>
      <c r="I295" s="103">
        <f t="shared" si="151"/>
        <v>2.6129992369023627E-4</v>
      </c>
      <c r="J295" s="103">
        <f t="shared" si="151"/>
        <v>9.6818076687272537E-6</v>
      </c>
      <c r="K295" s="103">
        <f t="shared" si="151"/>
        <v>3.5047538387441357E-6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>
        <f>VLOOKUP("CRR_"&amp;$B303,'fit with S&amp;P'!$A$100:$K$111,2+B304,0)</f>
        <v>0.15060000000000001</v>
      </c>
      <c r="C305" s="103">
        <f>VLOOKUP("CRR_"&amp;$B303,'fit with S&amp;P'!$A$100:$K$111,2+C304,0)</f>
        <v>4.1330364256433098E-2</v>
      </c>
      <c r="D305" s="103">
        <f>VLOOKUP("CRR_"&amp;$B303,'fit with S&amp;P'!$A$100:$K$111,2+D304,0)</f>
        <v>2.8620415413255357E-2</v>
      </c>
      <c r="E305" s="103">
        <f>VLOOKUP("CRR_"&amp;$B303,'fit with S&amp;P'!$A$100:$K$111,2+E304,0)</f>
        <v>2.2502060194317452E-2</v>
      </c>
      <c r="F305" s="103">
        <f>VLOOKUP("CRR_"&amp;$B303,'fit with S&amp;P'!$A$100:$K$111,2+F304,0)</f>
        <v>1.8787338204792978E-2</v>
      </c>
      <c r="G305" s="103">
        <f>VLOOKUP("CRR_"&amp;$B303,'fit with S&amp;P'!$A$100:$K$111,2+G304,0)</f>
        <v>1.6253253260768586E-2</v>
      </c>
      <c r="H305" s="103">
        <f>VLOOKUP("CRR_"&amp;$B303,'fit with S&amp;P'!$A$100:$K$111,2+H304,0)</f>
        <v>1.4396721038033862E-2</v>
      </c>
      <c r="I305" s="103">
        <f>VLOOKUP("CRR_"&amp;$B303,'fit with S&amp;P'!$A$100:$K$111,2+I304,0)</f>
        <v>1.296900328630704E-2</v>
      </c>
      <c r="J305" s="103">
        <f>VLOOKUP("CRR_"&amp;$B303,'fit with S&amp;P'!$A$100:$K$111,2+J304,0)</f>
        <v>1.1831714704635283E-2</v>
      </c>
      <c r="K305" s="103">
        <f>VLOOKUP("CRR_"&amp;$B303,'fit with S&amp;P'!$A$100:$K$111,2+K304,0)</f>
        <v>1.0901202689472301E-2</v>
      </c>
    </row>
    <row r="306" spans="1:11" ht="12" customHeight="1">
      <c r="A306" s="99" t="s">
        <v>175</v>
      </c>
      <c r="B306" s="103">
        <f t="shared" ref="B306:K306" si="152">_xlfn.NORM.S.DIST((_xlfn.NORM.S.INV(B305)-SQRT($C$159)*VLOOKUP(B304,$G$162:$J$171,2,0))/SQRT(1-$C$159),TRUE)</f>
        <v>0.13809800007072234</v>
      </c>
      <c r="C306" s="103">
        <f t="shared" si="152"/>
        <v>5.6076477355514548E-2</v>
      </c>
      <c r="D306" s="103">
        <f t="shared" si="152"/>
        <v>3.4250387303513276E-3</v>
      </c>
      <c r="E306" s="103">
        <f t="shared" si="152"/>
        <v>9.3896011857609093E-3</v>
      </c>
      <c r="F306" s="103">
        <f t="shared" si="152"/>
        <v>2.1723767944258929E-2</v>
      </c>
      <c r="G306" s="103">
        <f t="shared" si="152"/>
        <v>2.2065733939871622E-3</v>
      </c>
      <c r="H306" s="103">
        <f t="shared" si="152"/>
        <v>3.0851432259437271E-3</v>
      </c>
      <c r="I306" s="103">
        <f t="shared" si="152"/>
        <v>1.4219989517890972E-2</v>
      </c>
      <c r="J306" s="103">
        <f t="shared" si="152"/>
        <v>1.8650756429648648E-3</v>
      </c>
      <c r="K306" s="103">
        <f t="shared" si="152"/>
        <v>1.234395987475862E-3</v>
      </c>
    </row>
    <row r="307" spans="1:11" ht="12" customHeight="1">
      <c r="A307" s="99" t="s">
        <v>177</v>
      </c>
      <c r="B307" s="103">
        <f t="shared" ref="B307:K307" si="153">_xlfn.NORM.S.DIST((_xlfn.NORM.S.INV(B305)-SQRT($C$159)*VLOOKUP(B304,$G$162:$J$171,3,0))/SQRT(1-$C$159),TRUE)</f>
        <v>0.27310706378207211</v>
      </c>
      <c r="C307" s="103">
        <f t="shared" si="153"/>
        <v>0.16572578311008007</v>
      </c>
      <c r="D307" s="103">
        <f t="shared" si="153"/>
        <v>2.4464256980290585E-2</v>
      </c>
      <c r="E307" s="103">
        <f t="shared" si="153"/>
        <v>6.6092050831911622E-2</v>
      </c>
      <c r="F307" s="103">
        <f t="shared" si="153"/>
        <v>0.14220899895541034</v>
      </c>
      <c r="G307" s="103">
        <f t="shared" si="153"/>
        <v>3.619874632014445E-2</v>
      </c>
      <c r="H307" s="103">
        <f t="shared" si="153"/>
        <v>5.6062870360166384E-2</v>
      </c>
      <c r="I307" s="103">
        <f t="shared" si="153"/>
        <v>0.17281019280663215</v>
      </c>
      <c r="J307" s="103">
        <f t="shared" si="153"/>
        <v>6.0006596180762109E-2</v>
      </c>
      <c r="K307" s="103">
        <f t="shared" si="153"/>
        <v>5.6509450200859741E-2</v>
      </c>
    </row>
    <row r="308" spans="1:11" ht="12" customHeight="1">
      <c r="A308" s="99" t="s">
        <v>176</v>
      </c>
      <c r="B308" s="103">
        <f t="shared" ref="B308:K308" si="154">_xlfn.NORM.S.DIST((_xlfn.NORM.S.INV(B305)-SQRT($C$159)*VLOOKUP(B304,$G$162:$J$171,4,0))/SQRT(1-$C$159),TRUE)</f>
        <v>5.7701410930670147E-2</v>
      </c>
      <c r="C308" s="103">
        <f t="shared" si="154"/>
        <v>1.3692487956427999E-2</v>
      </c>
      <c r="D308" s="103">
        <f t="shared" si="154"/>
        <v>2.9206495708656449E-4</v>
      </c>
      <c r="E308" s="103">
        <f t="shared" si="154"/>
        <v>7.0103223902793848E-4</v>
      </c>
      <c r="F308" s="103">
        <f t="shared" si="154"/>
        <v>1.4971788656053349E-3</v>
      </c>
      <c r="G308" s="103">
        <f t="shared" si="154"/>
        <v>4.8612077003614302E-5</v>
      </c>
      <c r="H308" s="103">
        <f t="shared" si="154"/>
        <v>5.0438300155447596E-5</v>
      </c>
      <c r="I308" s="103">
        <f t="shared" si="154"/>
        <v>2.9170914447121995E-4</v>
      </c>
      <c r="J308" s="103">
        <f t="shared" si="154"/>
        <v>1.0903882550214035E-5</v>
      </c>
      <c r="K308" s="103">
        <f t="shared" si="154"/>
        <v>3.9199080371304225E-6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>
        <f>VLOOKUP("CRR_"&amp;$B316,'fit with S&amp;P'!$A$100:$K$111,2+B317,0)</f>
        <v>0.18970000000000001</v>
      </c>
      <c r="C318" s="103">
        <f>VLOOKUP("CRR_"&amp;$B316,'fit with S&amp;P'!$A$100:$K$111,2+C317,0)</f>
        <v>4.759920644415154E-2</v>
      </c>
      <c r="D318" s="103">
        <f>VLOOKUP("CRR_"&amp;$B316,'fit with S&amp;P'!$A$100:$K$111,2+D317,0)</f>
        <v>3.2379307043697299E-2</v>
      </c>
      <c r="E318" s="103">
        <f>VLOOKUP("CRR_"&amp;$B316,'fit with S&amp;P'!$A$100:$K$111,2+E317,0)</f>
        <v>2.5163500692610963E-2</v>
      </c>
      <c r="F318" s="103">
        <f>VLOOKUP("CRR_"&amp;$B316,'fit with S&amp;P'!$A$100:$K$111,2+F317,0)</f>
        <v>2.0828452154902189E-2</v>
      </c>
      <c r="G318" s="103">
        <f>VLOOKUP("CRR_"&amp;$B316,'fit with S&amp;P'!$A$100:$K$111,2+G317,0)</f>
        <v>1.7895304118549213E-2</v>
      </c>
      <c r="H318" s="103">
        <f>VLOOKUP("CRR_"&amp;$B316,'fit with S&amp;P'!$A$100:$K$111,2+H317,0)</f>
        <v>1.5760786370205084E-2</v>
      </c>
      <c r="I318" s="103">
        <f>VLOOKUP("CRR_"&amp;$B316,'fit with S&amp;P'!$A$100:$K$111,2+I317,0)</f>
        <v>1.4128618062861894E-2</v>
      </c>
      <c r="J318" s="103">
        <f>VLOOKUP("CRR_"&amp;$B316,'fit with S&amp;P'!$A$100:$K$111,2+J317,0)</f>
        <v>1.2834891375879282E-2</v>
      </c>
      <c r="K318" s="103">
        <f>VLOOKUP("CRR_"&amp;$B316,'fit with S&amp;P'!$A$100:$K$111,2+K317,0)</f>
        <v>1.1781009557905906E-2</v>
      </c>
    </row>
    <row r="319" spans="1:11" ht="12" customHeight="1">
      <c r="A319" s="99" t="s">
        <v>175</v>
      </c>
      <c r="B319" s="103">
        <f t="shared" ref="B319:K319" si="155">_xlfn.NORM.S.DIST((_xlfn.NORM.S.INV(B318)-SQRT($C$159)*VLOOKUP(B317,$G$162:$J$171,2,0))/SQRT(1-$C$159),TRUE)</f>
        <v>0.1798952071409794</v>
      </c>
      <c r="C319" s="103">
        <f t="shared" si="155"/>
        <v>6.5033560232234361E-2</v>
      </c>
      <c r="D319" s="103">
        <f t="shared" si="155"/>
        <v>4.1080074055015042E-3</v>
      </c>
      <c r="E319" s="103">
        <f t="shared" si="155"/>
        <v>1.0813846479792824E-2</v>
      </c>
      <c r="F319" s="103">
        <f t="shared" si="155"/>
        <v>2.431458645354417E-2</v>
      </c>
      <c r="G319" s="103">
        <f t="shared" si="155"/>
        <v>2.5267553453086323E-3</v>
      </c>
      <c r="H319" s="103">
        <f t="shared" si="155"/>
        <v>3.4828476756484676E-3</v>
      </c>
      <c r="I319" s="103">
        <f t="shared" si="155"/>
        <v>1.5628958788396406E-2</v>
      </c>
      <c r="J319" s="103">
        <f t="shared" si="155"/>
        <v>2.0847745124981014E-3</v>
      </c>
      <c r="K319" s="103">
        <f t="shared" si="155"/>
        <v>1.3764992499521065E-3</v>
      </c>
    </row>
    <row r="320" spans="1:11" ht="12" customHeight="1">
      <c r="A320" s="99" t="s">
        <v>177</v>
      </c>
      <c r="B320" s="103">
        <f t="shared" ref="B320:K320" si="156">_xlfn.NORM.S.DIST((_xlfn.NORM.S.INV(B318)-SQRT($C$159)*VLOOKUP(B317,$G$162:$J$171,3,0))/SQRT(1-$C$159),TRUE)</f>
        <v>0.33348767180919747</v>
      </c>
      <c r="C320" s="103">
        <f t="shared" si="156"/>
        <v>0.18500854715968834</v>
      </c>
      <c r="D320" s="103">
        <f t="shared" si="156"/>
        <v>2.8180795449171299E-2</v>
      </c>
      <c r="E320" s="103">
        <f t="shared" si="156"/>
        <v>7.3180886152317937E-2</v>
      </c>
      <c r="F320" s="103">
        <f t="shared" si="156"/>
        <v>0.15317897803416067</v>
      </c>
      <c r="G320" s="103">
        <f t="shared" si="156"/>
        <v>3.9783874956699071E-2</v>
      </c>
      <c r="H320" s="103">
        <f t="shared" si="156"/>
        <v>6.0739155470804392E-2</v>
      </c>
      <c r="I320" s="103">
        <f t="shared" si="156"/>
        <v>0.18253970333663477</v>
      </c>
      <c r="J320" s="103">
        <f t="shared" si="156"/>
        <v>6.4301299621486632E-2</v>
      </c>
      <c r="K320" s="103">
        <f t="shared" si="156"/>
        <v>6.036949079648242E-2</v>
      </c>
    </row>
    <row r="321" spans="1:11" ht="12" customHeight="1">
      <c r="A321" s="99" t="s">
        <v>176</v>
      </c>
      <c r="B321" s="103">
        <f t="shared" ref="B321:K321" si="157">_xlfn.NORM.S.DIST((_xlfn.NORM.S.INV(B318)-SQRT($C$159)*VLOOKUP(B317,$G$162:$J$171,4,0))/SQRT(1-$C$159),TRUE)</f>
        <v>8.0573223473189015E-2</v>
      </c>
      <c r="C321" s="103">
        <f t="shared" si="157"/>
        <v>1.6534968762067503E-2</v>
      </c>
      <c r="D321" s="103">
        <f t="shared" si="157"/>
        <v>3.6521691674201912E-4</v>
      </c>
      <c r="E321" s="103">
        <f t="shared" si="157"/>
        <v>8.413310359291897E-4</v>
      </c>
      <c r="F321" s="103">
        <f t="shared" si="157"/>
        <v>1.7458753774319412E-3</v>
      </c>
      <c r="G321" s="103">
        <f t="shared" si="157"/>
        <v>5.8100337816623033E-5</v>
      </c>
      <c r="H321" s="103">
        <f t="shared" si="157"/>
        <v>5.9455272371995915E-5</v>
      </c>
      <c r="I321" s="103">
        <f t="shared" si="157"/>
        <v>3.346951113886021E-4</v>
      </c>
      <c r="J321" s="103">
        <f t="shared" si="157"/>
        <v>1.2743296248811428E-5</v>
      </c>
      <c r="K321" s="103">
        <f t="shared" si="157"/>
        <v>4.5733041891134793E-6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05" t="s">
        <v>24</v>
      </c>
      <c r="B330" s="105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05" t="s">
        <v>204</v>
      </c>
      <c r="B331" s="103">
        <f ca="1">OFFSET($B$176,(VALUE(MID($A331,5,2))-1)*13,B$330)</f>
        <v>3.0986504891240569E-4</v>
      </c>
      <c r="C331" s="103">
        <f t="shared" ref="C331:K342" ca="1" si="158">OFFSET($B$176,(VALUE(MID($A331,5,2))-1)*13,C$330)</f>
        <v>1.4779768636123359E-3</v>
      </c>
      <c r="D331" s="103">
        <f t="shared" ca="1" si="158"/>
        <v>6.3854255088250777E-5</v>
      </c>
      <c r="E331" s="103">
        <f t="shared" ca="1" si="158"/>
        <v>4.5923011264319011E-4</v>
      </c>
      <c r="F331" s="103">
        <f t="shared" ca="1" si="158"/>
        <v>2.0844353301913486E-3</v>
      </c>
      <c r="G331" s="103">
        <f t="shared" ca="1" si="158"/>
        <v>1.5963450491697219E-4</v>
      </c>
      <c r="H331" s="103">
        <f t="shared" ca="1" si="158"/>
        <v>3.2053522279389482E-4</v>
      </c>
      <c r="I331" s="103">
        <f t="shared" ca="1" si="158"/>
        <v>2.5495499083999116E-3</v>
      </c>
      <c r="J331" s="103">
        <f t="shared" ca="1" si="158"/>
        <v>2.7736941910479082E-4</v>
      </c>
      <c r="K331" s="103">
        <f t="shared" ca="1" si="158"/>
        <v>2.0802226559477025E-4</v>
      </c>
    </row>
    <row r="332" spans="1:11" ht="12" customHeight="1">
      <c r="A332" s="105" t="s">
        <v>205</v>
      </c>
      <c r="B332" s="103">
        <f t="shared" ref="B332:B342" ca="1" si="159">OFFSET($B$176,(VALUE(MID($A332,5,2))-1)*13,B$330)</f>
        <v>9.1310582462764101E-4</v>
      </c>
      <c r="C332" s="103">
        <f t="shared" ca="1" si="158"/>
        <v>3.407412686568737E-3</v>
      </c>
      <c r="D332" s="103">
        <f t="shared" ca="1" si="158"/>
        <v>1.694771801776687E-4</v>
      </c>
      <c r="E332" s="103">
        <f t="shared" ca="1" si="158"/>
        <v>1.0338827449434406E-3</v>
      </c>
      <c r="F332" s="103">
        <f t="shared" ca="1" si="158"/>
        <v>4.1295415903035045E-3</v>
      </c>
      <c r="G332" s="103">
        <f t="shared" ca="1" si="158"/>
        <v>3.5743396770271981E-4</v>
      </c>
      <c r="H332" s="103">
        <f t="shared" ca="1" si="158"/>
        <v>6.7399275107546874E-4</v>
      </c>
      <c r="I332" s="103">
        <f t="shared" ca="1" si="158"/>
        <v>4.6738252147662035E-3</v>
      </c>
      <c r="J332" s="103">
        <f t="shared" ca="1" si="158"/>
        <v>5.6305618722917122E-4</v>
      </c>
      <c r="K332" s="103">
        <f t="shared" ca="1" si="158"/>
        <v>4.2027720523932308E-4</v>
      </c>
    </row>
    <row r="333" spans="1:11" ht="12" customHeight="1">
      <c r="A333" s="105" t="s">
        <v>206</v>
      </c>
      <c r="B333" s="103">
        <f t="shared" ca="1" si="159"/>
        <v>2.3374472958692847E-3</v>
      </c>
      <c r="C333" s="103">
        <f t="shared" ca="1" si="158"/>
        <v>7.4266536319012415E-3</v>
      </c>
      <c r="D333" s="103">
        <f t="shared" ca="1" si="158"/>
        <v>4.448901403025096E-4</v>
      </c>
      <c r="E333" s="103">
        <f t="shared" ca="1" si="158"/>
        <v>2.3496768404280667E-3</v>
      </c>
      <c r="F333" s="103">
        <f t="shared" ca="1" si="158"/>
        <v>8.3417368240413965E-3</v>
      </c>
      <c r="G333" s="103">
        <f t="shared" ca="1" si="158"/>
        <v>8.4162396845641066E-4</v>
      </c>
      <c r="H333" s="103">
        <f t="shared" ca="1" si="158"/>
        <v>1.5021892584134199E-3</v>
      </c>
      <c r="I333" s="103">
        <f t="shared" ca="1" si="158"/>
        <v>9.0174598403343006E-3</v>
      </c>
      <c r="J333" s="103">
        <f t="shared" ca="1" si="158"/>
        <v>1.2364930169464919E-3</v>
      </c>
      <c r="K333" s="103">
        <f t="shared" ca="1" si="158"/>
        <v>9.2795467660814368E-4</v>
      </c>
    </row>
    <row r="334" spans="1:11" ht="12" customHeight="1">
      <c r="A334" s="105" t="s">
        <v>207</v>
      </c>
      <c r="B334" s="103">
        <f t="shared" ca="1" si="159"/>
        <v>6.7351536156321848E-3</v>
      </c>
      <c r="C334" s="103">
        <f t="shared" ca="1" si="158"/>
        <v>1.4086944010810615E-2</v>
      </c>
      <c r="D334" s="103">
        <f t="shared" ca="1" si="158"/>
        <v>8.7148142819194405E-4</v>
      </c>
      <c r="E334" s="103">
        <f t="shared" ca="1" si="158"/>
        <v>3.8267904489484314E-3</v>
      </c>
      <c r="F334" s="103">
        <f t="shared" ca="1" si="158"/>
        <v>1.1969380902052346E-2</v>
      </c>
      <c r="G334" s="103">
        <f t="shared" ca="1" si="158"/>
        <v>1.2420346273414183E-3</v>
      </c>
      <c r="H334" s="103">
        <f t="shared" ca="1" si="158"/>
        <v>2.0656381688240748E-3</v>
      </c>
      <c r="I334" s="103">
        <f t="shared" ca="1" si="158"/>
        <v>1.1312028926687765E-2</v>
      </c>
      <c r="J334" s="103">
        <f t="shared" ca="1" si="158"/>
        <v>1.5692413061241016E-3</v>
      </c>
      <c r="K334" s="103">
        <f t="shared" ca="1" si="158"/>
        <v>1.1420050739711311E-3</v>
      </c>
    </row>
    <row r="335" spans="1:11" ht="12" customHeight="1">
      <c r="A335" s="105" t="s">
        <v>208</v>
      </c>
      <c r="B335" s="103">
        <f t="shared" ca="1" si="159"/>
        <v>1.1379798294756958E-2</v>
      </c>
      <c r="C335" s="103">
        <f t="shared" ca="1" si="158"/>
        <v>1.9994200616077984E-2</v>
      </c>
      <c r="D335" s="103">
        <f t="shared" ca="1" si="158"/>
        <v>1.3067571277113111E-3</v>
      </c>
      <c r="E335" s="103">
        <f t="shared" ca="1" si="158"/>
        <v>5.2444794378001518E-3</v>
      </c>
      <c r="F335" s="103">
        <f t="shared" ca="1" si="158"/>
        <v>1.5369122774084486E-2</v>
      </c>
      <c r="G335" s="103">
        <f t="shared" ca="1" si="158"/>
        <v>1.6639174323167486E-3</v>
      </c>
      <c r="H335" s="103">
        <f t="shared" ca="1" si="158"/>
        <v>2.6747270624605341E-3</v>
      </c>
      <c r="I335" s="103">
        <f t="shared" ca="1" si="158"/>
        <v>1.3803226514439224E-2</v>
      </c>
      <c r="J335" s="103">
        <f t="shared" ca="1" si="158"/>
        <v>1.9751227831558567E-3</v>
      </c>
      <c r="K335" s="103">
        <f t="shared" ca="1" si="158"/>
        <v>1.4250968743174173E-3</v>
      </c>
    </row>
    <row r="336" spans="1:11" ht="12" customHeight="1">
      <c r="A336" s="105" t="s">
        <v>209</v>
      </c>
      <c r="B336" s="103">
        <f t="shared" ca="1" si="159"/>
        <v>1.8188641846932477E-2</v>
      </c>
      <c r="C336" s="103">
        <f t="shared" ca="1" si="158"/>
        <v>2.5629524397556301E-2</v>
      </c>
      <c r="D336" s="103">
        <f t="shared" ca="1" si="158"/>
        <v>1.6821115116786346E-3</v>
      </c>
      <c r="E336" s="103">
        <f t="shared" ca="1" si="158"/>
        <v>6.2271883583083776E-3</v>
      </c>
      <c r="F336" s="103">
        <f t="shared" ca="1" si="158"/>
        <v>1.7307702198869287E-2</v>
      </c>
      <c r="G336" s="103">
        <f t="shared" ca="1" si="158"/>
        <v>1.8774853608814217E-3</v>
      </c>
      <c r="H336" s="103">
        <f t="shared" ca="1" si="158"/>
        <v>2.9284449946669171E-3</v>
      </c>
      <c r="I336" s="103">
        <f t="shared" ca="1" si="158"/>
        <v>1.4621483392162026E-2</v>
      </c>
      <c r="J336" s="103">
        <f t="shared" ca="1" si="158"/>
        <v>2.0825004199408886E-3</v>
      </c>
      <c r="K336" s="103">
        <f t="shared" ca="1" si="158"/>
        <v>1.4798087015633233E-3</v>
      </c>
    </row>
    <row r="337" spans="1:11" ht="12" customHeight="1">
      <c r="A337" s="105" t="s">
        <v>210</v>
      </c>
      <c r="B337" s="103">
        <f t="shared" ca="1" si="159"/>
        <v>3.0573883432332402E-2</v>
      </c>
      <c r="C337" s="103">
        <f t="shared" ca="1" si="158"/>
        <v>3.0672607712824557E-2</v>
      </c>
      <c r="D337" s="103">
        <f t="shared" ca="1" si="158"/>
        <v>1.9034637260422599E-3</v>
      </c>
      <c r="E337" s="103">
        <f t="shared" ca="1" si="158"/>
        <v>6.4814352960741381E-3</v>
      </c>
      <c r="F337" s="103">
        <f t="shared" ca="1" si="158"/>
        <v>1.7172360786919964E-2</v>
      </c>
      <c r="G337" s="103">
        <f t="shared" ca="1" si="158"/>
        <v>1.7809131798849161E-3</v>
      </c>
      <c r="H337" s="103">
        <f t="shared" ca="1" si="158"/>
        <v>2.6934618860764035E-3</v>
      </c>
      <c r="I337" s="103">
        <f t="shared" ca="1" si="158"/>
        <v>1.3334287714495076E-2</v>
      </c>
      <c r="J337" s="103">
        <f t="shared" ca="1" si="158"/>
        <v>1.8125895784689933E-3</v>
      </c>
      <c r="K337" s="103">
        <f t="shared" ca="1" si="158"/>
        <v>1.2552747438583404E-3</v>
      </c>
    </row>
    <row r="338" spans="1:11" ht="12" customHeight="1">
      <c r="A338" s="105" t="s">
        <v>211</v>
      </c>
      <c r="B338" s="103">
        <f t="shared" ca="1" si="159"/>
        <v>4.6775811282754508E-2</v>
      </c>
      <c r="C338" s="103">
        <f t="shared" ca="1" si="158"/>
        <v>3.5611117129297022E-2</v>
      </c>
      <c r="D338" s="103">
        <f t="shared" ca="1" si="158"/>
        <v>2.1427923915567069E-3</v>
      </c>
      <c r="E338" s="103">
        <f t="shared" ca="1" si="158"/>
        <v>6.8476382225064764E-3</v>
      </c>
      <c r="F338" s="103">
        <f t="shared" ca="1" si="158"/>
        <v>1.7476929902862037E-2</v>
      </c>
      <c r="G338" s="103">
        <f t="shared" ca="1" si="158"/>
        <v>1.7670236886335171E-3</v>
      </c>
      <c r="H338" s="103">
        <f t="shared" ca="1" si="158"/>
        <v>2.6108726142254459E-3</v>
      </c>
      <c r="I338" s="103">
        <f t="shared" ca="1" si="158"/>
        <v>1.2782775810946664E-2</v>
      </c>
      <c r="J338" s="103">
        <f t="shared" ca="1" si="158"/>
        <v>1.6902926025854539E-3</v>
      </c>
      <c r="K338" s="103">
        <f t="shared" ca="1" si="158"/>
        <v>1.1501022986947407E-3</v>
      </c>
    </row>
    <row r="339" spans="1:11" ht="12" customHeight="1">
      <c r="A339" s="105" t="s">
        <v>212</v>
      </c>
      <c r="B339" s="103">
        <f t="shared" ca="1" si="159"/>
        <v>6.9310237363247151E-2</v>
      </c>
      <c r="C339" s="103">
        <f t="shared" ca="1" si="158"/>
        <v>4.124300755320718E-2</v>
      </c>
      <c r="D339" s="103">
        <f t="shared" ca="1" si="158"/>
        <v>2.4502627323974568E-3</v>
      </c>
      <c r="E339" s="103">
        <f t="shared" ca="1" si="158"/>
        <v>7.4051904540349458E-3</v>
      </c>
      <c r="F339" s="103">
        <f t="shared" ca="1" si="158"/>
        <v>1.8265452207107496E-2</v>
      </c>
      <c r="G339" s="103">
        <f t="shared" ca="1" si="158"/>
        <v>1.8253255203487238E-3</v>
      </c>
      <c r="H339" s="103">
        <f t="shared" ca="1" si="158"/>
        <v>2.6427220612550298E-3</v>
      </c>
      <c r="I339" s="103">
        <f t="shared" ca="1" si="158"/>
        <v>1.2742904449311102E-2</v>
      </c>
      <c r="J339" s="103">
        <f t="shared" ca="1" si="158"/>
        <v>1.6602990398256439E-3</v>
      </c>
      <c r="K339" s="103">
        <f t="shared" ca="1" si="158"/>
        <v>1.1149736664253593E-3</v>
      </c>
    </row>
    <row r="340" spans="1:11" ht="12" customHeight="1">
      <c r="A340" s="105" t="s">
        <v>213</v>
      </c>
      <c r="B340" s="103">
        <f t="shared" ca="1" si="159"/>
        <v>9.7991307637860403E-2</v>
      </c>
      <c r="C340" s="103">
        <f t="shared" ca="1" si="158"/>
        <v>4.7603666302330351E-2</v>
      </c>
      <c r="D340" s="103">
        <f t="shared" ca="1" si="158"/>
        <v>2.841287939960282E-3</v>
      </c>
      <c r="E340" s="103">
        <f t="shared" ca="1" si="158"/>
        <v>8.1818282108929666E-3</v>
      </c>
      <c r="F340" s="103">
        <f t="shared" ca="1" si="158"/>
        <v>1.9566063470830525E-2</v>
      </c>
      <c r="G340" s="103">
        <f t="shared" ca="1" si="158"/>
        <v>1.9581053605036958E-3</v>
      </c>
      <c r="H340" s="103">
        <f t="shared" ca="1" si="158"/>
        <v>2.7860183077586561E-3</v>
      </c>
      <c r="I340" s="103">
        <f t="shared" ca="1" si="158"/>
        <v>1.318049347650263E-2</v>
      </c>
      <c r="J340" s="103">
        <f t="shared" ca="1" si="158"/>
        <v>1.7128984917564624E-3</v>
      </c>
      <c r="K340" s="103">
        <f t="shared" ca="1" si="158"/>
        <v>1.1402972788849041E-3</v>
      </c>
    </row>
    <row r="341" spans="1:11" ht="12" customHeight="1">
      <c r="A341" s="105" t="s">
        <v>214</v>
      </c>
      <c r="B341" s="103">
        <f t="shared" ca="1" si="159"/>
        <v>0.13809800007072234</v>
      </c>
      <c r="C341" s="103">
        <f t="shared" ca="1" si="158"/>
        <v>5.6076477355514548E-2</v>
      </c>
      <c r="D341" s="103">
        <f t="shared" ca="1" si="158"/>
        <v>3.4250387303513276E-3</v>
      </c>
      <c r="E341" s="103">
        <f t="shared" ca="1" si="158"/>
        <v>9.3896011857609093E-3</v>
      </c>
      <c r="F341" s="103">
        <f t="shared" ca="1" si="158"/>
        <v>2.1723767944258929E-2</v>
      </c>
      <c r="G341" s="103">
        <f t="shared" ca="1" si="158"/>
        <v>2.2065733939871622E-3</v>
      </c>
      <c r="H341" s="103">
        <f t="shared" ca="1" si="158"/>
        <v>3.0851432259437271E-3</v>
      </c>
      <c r="I341" s="103">
        <f t="shared" ca="1" si="158"/>
        <v>1.4219989517890972E-2</v>
      </c>
      <c r="J341" s="103">
        <f t="shared" ca="1" si="158"/>
        <v>1.8650756429648648E-3</v>
      </c>
      <c r="K341" s="103">
        <f t="shared" ca="1" si="158"/>
        <v>1.234395987475862E-3</v>
      </c>
    </row>
    <row r="342" spans="1:11" ht="12" customHeight="1">
      <c r="A342" s="105" t="s">
        <v>215</v>
      </c>
      <c r="B342" s="103">
        <f t="shared" ca="1" si="159"/>
        <v>0.1798952071409794</v>
      </c>
      <c r="C342" s="103">
        <f t="shared" ca="1" si="158"/>
        <v>6.5033560232234361E-2</v>
      </c>
      <c r="D342" s="103">
        <f t="shared" ca="1" si="158"/>
        <v>4.1080074055015042E-3</v>
      </c>
      <c r="E342" s="103">
        <f t="shared" ca="1" si="158"/>
        <v>1.0813846479792824E-2</v>
      </c>
      <c r="F342" s="103">
        <f t="shared" ca="1" si="158"/>
        <v>2.431458645354417E-2</v>
      </c>
      <c r="G342" s="103">
        <f t="shared" ca="1" si="158"/>
        <v>2.5267553453086323E-3</v>
      </c>
      <c r="H342" s="103">
        <f t="shared" ca="1" si="158"/>
        <v>3.4828476756484676E-3</v>
      </c>
      <c r="I342" s="103">
        <f t="shared" ca="1" si="158"/>
        <v>1.5628958788396406E-2</v>
      </c>
      <c r="J342" s="103">
        <f t="shared" ca="1" si="158"/>
        <v>2.0847745124981014E-3</v>
      </c>
      <c r="K342" s="103">
        <f t="shared" ca="1" si="158"/>
        <v>1.3764992499521065E-3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05" t="s">
        <v>24</v>
      </c>
      <c r="B349" s="105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05" t="s">
        <v>204</v>
      </c>
      <c r="B350" s="103">
        <f ca="1">OFFSET($B$177,(VALUE(MID($A350,5,2))-1)*13,B$330)</f>
        <v>1.6550578373758153E-3</v>
      </c>
      <c r="C350" s="103">
        <f t="shared" ref="C350:K361" ca="1" si="160">OFFSET($B$177,(VALUE(MID($A350,5,2))-1)*13,C$330)</f>
        <v>9.2642008237876685E-3</v>
      </c>
      <c r="D350" s="103">
        <f t="shared" ca="1" si="160"/>
        <v>9.8073821797802418E-4</v>
      </c>
      <c r="E350" s="103">
        <f t="shared" ca="1" si="160"/>
        <v>6.7548742915781983E-3</v>
      </c>
      <c r="F350" s="103">
        <f t="shared" ca="1" si="160"/>
        <v>2.7672482190786E-2</v>
      </c>
      <c r="G350" s="103">
        <f t="shared" ca="1" si="160"/>
        <v>5.4056653972096779E-3</v>
      </c>
      <c r="H350" s="103">
        <f t="shared" ca="1" si="160"/>
        <v>1.1795249770891648E-2</v>
      </c>
      <c r="I350" s="103">
        <f t="shared" ca="1" si="160"/>
        <v>6.0252102611390759E-2</v>
      </c>
      <c r="J350" s="103">
        <f t="shared" ca="1" si="160"/>
        <v>1.7540416918782362E-2</v>
      </c>
      <c r="K350" s="103">
        <f t="shared" ca="1" si="160"/>
        <v>1.842962362286911E-2</v>
      </c>
    </row>
    <row r="351" spans="1:11" ht="12" customHeight="1">
      <c r="A351" s="105" t="s">
        <v>205</v>
      </c>
      <c r="B351" s="103">
        <f t="shared" ref="B351:B361" ca="1" si="161">OFFSET($B$177,(VALUE(MID($A351,5,2))-1)*13,B$330)</f>
        <v>4.2483409704795784E-3</v>
      </c>
      <c r="C351" s="103">
        <f t="shared" ca="1" si="160"/>
        <v>1.8382496981835122E-2</v>
      </c>
      <c r="D351" s="103">
        <f t="shared" ca="1" si="160"/>
        <v>2.1947811330950287E-3</v>
      </c>
      <c r="E351" s="103">
        <f t="shared" ca="1" si="160"/>
        <v>1.2676475180457064E-2</v>
      </c>
      <c r="F351" s="103">
        <f t="shared" ca="1" si="160"/>
        <v>4.528905394403427E-2</v>
      </c>
      <c r="G351" s="103">
        <f t="shared" ca="1" si="160"/>
        <v>9.8133375586533615E-3</v>
      </c>
      <c r="H351" s="103">
        <f t="shared" ca="1" si="160"/>
        <v>1.9906616624344411E-2</v>
      </c>
      <c r="I351" s="103">
        <f t="shared" ca="1" si="160"/>
        <v>8.834358454994673E-2</v>
      </c>
      <c r="J351" s="103">
        <f t="shared" ca="1" si="160"/>
        <v>2.7966522203025371E-2</v>
      </c>
      <c r="K351" s="103">
        <f t="shared" ca="1" si="160"/>
        <v>2.8933031104508969E-2</v>
      </c>
    </row>
    <row r="352" spans="1:11" ht="12" customHeight="1">
      <c r="A352" s="105" t="s">
        <v>206</v>
      </c>
      <c r="B352" s="103">
        <f t="shared" ca="1" si="161"/>
        <v>9.5605935811047607E-3</v>
      </c>
      <c r="C352" s="103">
        <f t="shared" ca="1" si="160"/>
        <v>3.449080352537142E-2</v>
      </c>
      <c r="D352" s="103">
        <f t="shared" ca="1" si="160"/>
        <v>4.8210230684658283E-3</v>
      </c>
      <c r="E352" s="103">
        <f t="shared" ca="1" si="160"/>
        <v>2.3705485211209146E-2</v>
      </c>
      <c r="F352" s="103">
        <f t="shared" ca="1" si="160"/>
        <v>7.4274529483993545E-2</v>
      </c>
      <c r="G352" s="103">
        <f t="shared" ca="1" si="160"/>
        <v>1.8278428346613716E-2</v>
      </c>
      <c r="H352" s="103">
        <f t="shared" ca="1" si="160"/>
        <v>3.4577328962286824E-2</v>
      </c>
      <c r="I352" s="103">
        <f t="shared" ca="1" si="160"/>
        <v>0.13202806567982739</v>
      </c>
      <c r="J352" s="103">
        <f t="shared" ca="1" si="160"/>
        <v>4.6359934405023777E-2</v>
      </c>
      <c r="K352" s="103">
        <f t="shared" ca="1" si="160"/>
        <v>4.7459733924602114E-2</v>
      </c>
    </row>
    <row r="353" spans="1:11" ht="12" customHeight="1">
      <c r="A353" s="105" t="s">
        <v>207</v>
      </c>
      <c r="B353" s="103">
        <f t="shared" ca="1" si="161"/>
        <v>2.3537474522302676E-2</v>
      </c>
      <c r="C353" s="103">
        <f t="shared" ca="1" si="160"/>
        <v>5.7344784018031524E-2</v>
      </c>
      <c r="D353" s="103">
        <f t="shared" ca="1" si="160"/>
        <v>8.2869541933568349E-3</v>
      </c>
      <c r="E353" s="103">
        <f t="shared" ca="1" si="160"/>
        <v>3.4178867330565903E-2</v>
      </c>
      <c r="F353" s="103">
        <f t="shared" ca="1" si="160"/>
        <v>9.5237362619146351E-2</v>
      </c>
      <c r="G353" s="103">
        <f t="shared" ca="1" si="160"/>
        <v>2.4141337337501182E-2</v>
      </c>
      <c r="H353" s="103">
        <f t="shared" ca="1" si="160"/>
        <v>4.2891143656251553E-2</v>
      </c>
      <c r="I353" s="103">
        <f t="shared" ca="1" si="160"/>
        <v>0.15111122860039305</v>
      </c>
      <c r="J353" s="103">
        <f t="shared" ca="1" si="160"/>
        <v>5.3870220117228092E-2</v>
      </c>
      <c r="K353" s="103">
        <f t="shared" ca="1" si="160"/>
        <v>5.3894964761358931E-2</v>
      </c>
    </row>
    <row r="354" spans="1:11" ht="12" customHeight="1">
      <c r="A354" s="105" t="s">
        <v>208</v>
      </c>
      <c r="B354" s="103">
        <f t="shared" ca="1" si="161"/>
        <v>3.6567724827628552E-2</v>
      </c>
      <c r="C354" s="103">
        <f t="shared" ca="1" si="160"/>
        <v>7.5433926952865049E-2</v>
      </c>
      <c r="D354" s="103">
        <f t="shared" ca="1" si="160"/>
        <v>1.1451545183639193E-2</v>
      </c>
      <c r="E354" s="103">
        <f t="shared" ca="1" si="160"/>
        <v>4.3178273450244047E-2</v>
      </c>
      <c r="F354" s="103">
        <f t="shared" ca="1" si="160"/>
        <v>0.1128499481008033</v>
      </c>
      <c r="G354" s="103">
        <f t="shared" ca="1" si="160"/>
        <v>2.9694106491444668E-2</v>
      </c>
      <c r="H354" s="103">
        <f t="shared" ca="1" si="160"/>
        <v>5.0991041814113368E-2</v>
      </c>
      <c r="I354" s="103">
        <f t="shared" ca="1" si="160"/>
        <v>0.16984220236454328</v>
      </c>
      <c r="J354" s="103">
        <f t="shared" ca="1" si="160"/>
        <v>6.2183140353478425E-2</v>
      </c>
      <c r="K354" s="103">
        <f t="shared" ca="1" si="160"/>
        <v>6.1648978056779553E-2</v>
      </c>
    </row>
    <row r="355" spans="1:11" ht="12" customHeight="1">
      <c r="A355" s="105" t="s">
        <v>209</v>
      </c>
      <c r="B355" s="103">
        <f t="shared" ca="1" si="161"/>
        <v>5.4002692500024499E-2</v>
      </c>
      <c r="C355" s="103">
        <f t="shared" ca="1" si="160"/>
        <v>9.1445083303633296E-2</v>
      </c>
      <c r="D355" s="103">
        <f t="shared" ca="1" si="160"/>
        <v>1.3992230184134631E-2</v>
      </c>
      <c r="E355" s="103">
        <f t="shared" ca="1" si="160"/>
        <v>4.8996638637495107E-2</v>
      </c>
      <c r="F355" s="103">
        <f t="shared" ca="1" si="160"/>
        <v>0.12223340093543261</v>
      </c>
      <c r="G355" s="103">
        <f t="shared" ca="1" si="160"/>
        <v>3.2327116177780529E-2</v>
      </c>
      <c r="H355" s="103">
        <f t="shared" ca="1" si="160"/>
        <v>5.4158260042152455E-2</v>
      </c>
      <c r="I355" s="103">
        <f t="shared" ca="1" si="160"/>
        <v>0.17562934314894185</v>
      </c>
      <c r="J355" s="103">
        <f t="shared" ca="1" si="160"/>
        <v>6.4257858861114167E-2</v>
      </c>
      <c r="K355" s="103">
        <f t="shared" ca="1" si="160"/>
        <v>6.3066606108455048E-2</v>
      </c>
    </row>
    <row r="356" spans="1:11" ht="12" customHeight="1">
      <c r="A356" s="105" t="s">
        <v>210</v>
      </c>
      <c r="B356" s="103">
        <f t="shared" ca="1" si="161"/>
        <v>8.2726402253242362E-2</v>
      </c>
      <c r="C356" s="103">
        <f t="shared" ca="1" si="160"/>
        <v>0.10499314890382627</v>
      </c>
      <c r="D356" s="103">
        <f t="shared" ca="1" si="160"/>
        <v>1.542895991530968E-2</v>
      </c>
      <c r="E356" s="103">
        <f t="shared" ca="1" si="160"/>
        <v>5.0456108776942885E-2</v>
      </c>
      <c r="F356" s="103">
        <f t="shared" ca="1" si="160"/>
        <v>0.12159177697613381</v>
      </c>
      <c r="G356" s="103">
        <f t="shared" ca="1" si="160"/>
        <v>3.1149375338402494E-2</v>
      </c>
      <c r="H356" s="103">
        <f t="shared" ca="1" si="160"/>
        <v>5.122864900036584E-2</v>
      </c>
      <c r="I356" s="103">
        <f t="shared" ca="1" si="160"/>
        <v>0.16644979594908843</v>
      </c>
      <c r="J356" s="103">
        <f t="shared" ca="1" si="160"/>
        <v>5.8949454805406622E-2</v>
      </c>
      <c r="K356" s="103">
        <f t="shared" ca="1" si="160"/>
        <v>5.7088338780624574E-2</v>
      </c>
    </row>
    <row r="357" spans="1:11" ht="12" customHeight="1">
      <c r="A357" s="105" t="s">
        <v>211</v>
      </c>
      <c r="B357" s="103">
        <f t="shared" ca="1" si="161"/>
        <v>0.11673032652691326</v>
      </c>
      <c r="C357" s="103">
        <f t="shared" ca="1" si="160"/>
        <v>0.11768049201516333</v>
      </c>
      <c r="D357" s="103">
        <f t="shared" ca="1" si="160"/>
        <v>1.6939620125805001E-2</v>
      </c>
      <c r="E357" s="103">
        <f t="shared" ca="1" si="160"/>
        <v>5.2528371688152213E-2</v>
      </c>
      <c r="F357" s="103">
        <f t="shared" ca="1" si="160"/>
        <v>0.12303297051597047</v>
      </c>
      <c r="G357" s="103">
        <f t="shared" ca="1" si="160"/>
        <v>3.0978281654327977E-2</v>
      </c>
      <c r="H357" s="103">
        <f t="shared" ca="1" si="160"/>
        <v>5.0176496722191016E-2</v>
      </c>
      <c r="I357" s="103">
        <f t="shared" ca="1" si="160"/>
        <v>0.16238492063690443</v>
      </c>
      <c r="J357" s="103">
        <f t="shared" ca="1" si="160"/>
        <v>5.6435067379030965E-2</v>
      </c>
      <c r="K357" s="103">
        <f t="shared" ca="1" si="160"/>
        <v>5.4127685611960026E-2</v>
      </c>
    </row>
    <row r="358" spans="1:11" ht="12" customHeight="1">
      <c r="A358" s="105" t="s">
        <v>212</v>
      </c>
      <c r="B358" s="103">
        <f t="shared" ca="1" si="161"/>
        <v>0.15974993228114087</v>
      </c>
      <c r="C358" s="103">
        <f t="shared" ca="1" si="160"/>
        <v>0.13156060584161403</v>
      </c>
      <c r="D358" s="103">
        <f t="shared" ca="1" si="160"/>
        <v>1.8823902120256759E-2</v>
      </c>
      <c r="E358" s="103">
        <f t="shared" ca="1" si="160"/>
        <v>5.5620223843516031E-2</v>
      </c>
      <c r="F358" s="103">
        <f t="shared" ca="1" si="160"/>
        <v>0.12672000444277282</v>
      </c>
      <c r="G358" s="103">
        <f t="shared" ca="1" si="160"/>
        <v>3.1693544129136213E-2</v>
      </c>
      <c r="H358" s="103">
        <f t="shared" ca="1" si="160"/>
        <v>5.0583693276249689E-2</v>
      </c>
      <c r="I358" s="103">
        <f t="shared" ca="1" si="160"/>
        <v>0.16208778898339637</v>
      </c>
      <c r="J358" s="103">
        <f t="shared" ca="1" si="160"/>
        <v>5.5806898011234674E-2</v>
      </c>
      <c r="K358" s="103">
        <f t="shared" ca="1" si="160"/>
        <v>5.3112837433085369E-2</v>
      </c>
    </row>
    <row r="359" spans="1:11" ht="12" customHeight="1">
      <c r="A359" s="105" t="s">
        <v>213</v>
      </c>
      <c r="B359" s="103">
        <f t="shared" ca="1" si="161"/>
        <v>0.20965451629701984</v>
      </c>
      <c r="C359" s="103">
        <f t="shared" ca="1" si="160"/>
        <v>0.1465947671672754</v>
      </c>
      <c r="D359" s="103">
        <f t="shared" ca="1" si="160"/>
        <v>2.1141478531837371E-2</v>
      </c>
      <c r="E359" s="103">
        <f t="shared" ca="1" si="160"/>
        <v>5.9811080145830822E-2</v>
      </c>
      <c r="F359" s="103">
        <f t="shared" ca="1" si="160"/>
        <v>0.13266958147696481</v>
      </c>
      <c r="G359" s="103">
        <f t="shared" ca="1" si="160"/>
        <v>3.3295098688045296E-2</v>
      </c>
      <c r="H359" s="103">
        <f t="shared" ca="1" si="160"/>
        <v>5.2393576847927684E-2</v>
      </c>
      <c r="I359" s="103">
        <f t="shared" ca="1" si="160"/>
        <v>0.16532460451822548</v>
      </c>
      <c r="J359" s="103">
        <f t="shared" ca="1" si="160"/>
        <v>5.6905439547750757E-2</v>
      </c>
      <c r="K359" s="103">
        <f t="shared" ca="1" si="160"/>
        <v>5.3845790161220028E-2</v>
      </c>
    </row>
    <row r="360" spans="1:11" ht="12" customHeight="1">
      <c r="A360" s="105" t="s">
        <v>214</v>
      </c>
      <c r="B360" s="103">
        <f t="shared" ca="1" si="161"/>
        <v>0.27310706378207211</v>
      </c>
      <c r="C360" s="103">
        <f t="shared" ca="1" si="160"/>
        <v>0.16572578311008007</v>
      </c>
      <c r="D360" s="103">
        <f t="shared" ca="1" si="160"/>
        <v>2.4464256980290585E-2</v>
      </c>
      <c r="E360" s="103">
        <f t="shared" ca="1" si="160"/>
        <v>6.6092050831911622E-2</v>
      </c>
      <c r="F360" s="103">
        <f t="shared" ca="1" si="160"/>
        <v>0.14220899895541034</v>
      </c>
      <c r="G360" s="103">
        <f t="shared" ca="1" si="160"/>
        <v>3.619874632014445E-2</v>
      </c>
      <c r="H360" s="103">
        <f t="shared" ca="1" si="160"/>
        <v>5.6062870360166384E-2</v>
      </c>
      <c r="I360" s="103">
        <f t="shared" ca="1" si="160"/>
        <v>0.17281019280663215</v>
      </c>
      <c r="J360" s="103">
        <f t="shared" ca="1" si="160"/>
        <v>6.0006596180762109E-2</v>
      </c>
      <c r="K360" s="103">
        <f t="shared" ca="1" si="160"/>
        <v>5.6509450200859741E-2</v>
      </c>
    </row>
    <row r="361" spans="1:11" ht="12" customHeight="1">
      <c r="A361" s="105" t="s">
        <v>215</v>
      </c>
      <c r="B361" s="103">
        <f t="shared" ca="1" si="161"/>
        <v>0.33348767180919747</v>
      </c>
      <c r="C361" s="103">
        <f t="shared" ca="1" si="160"/>
        <v>0.18500854715968834</v>
      </c>
      <c r="D361" s="103">
        <f t="shared" ca="1" si="160"/>
        <v>2.8180795449171299E-2</v>
      </c>
      <c r="E361" s="103">
        <f t="shared" ca="1" si="160"/>
        <v>7.3180886152317937E-2</v>
      </c>
      <c r="F361" s="103">
        <f t="shared" ca="1" si="160"/>
        <v>0.15317897803416067</v>
      </c>
      <c r="G361" s="103">
        <f t="shared" ca="1" si="160"/>
        <v>3.9783874956699071E-2</v>
      </c>
      <c r="H361" s="103">
        <f t="shared" ca="1" si="160"/>
        <v>6.0739155470804392E-2</v>
      </c>
      <c r="I361" s="103">
        <f t="shared" ca="1" si="160"/>
        <v>0.18253970333663477</v>
      </c>
      <c r="J361" s="103">
        <f t="shared" ca="1" si="160"/>
        <v>6.4301299621486632E-2</v>
      </c>
      <c r="K361" s="103">
        <f t="shared" ca="1" si="160"/>
        <v>6.036949079648242E-2</v>
      </c>
    </row>
    <row r="362" spans="1:11" ht="12" customHeight="1">
      <c r="A362" s="10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05" t="s">
        <v>24</v>
      </c>
      <c r="B368" s="105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05" t="s">
        <v>204</v>
      </c>
      <c r="B369" s="103">
        <f ca="1">OFFSET($B$178,(VALUE(MID($A369,5,2))-1)*13,B$330)</f>
        <v>4.647568513363369E-5</v>
      </c>
      <c r="C369" s="103">
        <f t="shared" ref="C369:K380" ca="1" si="162">OFFSET($B$178,(VALUE(MID($A369,5,2))-1)*13,C$330)</f>
        <v>1.6554361457629644E-4</v>
      </c>
      <c r="D369" s="103">
        <f t="shared" ca="1" si="162"/>
        <v>2.4895280535786498E-6</v>
      </c>
      <c r="E369" s="103">
        <f t="shared" ca="1" si="162"/>
        <v>1.6001636962052186E-5</v>
      </c>
      <c r="F369" s="103">
        <f t="shared" ca="1" si="162"/>
        <v>6.8360150934897477E-5</v>
      </c>
      <c r="G369" s="103">
        <f t="shared" ca="1" si="162"/>
        <v>1.6633395233054343E-6</v>
      </c>
      <c r="H369" s="103">
        <f t="shared" ca="1" si="162"/>
        <v>2.51542931700183E-6</v>
      </c>
      <c r="I369" s="103">
        <f t="shared" ca="1" si="162"/>
        <v>2.5745883659598834E-5</v>
      </c>
      <c r="J369" s="103">
        <f t="shared" ca="1" si="162"/>
        <v>8.0034734661021407E-7</v>
      </c>
      <c r="K369" s="103">
        <f t="shared" ca="1" si="162"/>
        <v>3.3122038887768728E-7</v>
      </c>
    </row>
    <row r="370" spans="1:11" ht="12" customHeight="1">
      <c r="A370" s="105" t="s">
        <v>205</v>
      </c>
      <c r="B370" s="103">
        <f t="shared" ref="B370:B380" ca="1" si="163">OFFSET($B$178,(VALUE(MID($A370,5,2))-1)*13,B$330)</f>
        <v>1.5753026433477192E-4</v>
      </c>
      <c r="C370" s="103">
        <f t="shared" ca="1" si="162"/>
        <v>4.4502557422673272E-4</v>
      </c>
      <c r="D370" s="103">
        <f t="shared" ca="1" si="162"/>
        <v>7.8588173382856585E-6</v>
      </c>
      <c r="E370" s="103">
        <f t="shared" ca="1" si="162"/>
        <v>4.3425609904520238E-5</v>
      </c>
      <c r="F370" s="103">
        <f t="shared" ca="1" si="162"/>
        <v>1.6519615685621055E-4</v>
      </c>
      <c r="G370" s="103">
        <f t="shared" ca="1" si="162"/>
        <v>4.6204013100566256E-6</v>
      </c>
      <c r="H370" s="103">
        <f t="shared" ca="1" si="162"/>
        <v>6.6398578986269214E-6</v>
      </c>
      <c r="I370" s="103">
        <f t="shared" ca="1" si="162"/>
        <v>5.9758266539291838E-5</v>
      </c>
      <c r="J370" s="103">
        <f t="shared" ca="1" si="162"/>
        <v>2.0885674688514912E-6</v>
      </c>
      <c r="K370" s="103">
        <f t="shared" ca="1" si="162"/>
        <v>8.7015563931762641E-7</v>
      </c>
    </row>
    <row r="371" spans="1:11" ht="12" customHeight="1">
      <c r="A371" s="105" t="s">
        <v>206</v>
      </c>
      <c r="B371" s="103">
        <f t="shared" ca="1" si="163"/>
        <v>4.5972071896010705E-4</v>
      </c>
      <c r="C371" s="103">
        <f t="shared" ca="1" si="162"/>
        <v>1.1315768788748063E-3</v>
      </c>
      <c r="D371" s="103">
        <f t="shared" ca="1" si="162"/>
        <v>2.4739649956749122E-5</v>
      </c>
      <c r="E371" s="103">
        <f t="shared" ca="1" si="162"/>
        <v>1.206640025213017E-4</v>
      </c>
      <c r="F371" s="103">
        <f t="shared" ca="1" si="162"/>
        <v>4.1506992030586662E-4</v>
      </c>
      <c r="G371" s="103">
        <f t="shared" ca="1" si="162"/>
        <v>1.3856698332799853E-5</v>
      </c>
      <c r="H371" s="103">
        <f t="shared" ca="1" si="162"/>
        <v>1.9177564931615014E-5</v>
      </c>
      <c r="I371" s="103">
        <f t="shared" ca="1" si="162"/>
        <v>1.513692513846473E-4</v>
      </c>
      <c r="J371" s="103">
        <f t="shared" ca="1" si="162"/>
        <v>6.1547429297910617E-6</v>
      </c>
      <c r="K371" s="103">
        <f t="shared" ca="1" si="162"/>
        <v>2.6224823257258353E-6</v>
      </c>
    </row>
    <row r="372" spans="1:11" ht="12" customHeight="1">
      <c r="A372" s="105" t="s">
        <v>207</v>
      </c>
      <c r="B372" s="103">
        <f t="shared" ca="1" si="163"/>
        <v>1.555516081868017E-3</v>
      </c>
      <c r="C372" s="103">
        <f t="shared" ca="1" si="162"/>
        <v>2.4597935034823652E-3</v>
      </c>
      <c r="D372" s="103">
        <f t="shared" ca="1" si="162"/>
        <v>5.5387717397616332E-5</v>
      </c>
      <c r="E372" s="103">
        <f t="shared" ca="1" si="162"/>
        <v>2.2294167938264819E-4</v>
      </c>
      <c r="F372" s="103">
        <f t="shared" ca="1" si="162"/>
        <v>6.7052948148254253E-4</v>
      </c>
      <c r="G372" s="103">
        <f t="shared" ca="1" si="162"/>
        <v>2.2940181518995626E-5</v>
      </c>
      <c r="H372" s="103">
        <f t="shared" ca="1" si="162"/>
        <v>2.936682319500148E-5</v>
      </c>
      <c r="I372" s="103">
        <f t="shared" ca="1" si="162"/>
        <v>2.095388191593497E-4</v>
      </c>
      <c r="J372" s="103">
        <f t="shared" ca="1" si="162"/>
        <v>8.5690791594284768E-6</v>
      </c>
      <c r="K372" s="103">
        <f t="shared" ca="1" si="162"/>
        <v>3.512160264101549E-6</v>
      </c>
    </row>
    <row r="373" spans="1:11" ht="12" customHeight="1">
      <c r="A373" s="105" t="s">
        <v>208</v>
      </c>
      <c r="B373" s="103">
        <f t="shared" ca="1" si="163"/>
        <v>2.8644472167776184E-3</v>
      </c>
      <c r="C373" s="103">
        <f t="shared" ca="1" si="162"/>
        <v>3.7783025073271108E-3</v>
      </c>
      <c r="D373" s="103">
        <f t="shared" ca="1" si="162"/>
        <v>9.0300592387443772E-5</v>
      </c>
      <c r="E373" s="103">
        <f t="shared" ca="1" si="162"/>
        <v>3.3249682459679704E-4</v>
      </c>
      <c r="F373" s="103">
        <f t="shared" ca="1" si="162"/>
        <v>9.3740371491169284E-4</v>
      </c>
      <c r="G373" s="103">
        <f t="shared" ca="1" si="162"/>
        <v>3.3581993350380348E-5</v>
      </c>
      <c r="H373" s="103">
        <f t="shared" ca="1" si="162"/>
        <v>4.1584044093617701E-5</v>
      </c>
      <c r="I373" s="103">
        <f t="shared" ca="1" si="162"/>
        <v>2.7938208836884859E-4</v>
      </c>
      <c r="J373" s="103">
        <f t="shared" ca="1" si="162"/>
        <v>1.1814398724651834E-5</v>
      </c>
      <c r="K373" s="103">
        <f t="shared" ca="1" si="162"/>
        <v>4.8038092840535408E-6</v>
      </c>
    </row>
    <row r="374" spans="1:11" ht="12" customHeight="1">
      <c r="A374" s="105" t="s">
        <v>209</v>
      </c>
      <c r="B374" s="103">
        <f t="shared" ca="1" si="163"/>
        <v>4.9665915585146159E-3</v>
      </c>
      <c r="C374" s="103">
        <f t="shared" ca="1" si="162"/>
        <v>5.1335609275260079E-3</v>
      </c>
      <c r="D374" s="103">
        <f t="shared" ca="1" si="162"/>
        <v>1.2262568549479774E-4</v>
      </c>
      <c r="E374" s="103">
        <f t="shared" ca="1" si="162"/>
        <v>4.1387897566972769E-4</v>
      </c>
      <c r="F374" s="103">
        <f t="shared" ca="1" si="162"/>
        <v>1.1001856559165425E-3</v>
      </c>
      <c r="G374" s="103">
        <f t="shared" ca="1" si="162"/>
        <v>3.9329754412933154E-5</v>
      </c>
      <c r="H374" s="103">
        <f t="shared" ca="1" si="162"/>
        <v>4.7001930234888501E-5</v>
      </c>
      <c r="I374" s="103">
        <f t="shared" ca="1" si="162"/>
        <v>3.0375346390577027E-4</v>
      </c>
      <c r="J374" s="103">
        <f t="shared" ca="1" si="162"/>
        <v>1.2723815967172053E-5</v>
      </c>
      <c r="K374" s="103">
        <f t="shared" ca="1" si="162"/>
        <v>5.067495928346986E-6</v>
      </c>
    </row>
    <row r="375" spans="1:11" ht="12" customHeight="1">
      <c r="A375" s="105" t="s">
        <v>210</v>
      </c>
      <c r="B375" s="103">
        <f t="shared" ca="1" si="163"/>
        <v>9.1896406518840994E-3</v>
      </c>
      <c r="C375" s="103">
        <f t="shared" ca="1" si="162"/>
        <v>6.4160571471121655E-3</v>
      </c>
      <c r="D375" s="103">
        <f t="shared" ca="1" si="162"/>
        <v>1.425009180686318E-4</v>
      </c>
      <c r="E375" s="103">
        <f t="shared" ca="1" si="162"/>
        <v>4.3559139321489238E-4</v>
      </c>
      <c r="F375" s="103">
        <f t="shared" ca="1" si="162"/>
        <v>1.0885842928809372E-3</v>
      </c>
      <c r="G375" s="103">
        <f t="shared" ca="1" si="162"/>
        <v>3.6702587182973504E-5</v>
      </c>
      <c r="H375" s="103">
        <f t="shared" ca="1" si="162"/>
        <v>4.1977778856487146E-5</v>
      </c>
      <c r="I375" s="103">
        <f t="shared" ca="1" si="162"/>
        <v>2.6572775164495992E-4</v>
      </c>
      <c r="J375" s="103">
        <f t="shared" ca="1" si="162"/>
        <v>1.0477463550226881E-5</v>
      </c>
      <c r="K375" s="103">
        <f t="shared" ca="1" si="162"/>
        <v>4.013944040494676E-6</v>
      </c>
    </row>
    <row r="376" spans="1:11" ht="12" customHeight="1">
      <c r="A376" s="105" t="s">
        <v>211</v>
      </c>
      <c r="B376" s="103">
        <f t="shared" ca="1" si="163"/>
        <v>1.5293104407026239E-2</v>
      </c>
      <c r="C376" s="103">
        <f t="shared" ca="1" si="162"/>
        <v>7.7292831426972759E-3</v>
      </c>
      <c r="D376" s="103">
        <f t="shared" ca="1" si="162"/>
        <v>1.6459827904024974E-4</v>
      </c>
      <c r="E376" s="103">
        <f t="shared" ca="1" si="162"/>
        <v>4.6731594019954273E-4</v>
      </c>
      <c r="F376" s="103">
        <f t="shared" ca="1" si="162"/>
        <v>1.114740750181122E-3</v>
      </c>
      <c r="G376" s="103">
        <f t="shared" ca="1" si="162"/>
        <v>3.6328509833390696E-5</v>
      </c>
      <c r="H376" s="103">
        <f t="shared" ca="1" si="162"/>
        <v>4.0249804017621389E-5</v>
      </c>
      <c r="I376" s="103">
        <f t="shared" ca="1" si="162"/>
        <v>2.4996566856698638E-4</v>
      </c>
      <c r="J376" s="103">
        <f t="shared" ca="1" si="162"/>
        <v>9.504029242789638E-6</v>
      </c>
      <c r="K376" s="103">
        <f t="shared" ca="1" si="162"/>
        <v>3.5473418474908638E-6</v>
      </c>
    </row>
    <row r="377" spans="1:11" ht="12" customHeight="1">
      <c r="A377" s="105" t="s">
        <v>212</v>
      </c>
      <c r="B377" s="103">
        <f t="shared" ca="1" si="163"/>
        <v>2.4625663796369882E-2</v>
      </c>
      <c r="C377" s="103">
        <f t="shared" ca="1" si="162"/>
        <v>9.2903985344201662E-3</v>
      </c>
      <c r="D377" s="103">
        <f t="shared" ca="1" si="162"/>
        <v>1.93838917116329E-4</v>
      </c>
      <c r="E377" s="103">
        <f t="shared" ca="1" si="162"/>
        <v>5.1660602854404351E-4</v>
      </c>
      <c r="F377" s="103">
        <f t="shared" ca="1" si="162"/>
        <v>1.1832720795616595E-3</v>
      </c>
      <c r="G377" s="103">
        <f t="shared" ca="1" si="162"/>
        <v>3.7905124413221435E-5</v>
      </c>
      <c r="H377" s="103">
        <f t="shared" ca="1" si="162"/>
        <v>4.091379824715147E-5</v>
      </c>
      <c r="I377" s="103">
        <f t="shared" ca="1" si="162"/>
        <v>2.488387068274731E-4</v>
      </c>
      <c r="J377" s="103">
        <f t="shared" ca="1" si="162"/>
        <v>9.2696831324197918E-6</v>
      </c>
      <c r="K377" s="103">
        <f t="shared" ca="1" si="162"/>
        <v>3.3954949644413612E-6</v>
      </c>
    </row>
    <row r="378" spans="1:11" ht="12" customHeight="1">
      <c r="A378" s="105" t="s">
        <v>213</v>
      </c>
      <c r="B378" s="103">
        <f t="shared" ca="1" si="163"/>
        <v>3.7657283937178855E-2</v>
      </c>
      <c r="C378" s="103">
        <f t="shared" ca="1" si="162"/>
        <v>1.1128820269503372E-2</v>
      </c>
      <c r="D378" s="103">
        <f t="shared" ca="1" si="162"/>
        <v>2.3229019510581813E-4</v>
      </c>
      <c r="E378" s="103">
        <f t="shared" ca="1" si="162"/>
        <v>5.8716543193204488E-4</v>
      </c>
      <c r="F378" s="103">
        <f t="shared" ca="1" si="162"/>
        <v>1.2988201368813257E-3</v>
      </c>
      <c r="G378" s="103">
        <f t="shared" ca="1" si="162"/>
        <v>4.155740728550029E-5</v>
      </c>
      <c r="H378" s="103">
        <f t="shared" ca="1" si="162"/>
        <v>4.3937903654016663E-5</v>
      </c>
      <c r="I378" s="103">
        <f t="shared" ca="1" si="162"/>
        <v>2.6129992369023627E-4</v>
      </c>
      <c r="J378" s="103">
        <f t="shared" ca="1" si="162"/>
        <v>9.6818076687272537E-6</v>
      </c>
      <c r="K378" s="103">
        <f t="shared" ca="1" si="162"/>
        <v>3.5047538387441357E-6</v>
      </c>
    </row>
    <row r="379" spans="1:11" ht="12" customHeight="1">
      <c r="A379" s="105" t="s">
        <v>214</v>
      </c>
      <c r="B379" s="103">
        <f t="shared" ca="1" si="163"/>
        <v>5.7701410930670147E-2</v>
      </c>
      <c r="C379" s="103">
        <f t="shared" ca="1" si="162"/>
        <v>1.3692487956427999E-2</v>
      </c>
      <c r="D379" s="103">
        <f t="shared" ca="1" si="162"/>
        <v>2.9206495708656449E-4</v>
      </c>
      <c r="E379" s="103">
        <f t="shared" ca="1" si="162"/>
        <v>7.0103223902793848E-4</v>
      </c>
      <c r="F379" s="103">
        <f t="shared" ca="1" si="162"/>
        <v>1.4971788656053349E-3</v>
      </c>
      <c r="G379" s="103">
        <f t="shared" ca="1" si="162"/>
        <v>4.8612077003614302E-5</v>
      </c>
      <c r="H379" s="103">
        <f t="shared" ca="1" si="162"/>
        <v>5.0438300155447596E-5</v>
      </c>
      <c r="I379" s="103">
        <f t="shared" ca="1" si="162"/>
        <v>2.9170914447121995E-4</v>
      </c>
      <c r="J379" s="103">
        <f t="shared" ca="1" si="162"/>
        <v>1.0903882550214035E-5</v>
      </c>
      <c r="K379" s="103">
        <f t="shared" ca="1" si="162"/>
        <v>3.9199080371304225E-6</v>
      </c>
    </row>
    <row r="380" spans="1:11" ht="12" customHeight="1">
      <c r="A380" s="105" t="s">
        <v>215</v>
      </c>
      <c r="B380" s="103">
        <f t="shared" ca="1" si="163"/>
        <v>8.0573223473189015E-2</v>
      </c>
      <c r="C380" s="103">
        <f t="shared" ca="1" si="162"/>
        <v>1.6534968762067503E-2</v>
      </c>
      <c r="D380" s="103">
        <f t="shared" ca="1" si="162"/>
        <v>3.6521691674201912E-4</v>
      </c>
      <c r="E380" s="103">
        <f t="shared" ca="1" si="162"/>
        <v>8.413310359291897E-4</v>
      </c>
      <c r="F380" s="103">
        <f t="shared" ca="1" si="162"/>
        <v>1.7458753774319412E-3</v>
      </c>
      <c r="G380" s="103">
        <f t="shared" ca="1" si="162"/>
        <v>5.8100337816623033E-5</v>
      </c>
      <c r="H380" s="103">
        <f t="shared" ca="1" si="162"/>
        <v>5.9455272371995915E-5</v>
      </c>
      <c r="I380" s="103">
        <f t="shared" ca="1" si="162"/>
        <v>3.346951113886021E-4</v>
      </c>
      <c r="J380" s="103">
        <f t="shared" ca="1" si="162"/>
        <v>1.2743296248811428E-5</v>
      </c>
      <c r="K380" s="103">
        <f t="shared" ca="1" si="162"/>
        <v>4.5733041891134793E-6</v>
      </c>
    </row>
  </sheetData>
  <conditionalFormatting sqref="B52:K71">
    <cfRule type="cellIs" dxfId="21" priority="5" operator="between">
      <formula>0.0001</formula>
      <formula>1</formula>
    </cfRule>
  </conditionalFormatting>
  <conditionalFormatting sqref="B135:K154">
    <cfRule type="cellIs" dxfId="20" priority="4" operator="between">
      <formula>0.0001</formula>
      <formula>1</formula>
    </cfRule>
  </conditionalFormatting>
  <conditionalFormatting sqref="O135:X154">
    <cfRule type="cellIs" dxfId="19" priority="3" operator="between">
      <formula>0.0001</formula>
      <formula>1</formula>
    </cfRule>
  </conditionalFormatting>
  <conditionalFormatting sqref="R102:AG102">
    <cfRule type="cellIs" dxfId="18" priority="2" operator="equal">
      <formula>2</formula>
    </cfRule>
  </conditionalFormatting>
  <conditionalFormatting sqref="R103:AG103">
    <cfRule type="cellIs" dxfId="17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"/>
  <sheetViews>
    <sheetView topLeftCell="A170" zoomScaleNormal="100" workbookViewId="0">
      <selection activeCell="X351" sqref="X351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39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43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si="0"/>
        <v>0</v>
      </c>
      <c r="C29" s="103">
        <f t="shared" si="0"/>
        <v>0</v>
      </c>
      <c r="D29" s="103">
        <f t="shared" si="0"/>
        <v>0</v>
      </c>
      <c r="E29" s="103">
        <f t="shared" si="0"/>
        <v>0</v>
      </c>
      <c r="F29" s="103">
        <f t="shared" si="0"/>
        <v>0</v>
      </c>
      <c r="G29" s="103">
        <f t="shared" si="0"/>
        <v>0</v>
      </c>
      <c r="H29" s="103">
        <f t="shared" si="0"/>
        <v>1.3000000000000001E-2</v>
      </c>
      <c r="I29" s="103">
        <f t="shared" si="0"/>
        <v>0</v>
      </c>
      <c r="J29" s="103">
        <f t="shared" si="0"/>
        <v>0</v>
      </c>
      <c r="K29" s="103">
        <f t="shared" si="0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si="0"/>
        <v>0</v>
      </c>
      <c r="C30" s="103">
        <f t="shared" si="0"/>
        <v>1.1599999999999999E-2</v>
      </c>
      <c r="D30" s="103">
        <f t="shared" si="0"/>
        <v>0</v>
      </c>
      <c r="E30" s="103">
        <f t="shared" si="0"/>
        <v>0</v>
      </c>
      <c r="F30" s="103">
        <f t="shared" si="0"/>
        <v>0</v>
      </c>
      <c r="G30" s="103">
        <f t="shared" si="0"/>
        <v>1.1700000000000002E-2</v>
      </c>
      <c r="H30" s="103">
        <f t="shared" si="0"/>
        <v>0</v>
      </c>
      <c r="I30" s="103">
        <f t="shared" si="0"/>
        <v>0</v>
      </c>
      <c r="J30" s="103">
        <f t="shared" si="0"/>
        <v>0</v>
      </c>
      <c r="K30" s="103">
        <f t="shared" si="0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si="0"/>
        <v>7.4999999999999997E-3</v>
      </c>
      <c r="C31" s="103">
        <f t="shared" si="0"/>
        <v>0</v>
      </c>
      <c r="D31" s="103">
        <f t="shared" si="0"/>
        <v>0</v>
      </c>
      <c r="E31" s="103">
        <f t="shared" si="0"/>
        <v>0</v>
      </c>
      <c r="F31" s="103">
        <f t="shared" si="0"/>
        <v>7.4999999999999997E-3</v>
      </c>
      <c r="G31" s="103">
        <f t="shared" si="0"/>
        <v>0</v>
      </c>
      <c r="H31" s="103">
        <f t="shared" si="0"/>
        <v>0</v>
      </c>
      <c r="I31" s="103">
        <f t="shared" si="0"/>
        <v>0</v>
      </c>
      <c r="J31" s="103">
        <f t="shared" si="0"/>
        <v>0</v>
      </c>
      <c r="K31" s="103">
        <f t="shared" si="0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si="0"/>
        <v>0</v>
      </c>
      <c r="C32" s="103">
        <f t="shared" si="0"/>
        <v>0</v>
      </c>
      <c r="D32" s="103">
        <f t="shared" si="0"/>
        <v>0</v>
      </c>
      <c r="E32" s="103">
        <f t="shared" si="0"/>
        <v>7.4999999999999997E-3</v>
      </c>
      <c r="F32" s="103">
        <f t="shared" si="0"/>
        <v>0</v>
      </c>
      <c r="G32" s="103">
        <f t="shared" si="0"/>
        <v>0</v>
      </c>
      <c r="H32" s="103">
        <f t="shared" si="0"/>
        <v>7.4999999999999997E-3</v>
      </c>
      <c r="I32" s="103">
        <f t="shared" si="0"/>
        <v>0</v>
      </c>
      <c r="J32" s="103">
        <f t="shared" si="0"/>
        <v>0</v>
      </c>
      <c r="K32" s="103">
        <f t="shared" si="0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si="0"/>
        <v>0</v>
      </c>
      <c r="C33" s="103">
        <f t="shared" si="0"/>
        <v>0</v>
      </c>
      <c r="D33" s="103">
        <f t="shared" si="0"/>
        <v>6.8000000000000005E-3</v>
      </c>
      <c r="E33" s="103">
        <f t="shared" si="0"/>
        <v>0</v>
      </c>
      <c r="F33" s="103">
        <f t="shared" si="0"/>
        <v>6.7000000000000011E-3</v>
      </c>
      <c r="G33" s="103">
        <f t="shared" si="0"/>
        <v>6.799999999999997E-3</v>
      </c>
      <c r="H33" s="103">
        <f t="shared" si="0"/>
        <v>0</v>
      </c>
      <c r="I33" s="103">
        <f t="shared" si="0"/>
        <v>6.7000000000000046E-3</v>
      </c>
      <c r="J33" s="103">
        <f t="shared" si="0"/>
        <v>0</v>
      </c>
      <c r="K33" s="103">
        <f t="shared" si="0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si="0"/>
        <v>6.3E-3</v>
      </c>
      <c r="C34" s="103">
        <f t="shared" si="0"/>
        <v>6.3E-3</v>
      </c>
      <c r="D34" s="103">
        <f t="shared" si="0"/>
        <v>0</v>
      </c>
      <c r="E34" s="103">
        <f t="shared" si="0"/>
        <v>6.3E-3</v>
      </c>
      <c r="F34" s="103">
        <f t="shared" si="0"/>
        <v>6.3E-3</v>
      </c>
      <c r="G34" s="103">
        <f t="shared" si="0"/>
        <v>0</v>
      </c>
      <c r="H34" s="103">
        <f t="shared" si="0"/>
        <v>6.2000000000000041E-3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si="0"/>
        <v>8.1000000000000013E-3</v>
      </c>
      <c r="C35" s="103">
        <f t="shared" si="0"/>
        <v>8.1999999999999972E-3</v>
      </c>
      <c r="D35" s="103">
        <f t="shared" si="0"/>
        <v>8.0999999999999996E-3</v>
      </c>
      <c r="E35" s="103">
        <f t="shared" si="0"/>
        <v>8.100000000000003E-3</v>
      </c>
      <c r="F35" s="103">
        <f t="shared" si="0"/>
        <v>0</v>
      </c>
      <c r="G35" s="103">
        <f t="shared" si="0"/>
        <v>8.199999999999999E-3</v>
      </c>
      <c r="H35" s="103">
        <f t="shared" si="0"/>
        <v>0</v>
      </c>
      <c r="I35" s="103">
        <f t="shared" si="0"/>
        <v>0</v>
      </c>
      <c r="J35" s="103">
        <f t="shared" si="0"/>
        <v>8.0999999999999961E-3</v>
      </c>
      <c r="K35" s="103">
        <f t="shared" si="0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si="0"/>
        <v>2.1299999999999999E-2</v>
      </c>
      <c r="C36" s="103">
        <f t="shared" si="0"/>
        <v>2.1299999999999999E-2</v>
      </c>
      <c r="D36" s="103">
        <f t="shared" si="0"/>
        <v>6.9999999999999993E-3</v>
      </c>
      <c r="E36" s="103">
        <f t="shared" si="0"/>
        <v>0</v>
      </c>
      <c r="F36" s="103">
        <f t="shared" si="0"/>
        <v>7.1000000000000021E-3</v>
      </c>
      <c r="G36" s="103">
        <f t="shared" si="0"/>
        <v>0</v>
      </c>
      <c r="H36" s="103">
        <f t="shared" si="0"/>
        <v>0</v>
      </c>
      <c r="I36" s="103">
        <f t="shared" si="0"/>
        <v>7.0999999999999952E-3</v>
      </c>
      <c r="J36" s="103">
        <f t="shared" si="0"/>
        <v>0</v>
      </c>
      <c r="K36" s="103">
        <f t="shared" si="0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si="0"/>
        <v>2.5000000000000001E-2</v>
      </c>
      <c r="C37" s="103">
        <f t="shared" si="0"/>
        <v>6.3E-3</v>
      </c>
      <c r="D37" s="103">
        <f t="shared" si="0"/>
        <v>0</v>
      </c>
      <c r="E37" s="103">
        <f t="shared" si="0"/>
        <v>6.1999999999999972E-3</v>
      </c>
      <c r="F37" s="103">
        <f t="shared" si="0"/>
        <v>0</v>
      </c>
      <c r="G37" s="103">
        <f t="shared" si="0"/>
        <v>0</v>
      </c>
      <c r="H37" s="103">
        <f t="shared" si="0"/>
        <v>6.3E-3</v>
      </c>
      <c r="I37" s="103">
        <f t="shared" si="0"/>
        <v>6.2000000000000041E-3</v>
      </c>
      <c r="J37" s="103">
        <f t="shared" si="0"/>
        <v>0</v>
      </c>
      <c r="K37" s="103">
        <f t="shared" si="0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si="0"/>
        <v>6.7000000000000002E-3</v>
      </c>
      <c r="C38" s="103">
        <f t="shared" si="0"/>
        <v>0</v>
      </c>
      <c r="D38" s="103">
        <f t="shared" si="0"/>
        <v>6.7000000000000002E-3</v>
      </c>
      <c r="E38" s="103">
        <f t="shared" si="0"/>
        <v>0</v>
      </c>
      <c r="F38" s="103">
        <f t="shared" si="0"/>
        <v>0</v>
      </c>
      <c r="G38" s="103">
        <f t="shared" si="0"/>
        <v>6.6999999999999959E-3</v>
      </c>
      <c r="H38" s="103">
        <f t="shared" si="0"/>
        <v>0</v>
      </c>
      <c r="I38" s="103">
        <f t="shared" si="0"/>
        <v>0</v>
      </c>
      <c r="J38" s="103">
        <f t="shared" si="0"/>
        <v>6.7000000000000046E-3</v>
      </c>
      <c r="K38" s="103">
        <f t="shared" si="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si="0"/>
        <v>0</v>
      </c>
      <c r="C39" s="103">
        <f t="shared" si="0"/>
        <v>1.24E-2</v>
      </c>
      <c r="D39" s="103">
        <f t="shared" si="0"/>
        <v>6.2000000000000024E-3</v>
      </c>
      <c r="E39" s="103">
        <f t="shared" si="0"/>
        <v>6.1999999999999972E-3</v>
      </c>
      <c r="F39" s="103">
        <f t="shared" si="0"/>
        <v>1.8699999999999998E-2</v>
      </c>
      <c r="G39" s="103">
        <f t="shared" si="0"/>
        <v>0</v>
      </c>
      <c r="H39" s="103">
        <f t="shared" si="0"/>
        <v>0</v>
      </c>
      <c r="I39" s="103">
        <f t="shared" si="0"/>
        <v>6.1999999999999972E-3</v>
      </c>
      <c r="J39" s="103">
        <f t="shared" si="0"/>
        <v>0</v>
      </c>
      <c r="K39" s="103" t="str">
        <f t="shared" si="0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si="0"/>
        <v>5.0000000000000001E-3</v>
      </c>
      <c r="C40" s="103">
        <f t="shared" si="0"/>
        <v>1.0100000000000001E-2</v>
      </c>
      <c r="D40" s="103">
        <f t="shared" si="0"/>
        <v>4.9999999999999958E-3</v>
      </c>
      <c r="E40" s="103">
        <f t="shared" si="0"/>
        <v>2.0099999999999996E-2</v>
      </c>
      <c r="F40" s="103">
        <f t="shared" si="0"/>
        <v>0</v>
      </c>
      <c r="G40" s="103">
        <f t="shared" si="0"/>
        <v>5.0000000000000044E-3</v>
      </c>
      <c r="H40" s="103">
        <f t="shared" si="0"/>
        <v>1.0100000000000005E-2</v>
      </c>
      <c r="I40" s="103">
        <f t="shared" si="0"/>
        <v>0</v>
      </c>
      <c r="J40" s="103" t="str">
        <f t="shared" si="0"/>
        <v/>
      </c>
      <c r="K40" s="103" t="str">
        <f t="shared" si="0"/>
        <v/>
      </c>
      <c r="L40" s="103"/>
      <c r="M40" s="102"/>
    </row>
    <row r="41" spans="1:58" ht="12" customHeight="1">
      <c r="A41" s="104">
        <v>2013</v>
      </c>
      <c r="B41" s="103">
        <f t="shared" si="0"/>
        <v>9.5999999999999992E-3</v>
      </c>
      <c r="C41" s="103">
        <f t="shared" si="0"/>
        <v>4.8000000000000004E-3</v>
      </c>
      <c r="D41" s="103">
        <f t="shared" si="0"/>
        <v>1.9100000000000002E-2</v>
      </c>
      <c r="E41" s="103">
        <f t="shared" si="0"/>
        <v>0</v>
      </c>
      <c r="F41" s="103">
        <f t="shared" si="0"/>
        <v>4.7999999999999987E-3</v>
      </c>
      <c r="G41" s="103">
        <f t="shared" si="0"/>
        <v>9.5000000000000015E-3</v>
      </c>
      <c r="H41" s="103">
        <f t="shared" si="0"/>
        <v>0</v>
      </c>
      <c r="I41" s="103" t="str">
        <f t="shared" si="0"/>
        <v/>
      </c>
      <c r="J41" s="103" t="str">
        <f t="shared" si="0"/>
        <v/>
      </c>
      <c r="K41" s="103" t="str">
        <f t="shared" si="0"/>
        <v/>
      </c>
      <c r="L41" s="103"/>
      <c r="M41" s="102"/>
    </row>
    <row r="42" spans="1:58" ht="12" customHeight="1">
      <c r="A42" s="104">
        <v>2014</v>
      </c>
      <c r="B42" s="103">
        <f t="shared" si="0"/>
        <v>4.0000000000000001E-3</v>
      </c>
      <c r="C42" s="103">
        <f t="shared" si="0"/>
        <v>2.0199999999999999E-2</v>
      </c>
      <c r="D42" s="103">
        <f t="shared" si="0"/>
        <v>0</v>
      </c>
      <c r="E42" s="103">
        <f t="shared" si="0"/>
        <v>4.0000000000000001E-3</v>
      </c>
      <c r="F42" s="103">
        <f t="shared" si="0"/>
        <v>8.0999999999999996E-3</v>
      </c>
      <c r="G42" s="103">
        <f t="shared" si="0"/>
        <v>0</v>
      </c>
      <c r="H42" s="103" t="str">
        <f t="shared" si="0"/>
        <v/>
      </c>
      <c r="I42" s="103" t="str">
        <f t="shared" si="0"/>
        <v/>
      </c>
      <c r="J42" s="103" t="str">
        <f t="shared" si="0"/>
        <v/>
      </c>
      <c r="K42" s="103" t="str">
        <f t="shared" si="0"/>
        <v/>
      </c>
      <c r="L42" s="103"/>
      <c r="M42" s="102"/>
    </row>
    <row r="43" spans="1:58" ht="12" customHeight="1">
      <c r="A43" s="104">
        <v>2015</v>
      </c>
      <c r="B43" s="103">
        <f t="shared" si="0"/>
        <v>0.02</v>
      </c>
      <c r="C43" s="103">
        <f t="shared" si="0"/>
        <v>0</v>
      </c>
      <c r="D43" s="103">
        <f t="shared" si="0"/>
        <v>3.3000000000000008E-3</v>
      </c>
      <c r="E43" s="103">
        <f t="shared" si="0"/>
        <v>6.6999999999999976E-3</v>
      </c>
      <c r="F43" s="103">
        <f t="shared" si="0"/>
        <v>3.3000000000000043E-3</v>
      </c>
      <c r="G43" s="103" t="str">
        <f t="shared" si="0"/>
        <v/>
      </c>
      <c r="H43" s="103" t="str">
        <f t="shared" si="0"/>
        <v/>
      </c>
      <c r="I43" s="103" t="str">
        <f t="shared" si="0"/>
        <v/>
      </c>
      <c r="J43" s="103" t="str">
        <f t="shared" si="0"/>
        <v/>
      </c>
      <c r="K43" s="103" t="str">
        <f t="shared" si="0"/>
        <v/>
      </c>
      <c r="L43" s="103"/>
      <c r="M43" s="102"/>
    </row>
    <row r="44" spans="1:58" ht="12" customHeight="1">
      <c r="A44" s="104">
        <v>2016</v>
      </c>
      <c r="B44" s="103">
        <f t="shared" ref="B44:K48" si="1">IF(B$27=0,C20,IF(C20="","",C20-B20))</f>
        <v>0</v>
      </c>
      <c r="C44" s="103">
        <f t="shared" si="1"/>
        <v>2.7000000000000001E-3</v>
      </c>
      <c r="D44" s="103">
        <f t="shared" si="1"/>
        <v>5.4999999999999988E-3</v>
      </c>
      <c r="E44" s="103">
        <f t="shared" si="1"/>
        <v>0</v>
      </c>
      <c r="F44" s="103" t="str">
        <f t="shared" si="1"/>
        <v/>
      </c>
      <c r="G44" s="103" t="str">
        <f t="shared" si="1"/>
        <v/>
      </c>
      <c r="H44" s="103" t="str">
        <f t="shared" si="1"/>
        <v/>
      </c>
      <c r="I44" s="103" t="str">
        <f t="shared" si="1"/>
        <v/>
      </c>
      <c r="J44" s="103" t="str">
        <f t="shared" si="1"/>
        <v/>
      </c>
      <c r="K44" s="103" t="str">
        <f t="shared" si="1"/>
        <v/>
      </c>
      <c r="L44" s="103"/>
      <c r="M44" s="102"/>
    </row>
    <row r="45" spans="1:58" ht="12" customHeight="1">
      <c r="A45" s="104">
        <v>2017</v>
      </c>
      <c r="B45" s="103">
        <f t="shared" si="1"/>
        <v>2.2000000000000001E-3</v>
      </c>
      <c r="C45" s="103">
        <f t="shared" si="1"/>
        <v>4.3999999999999994E-3</v>
      </c>
      <c r="D45" s="103">
        <f t="shared" si="1"/>
        <v>2.2000000000000006E-3</v>
      </c>
      <c r="E45" s="103" t="str">
        <f t="shared" si="1"/>
        <v/>
      </c>
      <c r="F45" s="103" t="str">
        <f t="shared" si="1"/>
        <v/>
      </c>
      <c r="G45" s="103" t="str">
        <f t="shared" si="1"/>
        <v/>
      </c>
      <c r="H45" s="103" t="str">
        <f t="shared" si="1"/>
        <v/>
      </c>
      <c r="I45" s="103" t="str">
        <f t="shared" si="1"/>
        <v/>
      </c>
      <c r="J45" s="103" t="str">
        <f t="shared" si="1"/>
        <v/>
      </c>
      <c r="K45" s="103" t="str">
        <f t="shared" si="1"/>
        <v/>
      </c>
      <c r="L45" s="103"/>
      <c r="M45" s="102"/>
    </row>
    <row r="46" spans="1:58" ht="12" customHeight="1">
      <c r="A46" s="104">
        <v>2018</v>
      </c>
      <c r="B46" s="103">
        <f t="shared" si="1"/>
        <v>3.9000000000000003E-3</v>
      </c>
      <c r="C46" s="103">
        <f t="shared" si="1"/>
        <v>7.7999999999999979E-3</v>
      </c>
      <c r="D46" s="103" t="str">
        <f t="shared" si="1"/>
        <v/>
      </c>
      <c r="E46" s="103" t="str">
        <f t="shared" si="1"/>
        <v/>
      </c>
      <c r="F46" s="103" t="str">
        <f t="shared" si="1"/>
        <v/>
      </c>
      <c r="G46" s="103" t="str">
        <f t="shared" si="1"/>
        <v/>
      </c>
      <c r="H46" s="103" t="str">
        <f t="shared" si="1"/>
        <v/>
      </c>
      <c r="I46" s="103" t="str">
        <f t="shared" si="1"/>
        <v/>
      </c>
      <c r="J46" s="103" t="str">
        <f t="shared" si="1"/>
        <v/>
      </c>
      <c r="K46" s="103" t="str">
        <f t="shared" si="1"/>
        <v/>
      </c>
      <c r="L46" s="103"/>
      <c r="M46" s="102"/>
    </row>
    <row r="47" spans="1:58" ht="12" customHeight="1">
      <c r="A47" s="104">
        <v>2019</v>
      </c>
      <c r="B47" s="103">
        <f t="shared" si="1"/>
        <v>1.01E-2</v>
      </c>
      <c r="C47" s="103" t="str">
        <f t="shared" si="1"/>
        <v/>
      </c>
      <c r="D47" s="103" t="str">
        <f t="shared" si="1"/>
        <v/>
      </c>
      <c r="E47" s="103" t="str">
        <f t="shared" si="1"/>
        <v/>
      </c>
      <c r="F47" s="103" t="str">
        <f t="shared" si="1"/>
        <v/>
      </c>
      <c r="G47" s="103" t="str">
        <f t="shared" si="1"/>
        <v/>
      </c>
      <c r="H47" s="103" t="str">
        <f t="shared" si="1"/>
        <v/>
      </c>
      <c r="I47" s="103" t="str">
        <f t="shared" si="1"/>
        <v/>
      </c>
      <c r="J47" s="103" t="str">
        <f t="shared" si="1"/>
        <v/>
      </c>
      <c r="K47" s="103" t="str">
        <f t="shared" si="1"/>
        <v/>
      </c>
      <c r="L47" s="103"/>
      <c r="M47" s="102"/>
    </row>
    <row r="48" spans="1:58" ht="12" customHeight="1">
      <c r="A48" s="104" t="s">
        <v>150</v>
      </c>
      <c r="B48" s="103">
        <f t="shared" si="1"/>
        <v>6.8000000000000005E-3</v>
      </c>
      <c r="C48" s="103">
        <f t="shared" si="1"/>
        <v>6.2000000000000006E-3</v>
      </c>
      <c r="D48" s="103">
        <f t="shared" si="1"/>
        <v>4.5999999999999999E-3</v>
      </c>
      <c r="E48" s="103">
        <f t="shared" si="1"/>
        <v>4.8000000000000022E-3</v>
      </c>
      <c r="F48" s="103">
        <f t="shared" si="1"/>
        <v>4.5999999999999999E-3</v>
      </c>
      <c r="G48" s="103">
        <f t="shared" si="1"/>
        <v>3.599999999999999E-3</v>
      </c>
      <c r="H48" s="103">
        <f t="shared" si="1"/>
        <v>3.4000000000000002E-3</v>
      </c>
      <c r="I48" s="103">
        <f t="shared" si="1"/>
        <v>3.2000000000000015E-3</v>
      </c>
      <c r="J48" s="103">
        <f t="shared" si="1"/>
        <v>1.4999999999999944E-3</v>
      </c>
      <c r="K48" s="103">
        <f t="shared" si="1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67" si="2">IF(B$51=0,B28,IF(B28="","",B28/(1-B4)))</f>
        <v>0</v>
      </c>
      <c r="C52" s="103">
        <f t="shared" si="2"/>
        <v>0</v>
      </c>
      <c r="D52" s="103">
        <f t="shared" si="2"/>
        <v>0</v>
      </c>
      <c r="E52" s="103">
        <f t="shared" si="2"/>
        <v>0</v>
      </c>
      <c r="F52" s="103">
        <f t="shared" si="2"/>
        <v>0</v>
      </c>
      <c r="G52" s="103">
        <f t="shared" si="2"/>
        <v>0</v>
      </c>
      <c r="H52" s="103">
        <f t="shared" si="2"/>
        <v>0</v>
      </c>
      <c r="I52" s="103">
        <f t="shared" si="2"/>
        <v>1.4499999999999999E-2</v>
      </c>
      <c r="J52" s="103">
        <f t="shared" si="2"/>
        <v>0</v>
      </c>
      <c r="K52" s="103">
        <f t="shared" si="2"/>
        <v>0</v>
      </c>
      <c r="L52" s="103"/>
      <c r="N52" s="103">
        <f>IFERROR(HLOOKUP(N$51-$A52,$B$51:$K$71,2+$A52-$A$52,0),"")</f>
        <v>0</v>
      </c>
      <c r="O52" s="103">
        <f t="shared" ref="O52:AG66" si="3">IFERROR(HLOOKUP(O$51-$A52,$B$51:$K$71,2+$A52-$A$52,0),"")</f>
        <v>0</v>
      </c>
      <c r="P52" s="103">
        <f t="shared" si="3"/>
        <v>0</v>
      </c>
      <c r="Q52" s="103">
        <f t="shared" si="3"/>
        <v>0</v>
      </c>
      <c r="R52" s="103">
        <f t="shared" si="3"/>
        <v>0</v>
      </c>
      <c r="S52" s="103">
        <f t="shared" si="3"/>
        <v>0</v>
      </c>
      <c r="T52" s="103">
        <f t="shared" si="3"/>
        <v>0</v>
      </c>
      <c r="U52" s="103">
        <f t="shared" si="3"/>
        <v>1.4499999999999999E-2</v>
      </c>
      <c r="V52" s="103">
        <f t="shared" si="3"/>
        <v>0</v>
      </c>
      <c r="W52" s="103">
        <f t="shared" si="3"/>
        <v>0</v>
      </c>
      <c r="X52" s="103" t="str">
        <f t="shared" si="3"/>
        <v/>
      </c>
      <c r="Y52" s="103" t="str">
        <f t="shared" si="3"/>
        <v/>
      </c>
      <c r="Z52" s="103" t="str">
        <f t="shared" si="3"/>
        <v/>
      </c>
      <c r="AA52" s="103" t="str">
        <f t="shared" si="3"/>
        <v/>
      </c>
      <c r="AB52" s="103" t="str">
        <f t="shared" si="3"/>
        <v/>
      </c>
      <c r="AC52" s="103" t="str">
        <f t="shared" si="3"/>
        <v/>
      </c>
      <c r="AD52" s="103" t="str">
        <f t="shared" si="3"/>
        <v/>
      </c>
      <c r="AE52" s="103" t="str">
        <f t="shared" si="3"/>
        <v/>
      </c>
      <c r="AF52" s="103" t="str">
        <f t="shared" si="3"/>
        <v/>
      </c>
      <c r="AG52" s="103" t="str">
        <f t="shared" si="3"/>
        <v/>
      </c>
    </row>
    <row r="53" spans="1:33" ht="12" customHeight="1">
      <c r="A53" s="104">
        <v>2001</v>
      </c>
      <c r="B53" s="103">
        <f t="shared" si="2"/>
        <v>0</v>
      </c>
      <c r="C53" s="103">
        <f t="shared" si="2"/>
        <v>0</v>
      </c>
      <c r="D53" s="103">
        <f t="shared" si="2"/>
        <v>0</v>
      </c>
      <c r="E53" s="103">
        <f t="shared" si="2"/>
        <v>0</v>
      </c>
      <c r="F53" s="103">
        <f t="shared" si="2"/>
        <v>0</v>
      </c>
      <c r="G53" s="103">
        <f t="shared" si="2"/>
        <v>0</v>
      </c>
      <c r="H53" s="103">
        <f t="shared" si="2"/>
        <v>1.3000000000000001E-2</v>
      </c>
      <c r="I53" s="103">
        <f t="shared" si="2"/>
        <v>0</v>
      </c>
      <c r="J53" s="103">
        <f t="shared" si="2"/>
        <v>0</v>
      </c>
      <c r="K53" s="103">
        <f t="shared" si="2"/>
        <v>0</v>
      </c>
      <c r="L53" s="103"/>
      <c r="N53" s="103" t="str">
        <f t="shared" ref="N53:AC71" si="4">IFERROR(HLOOKUP(N$51-$A53,$B$51:$K$71,2+$A53-$A$52,0),"")</f>
        <v/>
      </c>
      <c r="O53" s="103">
        <f t="shared" si="4"/>
        <v>0</v>
      </c>
      <c r="P53" s="103">
        <f t="shared" si="4"/>
        <v>0</v>
      </c>
      <c r="Q53" s="103">
        <f t="shared" si="4"/>
        <v>0</v>
      </c>
      <c r="R53" s="103">
        <f t="shared" si="4"/>
        <v>0</v>
      </c>
      <c r="S53" s="103">
        <f t="shared" si="4"/>
        <v>0</v>
      </c>
      <c r="T53" s="103">
        <f t="shared" si="4"/>
        <v>0</v>
      </c>
      <c r="U53" s="103">
        <f t="shared" si="4"/>
        <v>1.3000000000000001E-2</v>
      </c>
      <c r="V53" s="103">
        <f t="shared" si="4"/>
        <v>0</v>
      </c>
      <c r="W53" s="103">
        <f t="shared" si="4"/>
        <v>0</v>
      </c>
      <c r="X53" s="103">
        <f t="shared" si="4"/>
        <v>0</v>
      </c>
      <c r="Y53" s="103" t="str">
        <f t="shared" si="4"/>
        <v/>
      </c>
      <c r="Z53" s="103" t="str">
        <f t="shared" si="4"/>
        <v/>
      </c>
      <c r="AA53" s="103" t="str">
        <f t="shared" si="4"/>
        <v/>
      </c>
      <c r="AB53" s="103" t="str">
        <f t="shared" si="4"/>
        <v/>
      </c>
      <c r="AC53" s="103" t="str">
        <f t="shared" si="4"/>
        <v/>
      </c>
      <c r="AD53" s="103" t="str">
        <f t="shared" si="3"/>
        <v/>
      </c>
      <c r="AE53" s="103" t="str">
        <f t="shared" si="3"/>
        <v/>
      </c>
      <c r="AF53" s="103" t="str">
        <f t="shared" si="3"/>
        <v/>
      </c>
      <c r="AG53" s="103" t="str">
        <f t="shared" si="3"/>
        <v/>
      </c>
    </row>
    <row r="54" spans="1:33" ht="12" customHeight="1">
      <c r="A54" s="104">
        <v>2002</v>
      </c>
      <c r="B54" s="103">
        <f t="shared" si="2"/>
        <v>0</v>
      </c>
      <c r="C54" s="103">
        <f t="shared" si="2"/>
        <v>1.1599999999999999E-2</v>
      </c>
      <c r="D54" s="103">
        <f t="shared" si="2"/>
        <v>0</v>
      </c>
      <c r="E54" s="103">
        <f t="shared" si="2"/>
        <v>0</v>
      </c>
      <c r="F54" s="103">
        <f t="shared" si="2"/>
        <v>0</v>
      </c>
      <c r="G54" s="103">
        <f t="shared" si="2"/>
        <v>1.1837312828814247E-2</v>
      </c>
      <c r="H54" s="103">
        <f t="shared" si="2"/>
        <v>0</v>
      </c>
      <c r="I54" s="103">
        <f t="shared" si="2"/>
        <v>0</v>
      </c>
      <c r="J54" s="103">
        <f t="shared" si="2"/>
        <v>0</v>
      </c>
      <c r="K54" s="103">
        <f t="shared" si="2"/>
        <v>0</v>
      </c>
      <c r="L54" s="103"/>
      <c r="N54" s="103" t="str">
        <f t="shared" si="4"/>
        <v/>
      </c>
      <c r="O54" s="103" t="str">
        <f t="shared" si="3"/>
        <v/>
      </c>
      <c r="P54" s="103">
        <f t="shared" si="3"/>
        <v>0</v>
      </c>
      <c r="Q54" s="103">
        <f t="shared" si="3"/>
        <v>1.1599999999999999E-2</v>
      </c>
      <c r="R54" s="103">
        <f t="shared" si="3"/>
        <v>0</v>
      </c>
      <c r="S54" s="103">
        <f t="shared" si="3"/>
        <v>0</v>
      </c>
      <c r="T54" s="103">
        <f t="shared" si="3"/>
        <v>0</v>
      </c>
      <c r="U54" s="103">
        <f t="shared" si="3"/>
        <v>1.1837312828814247E-2</v>
      </c>
      <c r="V54" s="103">
        <f t="shared" si="3"/>
        <v>0</v>
      </c>
      <c r="W54" s="103">
        <f t="shared" si="3"/>
        <v>0</v>
      </c>
      <c r="X54" s="103">
        <f t="shared" si="3"/>
        <v>0</v>
      </c>
      <c r="Y54" s="103">
        <f t="shared" si="3"/>
        <v>0</v>
      </c>
      <c r="Z54" s="103" t="str">
        <f t="shared" si="3"/>
        <v/>
      </c>
      <c r="AA54" s="103" t="str">
        <f t="shared" si="3"/>
        <v/>
      </c>
      <c r="AB54" s="103" t="str">
        <f t="shared" si="3"/>
        <v/>
      </c>
      <c r="AC54" s="103" t="str">
        <f t="shared" si="3"/>
        <v/>
      </c>
      <c r="AD54" s="103" t="str">
        <f t="shared" si="3"/>
        <v/>
      </c>
      <c r="AE54" s="103" t="str">
        <f t="shared" si="3"/>
        <v/>
      </c>
      <c r="AF54" s="103" t="str">
        <f t="shared" si="3"/>
        <v/>
      </c>
      <c r="AG54" s="103" t="str">
        <f t="shared" si="3"/>
        <v/>
      </c>
    </row>
    <row r="55" spans="1:33" ht="12" customHeight="1">
      <c r="A55" s="104">
        <v>2003</v>
      </c>
      <c r="B55" s="103">
        <f t="shared" si="2"/>
        <v>7.4999999999999997E-3</v>
      </c>
      <c r="C55" s="103">
        <f t="shared" si="2"/>
        <v>0</v>
      </c>
      <c r="D55" s="103">
        <f t="shared" si="2"/>
        <v>0</v>
      </c>
      <c r="E55" s="103">
        <f t="shared" si="2"/>
        <v>0</v>
      </c>
      <c r="F55" s="103">
        <f t="shared" si="2"/>
        <v>7.5566750629722911E-3</v>
      </c>
      <c r="G55" s="103">
        <f t="shared" si="2"/>
        <v>0</v>
      </c>
      <c r="H55" s="103">
        <f t="shared" si="2"/>
        <v>0</v>
      </c>
      <c r="I55" s="103">
        <f t="shared" si="2"/>
        <v>0</v>
      </c>
      <c r="J55" s="103">
        <f t="shared" si="2"/>
        <v>0</v>
      </c>
      <c r="K55" s="103">
        <f t="shared" si="2"/>
        <v>0</v>
      </c>
      <c r="L55" s="103"/>
      <c r="N55" s="103" t="str">
        <f t="shared" si="4"/>
        <v/>
      </c>
      <c r="O55" s="103" t="str">
        <f t="shared" si="3"/>
        <v/>
      </c>
      <c r="P55" s="103" t="str">
        <f t="shared" si="3"/>
        <v/>
      </c>
      <c r="Q55" s="103">
        <f t="shared" si="3"/>
        <v>7.4999999999999997E-3</v>
      </c>
      <c r="R55" s="103">
        <f t="shared" si="3"/>
        <v>0</v>
      </c>
      <c r="S55" s="103">
        <f t="shared" si="3"/>
        <v>0</v>
      </c>
      <c r="T55" s="103">
        <f t="shared" si="3"/>
        <v>0</v>
      </c>
      <c r="U55" s="103">
        <f t="shared" si="3"/>
        <v>7.5566750629722911E-3</v>
      </c>
      <c r="V55" s="103">
        <f t="shared" si="3"/>
        <v>0</v>
      </c>
      <c r="W55" s="103">
        <f t="shared" si="3"/>
        <v>0</v>
      </c>
      <c r="X55" s="103">
        <f t="shared" si="3"/>
        <v>0</v>
      </c>
      <c r="Y55" s="103">
        <f t="shared" si="3"/>
        <v>0</v>
      </c>
      <c r="Z55" s="103">
        <f t="shared" si="3"/>
        <v>0</v>
      </c>
      <c r="AA55" s="103" t="str">
        <f t="shared" si="3"/>
        <v/>
      </c>
      <c r="AB55" s="103" t="str">
        <f t="shared" si="3"/>
        <v/>
      </c>
      <c r="AC55" s="103" t="str">
        <f t="shared" si="3"/>
        <v/>
      </c>
      <c r="AD55" s="103" t="str">
        <f t="shared" si="3"/>
        <v/>
      </c>
      <c r="AE55" s="103" t="str">
        <f t="shared" si="3"/>
        <v/>
      </c>
      <c r="AF55" s="103" t="str">
        <f t="shared" si="3"/>
        <v/>
      </c>
      <c r="AG55" s="103" t="str">
        <f t="shared" si="3"/>
        <v/>
      </c>
    </row>
    <row r="56" spans="1:33" ht="12" customHeight="1">
      <c r="A56" s="104">
        <v>2004</v>
      </c>
      <c r="B56" s="103">
        <f t="shared" si="2"/>
        <v>0</v>
      </c>
      <c r="C56" s="103">
        <f t="shared" si="2"/>
        <v>0</v>
      </c>
      <c r="D56" s="103">
        <f t="shared" si="2"/>
        <v>0</v>
      </c>
      <c r="E56" s="103">
        <f t="shared" si="2"/>
        <v>7.4999999999999997E-3</v>
      </c>
      <c r="F56" s="103">
        <f t="shared" si="2"/>
        <v>0</v>
      </c>
      <c r="G56" s="103">
        <f t="shared" si="2"/>
        <v>0</v>
      </c>
      <c r="H56" s="103">
        <f t="shared" si="2"/>
        <v>7.5566750629722911E-3</v>
      </c>
      <c r="I56" s="103">
        <f t="shared" si="2"/>
        <v>0</v>
      </c>
      <c r="J56" s="103">
        <f t="shared" si="2"/>
        <v>0</v>
      </c>
      <c r="K56" s="103">
        <f t="shared" si="2"/>
        <v>0</v>
      </c>
      <c r="L56" s="103"/>
      <c r="N56" s="103" t="str">
        <f t="shared" si="4"/>
        <v/>
      </c>
      <c r="O56" s="103" t="str">
        <f t="shared" si="3"/>
        <v/>
      </c>
      <c r="P56" s="103" t="str">
        <f t="shared" si="3"/>
        <v/>
      </c>
      <c r="Q56" s="103" t="str">
        <f t="shared" si="3"/>
        <v/>
      </c>
      <c r="R56" s="103">
        <f t="shared" si="3"/>
        <v>0</v>
      </c>
      <c r="S56" s="103">
        <f t="shared" si="3"/>
        <v>0</v>
      </c>
      <c r="T56" s="103">
        <f t="shared" si="3"/>
        <v>0</v>
      </c>
      <c r="U56" s="103">
        <f t="shared" si="3"/>
        <v>7.4999999999999997E-3</v>
      </c>
      <c r="V56" s="103">
        <f t="shared" si="3"/>
        <v>0</v>
      </c>
      <c r="W56" s="103">
        <f t="shared" si="3"/>
        <v>0</v>
      </c>
      <c r="X56" s="103">
        <f t="shared" si="3"/>
        <v>7.5566750629722911E-3</v>
      </c>
      <c r="Y56" s="103">
        <f t="shared" si="3"/>
        <v>0</v>
      </c>
      <c r="Z56" s="103">
        <f t="shared" si="3"/>
        <v>0</v>
      </c>
      <c r="AA56" s="103">
        <f t="shared" si="3"/>
        <v>0</v>
      </c>
      <c r="AB56" s="103" t="str">
        <f t="shared" si="3"/>
        <v/>
      </c>
      <c r="AC56" s="103" t="str">
        <f t="shared" si="3"/>
        <v/>
      </c>
      <c r="AD56" s="103" t="str">
        <f t="shared" si="3"/>
        <v/>
      </c>
      <c r="AE56" s="103" t="str">
        <f t="shared" si="3"/>
        <v/>
      </c>
      <c r="AF56" s="103" t="str">
        <f t="shared" si="3"/>
        <v/>
      </c>
      <c r="AG56" s="103" t="str">
        <f t="shared" si="3"/>
        <v/>
      </c>
    </row>
    <row r="57" spans="1:33" ht="12" customHeight="1">
      <c r="A57" s="104">
        <v>2005</v>
      </c>
      <c r="B57" s="103">
        <f t="shared" si="2"/>
        <v>0</v>
      </c>
      <c r="C57" s="103">
        <f t="shared" si="2"/>
        <v>0</v>
      </c>
      <c r="D57" s="103">
        <f t="shared" si="2"/>
        <v>6.8000000000000005E-3</v>
      </c>
      <c r="E57" s="103">
        <f t="shared" si="2"/>
        <v>0</v>
      </c>
      <c r="F57" s="103">
        <f t="shared" si="2"/>
        <v>6.7458719291180035E-3</v>
      </c>
      <c r="G57" s="103">
        <f t="shared" si="2"/>
        <v>6.8930562595032911E-3</v>
      </c>
      <c r="H57" s="103">
        <f t="shared" si="2"/>
        <v>0</v>
      </c>
      <c r="I57" s="103">
        <f t="shared" si="2"/>
        <v>6.8388282127181833E-3</v>
      </c>
      <c r="J57" s="103">
        <f t="shared" si="2"/>
        <v>0</v>
      </c>
      <c r="K57" s="103">
        <f t="shared" si="2"/>
        <v>0</v>
      </c>
      <c r="L57" s="103"/>
      <c r="N57" s="103" t="str">
        <f t="shared" si="4"/>
        <v/>
      </c>
      <c r="O57" s="103" t="str">
        <f t="shared" si="3"/>
        <v/>
      </c>
      <c r="P57" s="103" t="str">
        <f t="shared" si="3"/>
        <v/>
      </c>
      <c r="Q57" s="103" t="str">
        <f t="shared" si="3"/>
        <v/>
      </c>
      <c r="R57" s="103" t="str">
        <f t="shared" si="3"/>
        <v/>
      </c>
      <c r="S57" s="103">
        <f t="shared" si="3"/>
        <v>0</v>
      </c>
      <c r="T57" s="103">
        <f t="shared" si="3"/>
        <v>0</v>
      </c>
      <c r="U57" s="103">
        <f t="shared" si="3"/>
        <v>6.8000000000000005E-3</v>
      </c>
      <c r="V57" s="103">
        <f t="shared" si="3"/>
        <v>0</v>
      </c>
      <c r="W57" s="103">
        <f t="shared" si="3"/>
        <v>6.7458719291180035E-3</v>
      </c>
      <c r="X57" s="103">
        <f t="shared" si="3"/>
        <v>6.8930562595032911E-3</v>
      </c>
      <c r="Y57" s="103">
        <f t="shared" si="3"/>
        <v>0</v>
      </c>
      <c r="Z57" s="103">
        <f t="shared" si="3"/>
        <v>6.8388282127181833E-3</v>
      </c>
      <c r="AA57" s="103">
        <f t="shared" si="3"/>
        <v>0</v>
      </c>
      <c r="AB57" s="103">
        <f t="shared" si="3"/>
        <v>0</v>
      </c>
      <c r="AC57" s="103" t="str">
        <f t="shared" si="3"/>
        <v/>
      </c>
      <c r="AD57" s="103" t="str">
        <f t="shared" si="3"/>
        <v/>
      </c>
      <c r="AE57" s="103" t="str">
        <f t="shared" si="3"/>
        <v/>
      </c>
      <c r="AF57" s="103" t="str">
        <f t="shared" si="3"/>
        <v/>
      </c>
      <c r="AG57" s="103" t="str">
        <f t="shared" si="3"/>
        <v/>
      </c>
    </row>
    <row r="58" spans="1:33" ht="12" customHeight="1">
      <c r="A58" s="104">
        <v>2006</v>
      </c>
      <c r="B58" s="103">
        <f t="shared" si="2"/>
        <v>6.3E-3</v>
      </c>
      <c r="C58" s="103">
        <f t="shared" si="2"/>
        <v>6.3399416322833854E-3</v>
      </c>
      <c r="D58" s="103">
        <f t="shared" si="2"/>
        <v>0</v>
      </c>
      <c r="E58" s="103">
        <f t="shared" si="2"/>
        <v>6.3803929511849298E-3</v>
      </c>
      <c r="F58" s="103">
        <f t="shared" si="2"/>
        <v>6.4213637753541943E-3</v>
      </c>
      <c r="G58" s="103">
        <f t="shared" si="2"/>
        <v>0</v>
      </c>
      <c r="H58" s="103">
        <f t="shared" si="2"/>
        <v>6.360279031596229E-3</v>
      </c>
      <c r="I58" s="103">
        <f t="shared" si="2"/>
        <v>0</v>
      </c>
      <c r="J58" s="103">
        <f t="shared" si="2"/>
        <v>0</v>
      </c>
      <c r="K58" s="103">
        <f t="shared" si="2"/>
        <v>0</v>
      </c>
      <c r="L58" s="103"/>
      <c r="N58" s="103" t="str">
        <f t="shared" si="4"/>
        <v/>
      </c>
      <c r="O58" s="103" t="str">
        <f t="shared" si="3"/>
        <v/>
      </c>
      <c r="P58" s="103" t="str">
        <f t="shared" si="3"/>
        <v/>
      </c>
      <c r="Q58" s="103" t="str">
        <f t="shared" si="3"/>
        <v/>
      </c>
      <c r="R58" s="103" t="str">
        <f t="shared" si="3"/>
        <v/>
      </c>
      <c r="S58" s="103" t="str">
        <f t="shared" si="3"/>
        <v/>
      </c>
      <c r="T58" s="103">
        <f t="shared" si="3"/>
        <v>6.3E-3</v>
      </c>
      <c r="U58" s="103">
        <f t="shared" si="3"/>
        <v>6.3399416322833854E-3</v>
      </c>
      <c r="V58" s="103">
        <f t="shared" si="3"/>
        <v>0</v>
      </c>
      <c r="W58" s="103">
        <f t="shared" si="3"/>
        <v>6.3803929511849298E-3</v>
      </c>
      <c r="X58" s="103">
        <f t="shared" si="3"/>
        <v>6.4213637753541943E-3</v>
      </c>
      <c r="Y58" s="103">
        <f t="shared" si="3"/>
        <v>0</v>
      </c>
      <c r="Z58" s="103">
        <f t="shared" si="3"/>
        <v>6.360279031596229E-3</v>
      </c>
      <c r="AA58" s="103">
        <f t="shared" si="3"/>
        <v>0</v>
      </c>
      <c r="AB58" s="103">
        <f t="shared" si="3"/>
        <v>0</v>
      </c>
      <c r="AC58" s="103">
        <f t="shared" si="3"/>
        <v>0</v>
      </c>
      <c r="AD58" s="103" t="str">
        <f t="shared" si="3"/>
        <v/>
      </c>
      <c r="AE58" s="103" t="str">
        <f t="shared" si="3"/>
        <v/>
      </c>
      <c r="AF58" s="103" t="str">
        <f t="shared" si="3"/>
        <v/>
      </c>
      <c r="AG58" s="103" t="str">
        <f t="shared" si="3"/>
        <v/>
      </c>
    </row>
    <row r="59" spans="1:33" ht="12" customHeight="1">
      <c r="A59" s="104">
        <v>2007</v>
      </c>
      <c r="B59" s="103">
        <f t="shared" si="2"/>
        <v>8.1000000000000013E-3</v>
      </c>
      <c r="C59" s="103">
        <f t="shared" si="2"/>
        <v>8.2669623954027601E-3</v>
      </c>
      <c r="D59" s="103">
        <f t="shared" si="2"/>
        <v>8.2342177493138144E-3</v>
      </c>
      <c r="E59" s="103">
        <f t="shared" si="2"/>
        <v>8.3025830258302621E-3</v>
      </c>
      <c r="F59" s="103">
        <f t="shared" si="2"/>
        <v>0</v>
      </c>
      <c r="G59" s="103">
        <f t="shared" si="2"/>
        <v>8.4754521963824273E-3</v>
      </c>
      <c r="H59" s="103">
        <f t="shared" si="2"/>
        <v>0</v>
      </c>
      <c r="I59" s="103">
        <f t="shared" si="2"/>
        <v>0</v>
      </c>
      <c r="J59" s="103">
        <f t="shared" si="2"/>
        <v>8.4436568331074692E-3</v>
      </c>
      <c r="K59" s="103">
        <f t="shared" si="2"/>
        <v>0</v>
      </c>
      <c r="L59" s="103"/>
      <c r="N59" s="103" t="str">
        <f t="shared" si="4"/>
        <v/>
      </c>
      <c r="O59" s="103" t="str">
        <f t="shared" si="3"/>
        <v/>
      </c>
      <c r="P59" s="103" t="str">
        <f t="shared" si="3"/>
        <v/>
      </c>
      <c r="Q59" s="103" t="str">
        <f t="shared" si="3"/>
        <v/>
      </c>
      <c r="R59" s="103" t="str">
        <f t="shared" si="3"/>
        <v/>
      </c>
      <c r="S59" s="103" t="str">
        <f t="shared" si="3"/>
        <v/>
      </c>
      <c r="T59" s="103" t="str">
        <f t="shared" si="3"/>
        <v/>
      </c>
      <c r="U59" s="103">
        <f t="shared" si="3"/>
        <v>8.1000000000000013E-3</v>
      </c>
      <c r="V59" s="103">
        <f t="shared" si="3"/>
        <v>8.2669623954027601E-3</v>
      </c>
      <c r="W59" s="103">
        <f t="shared" si="3"/>
        <v>8.2342177493138144E-3</v>
      </c>
      <c r="X59" s="103">
        <f t="shared" si="3"/>
        <v>8.3025830258302621E-3</v>
      </c>
      <c r="Y59" s="103">
        <f t="shared" si="3"/>
        <v>0</v>
      </c>
      <c r="Z59" s="103">
        <f t="shared" si="3"/>
        <v>8.4754521963824273E-3</v>
      </c>
      <c r="AA59" s="103">
        <f t="shared" si="3"/>
        <v>0</v>
      </c>
      <c r="AB59" s="103">
        <f t="shared" si="3"/>
        <v>0</v>
      </c>
      <c r="AC59" s="103">
        <f t="shared" si="3"/>
        <v>8.4436568331074692E-3</v>
      </c>
      <c r="AD59" s="103">
        <f t="shared" si="3"/>
        <v>0</v>
      </c>
      <c r="AE59" s="103" t="str">
        <f t="shared" si="3"/>
        <v/>
      </c>
      <c r="AF59" s="103" t="str">
        <f t="shared" si="3"/>
        <v/>
      </c>
      <c r="AG59" s="103" t="str">
        <f t="shared" si="3"/>
        <v/>
      </c>
    </row>
    <row r="60" spans="1:33" ht="12" customHeight="1">
      <c r="A60" s="104">
        <v>2008</v>
      </c>
      <c r="B60" s="103">
        <f t="shared" si="2"/>
        <v>2.1299999999999999E-2</v>
      </c>
      <c r="C60" s="103">
        <f t="shared" si="2"/>
        <v>2.1763563911310922E-2</v>
      </c>
      <c r="D60" s="103">
        <f t="shared" si="2"/>
        <v>7.3114685606851882E-3</v>
      </c>
      <c r="E60" s="103">
        <f t="shared" si="2"/>
        <v>0</v>
      </c>
      <c r="F60" s="103">
        <f t="shared" si="2"/>
        <v>7.470538720538723E-3</v>
      </c>
      <c r="G60" s="103">
        <f t="shared" si="2"/>
        <v>0</v>
      </c>
      <c r="H60" s="103">
        <f t="shared" si="2"/>
        <v>0</v>
      </c>
      <c r="I60" s="103">
        <f t="shared" si="2"/>
        <v>7.5267677303084857E-3</v>
      </c>
      <c r="J60" s="103">
        <f t="shared" si="2"/>
        <v>0</v>
      </c>
      <c r="K60" s="103">
        <f t="shared" si="2"/>
        <v>0</v>
      </c>
      <c r="L60" s="103"/>
      <c r="N60" s="103" t="str">
        <f t="shared" si="4"/>
        <v/>
      </c>
      <c r="O60" s="103" t="str">
        <f t="shared" si="3"/>
        <v/>
      </c>
      <c r="P60" s="103" t="str">
        <f t="shared" si="3"/>
        <v/>
      </c>
      <c r="Q60" s="103" t="str">
        <f t="shared" si="3"/>
        <v/>
      </c>
      <c r="R60" s="103" t="str">
        <f t="shared" si="3"/>
        <v/>
      </c>
      <c r="S60" s="103" t="str">
        <f t="shared" si="3"/>
        <v/>
      </c>
      <c r="T60" s="103" t="str">
        <f t="shared" si="3"/>
        <v/>
      </c>
      <c r="U60" s="103" t="str">
        <f t="shared" si="3"/>
        <v/>
      </c>
      <c r="V60" s="103">
        <f t="shared" si="3"/>
        <v>2.1299999999999999E-2</v>
      </c>
      <c r="W60" s="103">
        <f t="shared" si="3"/>
        <v>2.1763563911310922E-2</v>
      </c>
      <c r="X60" s="103">
        <f t="shared" si="3"/>
        <v>7.3114685606851882E-3</v>
      </c>
      <c r="Y60" s="103">
        <f t="shared" si="3"/>
        <v>0</v>
      </c>
      <c r="Z60" s="103">
        <f t="shared" si="3"/>
        <v>7.470538720538723E-3</v>
      </c>
      <c r="AA60" s="103">
        <f t="shared" si="3"/>
        <v>0</v>
      </c>
      <c r="AB60" s="103">
        <f t="shared" si="3"/>
        <v>0</v>
      </c>
      <c r="AC60" s="103">
        <f t="shared" si="3"/>
        <v>7.5267677303084857E-3</v>
      </c>
      <c r="AD60" s="103">
        <f t="shared" si="3"/>
        <v>0</v>
      </c>
      <c r="AE60" s="103">
        <f t="shared" si="3"/>
        <v>0</v>
      </c>
      <c r="AF60" s="103" t="str">
        <f t="shared" si="3"/>
        <v/>
      </c>
      <c r="AG60" s="103" t="str">
        <f t="shared" si="3"/>
        <v/>
      </c>
    </row>
    <row r="61" spans="1:33" ht="12" customHeight="1">
      <c r="A61" s="104">
        <v>2009</v>
      </c>
      <c r="B61" s="103">
        <f t="shared" si="2"/>
        <v>2.5000000000000001E-2</v>
      </c>
      <c r="C61" s="103">
        <f t="shared" si="2"/>
        <v>6.4615384615384621E-3</v>
      </c>
      <c r="D61" s="103">
        <f t="shared" si="2"/>
        <v>0</v>
      </c>
      <c r="E61" s="103">
        <f t="shared" si="2"/>
        <v>6.4003303396304298E-3</v>
      </c>
      <c r="F61" s="103">
        <f t="shared" si="2"/>
        <v>0</v>
      </c>
      <c r="G61" s="103">
        <f t="shared" si="2"/>
        <v>0</v>
      </c>
      <c r="H61" s="103">
        <f t="shared" si="2"/>
        <v>6.5454545454545453E-3</v>
      </c>
      <c r="I61" s="103">
        <f t="shared" si="2"/>
        <v>6.4839991633549509E-3</v>
      </c>
      <c r="J61" s="103">
        <f t="shared" si="2"/>
        <v>0</v>
      </c>
      <c r="K61" s="103">
        <f t="shared" si="2"/>
        <v>6.6315789473684137E-3</v>
      </c>
      <c r="L61" s="103"/>
      <c r="N61" s="103" t="str">
        <f t="shared" si="4"/>
        <v/>
      </c>
      <c r="O61" s="103" t="str">
        <f t="shared" si="3"/>
        <v/>
      </c>
      <c r="P61" s="103" t="str">
        <f t="shared" si="3"/>
        <v/>
      </c>
      <c r="Q61" s="103" t="str">
        <f t="shared" si="3"/>
        <v/>
      </c>
      <c r="R61" s="103" t="str">
        <f t="shared" si="3"/>
        <v/>
      </c>
      <c r="S61" s="103" t="str">
        <f t="shared" si="3"/>
        <v/>
      </c>
      <c r="T61" s="103" t="str">
        <f t="shared" si="3"/>
        <v/>
      </c>
      <c r="U61" s="103" t="str">
        <f t="shared" si="3"/>
        <v/>
      </c>
      <c r="V61" s="103" t="str">
        <f t="shared" si="3"/>
        <v/>
      </c>
      <c r="W61" s="103">
        <f t="shared" si="3"/>
        <v>2.5000000000000001E-2</v>
      </c>
      <c r="X61" s="103">
        <f t="shared" si="3"/>
        <v>6.4615384615384621E-3</v>
      </c>
      <c r="Y61" s="103">
        <f t="shared" si="3"/>
        <v>0</v>
      </c>
      <c r="Z61" s="103">
        <f t="shared" si="3"/>
        <v>6.4003303396304298E-3</v>
      </c>
      <c r="AA61" s="103">
        <f t="shared" si="3"/>
        <v>0</v>
      </c>
      <c r="AB61" s="103">
        <f t="shared" si="3"/>
        <v>0</v>
      </c>
      <c r="AC61" s="103">
        <f t="shared" si="3"/>
        <v>6.5454545454545453E-3</v>
      </c>
      <c r="AD61" s="103">
        <f t="shared" si="3"/>
        <v>6.4839991633549509E-3</v>
      </c>
      <c r="AE61" s="103">
        <f t="shared" si="3"/>
        <v>0</v>
      </c>
      <c r="AF61" s="103">
        <f t="shared" si="3"/>
        <v>6.6315789473684137E-3</v>
      </c>
      <c r="AG61" s="103" t="str">
        <f t="shared" si="3"/>
        <v/>
      </c>
    </row>
    <row r="62" spans="1:33" ht="12" customHeight="1">
      <c r="A62" s="104">
        <v>2010</v>
      </c>
      <c r="B62" s="103">
        <f t="shared" si="2"/>
        <v>6.7000000000000002E-3</v>
      </c>
      <c r="C62" s="103">
        <f t="shared" si="2"/>
        <v>0</v>
      </c>
      <c r="D62" s="103">
        <f t="shared" si="2"/>
        <v>6.7451927917044205E-3</v>
      </c>
      <c r="E62" s="103">
        <f t="shared" si="2"/>
        <v>0</v>
      </c>
      <c r="F62" s="103">
        <f t="shared" si="2"/>
        <v>0</v>
      </c>
      <c r="G62" s="103">
        <f t="shared" si="2"/>
        <v>6.7909993918507964E-3</v>
      </c>
      <c r="H62" s="103">
        <f t="shared" si="2"/>
        <v>0</v>
      </c>
      <c r="I62" s="103">
        <f t="shared" si="2"/>
        <v>0</v>
      </c>
      <c r="J62" s="103">
        <f t="shared" si="2"/>
        <v>6.837432391060317E-3</v>
      </c>
      <c r="K62" s="103">
        <f t="shared" si="2"/>
        <v>0</v>
      </c>
      <c r="L62" s="103"/>
      <c r="N62" s="103" t="str">
        <f t="shared" si="4"/>
        <v/>
      </c>
      <c r="O62" s="103" t="str">
        <f t="shared" si="3"/>
        <v/>
      </c>
      <c r="P62" s="103" t="str">
        <f t="shared" si="3"/>
        <v/>
      </c>
      <c r="Q62" s="103" t="str">
        <f t="shared" si="3"/>
        <v/>
      </c>
      <c r="R62" s="103" t="str">
        <f t="shared" si="3"/>
        <v/>
      </c>
      <c r="S62" s="103" t="str">
        <f t="shared" si="3"/>
        <v/>
      </c>
      <c r="T62" s="103" t="str">
        <f t="shared" si="3"/>
        <v/>
      </c>
      <c r="U62" s="103" t="str">
        <f t="shared" si="3"/>
        <v/>
      </c>
      <c r="V62" s="103" t="str">
        <f t="shared" si="3"/>
        <v/>
      </c>
      <c r="W62" s="103" t="str">
        <f t="shared" si="3"/>
        <v/>
      </c>
      <c r="X62" s="103">
        <f t="shared" si="3"/>
        <v>6.7000000000000002E-3</v>
      </c>
      <c r="Y62" s="103">
        <f t="shared" si="3"/>
        <v>0</v>
      </c>
      <c r="Z62" s="103">
        <f t="shared" si="3"/>
        <v>6.7451927917044205E-3</v>
      </c>
      <c r="AA62" s="103">
        <f t="shared" si="3"/>
        <v>0</v>
      </c>
      <c r="AB62" s="103">
        <f t="shared" si="3"/>
        <v>0</v>
      </c>
      <c r="AC62" s="103">
        <f t="shared" si="3"/>
        <v>6.7909993918507964E-3</v>
      </c>
      <c r="AD62" s="103">
        <f t="shared" si="3"/>
        <v>0</v>
      </c>
      <c r="AE62" s="103">
        <f t="shared" si="3"/>
        <v>0</v>
      </c>
      <c r="AF62" s="103">
        <f t="shared" si="3"/>
        <v>6.837432391060317E-3</v>
      </c>
      <c r="AG62" s="103">
        <f t="shared" si="3"/>
        <v>0</v>
      </c>
    </row>
    <row r="63" spans="1:33" ht="12" customHeight="1">
      <c r="A63" s="104">
        <v>2011</v>
      </c>
      <c r="B63" s="103">
        <f t="shared" si="2"/>
        <v>0</v>
      </c>
      <c r="C63" s="103">
        <f t="shared" si="2"/>
        <v>1.24E-2</v>
      </c>
      <c r="D63" s="103">
        <f t="shared" si="2"/>
        <v>6.2778452814904843E-3</v>
      </c>
      <c r="E63" s="103">
        <f t="shared" si="2"/>
        <v>6.3175056042388397E-3</v>
      </c>
      <c r="F63" s="103">
        <f t="shared" si="2"/>
        <v>1.9175553732567678E-2</v>
      </c>
      <c r="G63" s="103">
        <f t="shared" si="2"/>
        <v>0</v>
      </c>
      <c r="H63" s="103">
        <f t="shared" si="2"/>
        <v>0</v>
      </c>
      <c r="I63" s="103">
        <f t="shared" si="2"/>
        <v>6.4819654992158884E-3</v>
      </c>
      <c r="J63" s="103">
        <f t="shared" si="2"/>
        <v>0</v>
      </c>
      <c r="K63" s="103" t="str">
        <f t="shared" si="2"/>
        <v/>
      </c>
      <c r="L63" s="103"/>
      <c r="N63" s="103" t="str">
        <f t="shared" si="4"/>
        <v/>
      </c>
      <c r="O63" s="103" t="str">
        <f t="shared" si="3"/>
        <v/>
      </c>
      <c r="P63" s="103" t="str">
        <f t="shared" si="3"/>
        <v/>
      </c>
      <c r="Q63" s="103" t="str">
        <f t="shared" si="3"/>
        <v/>
      </c>
      <c r="R63" s="103" t="str">
        <f t="shared" si="3"/>
        <v/>
      </c>
      <c r="S63" s="103" t="str">
        <f t="shared" si="3"/>
        <v/>
      </c>
      <c r="T63" s="103" t="str">
        <f t="shared" si="3"/>
        <v/>
      </c>
      <c r="U63" s="103" t="str">
        <f t="shared" si="3"/>
        <v/>
      </c>
      <c r="V63" s="103" t="str">
        <f t="shared" si="3"/>
        <v/>
      </c>
      <c r="W63" s="103" t="str">
        <f t="shared" si="3"/>
        <v/>
      </c>
      <c r="X63" s="103" t="str">
        <f t="shared" si="3"/>
        <v/>
      </c>
      <c r="Y63" s="103">
        <f t="shared" si="3"/>
        <v>0</v>
      </c>
      <c r="Z63" s="103">
        <f t="shared" si="3"/>
        <v>1.24E-2</v>
      </c>
      <c r="AA63" s="103">
        <f t="shared" si="3"/>
        <v>6.2778452814904843E-3</v>
      </c>
      <c r="AB63" s="103">
        <f t="shared" si="3"/>
        <v>6.3175056042388397E-3</v>
      </c>
      <c r="AC63" s="103">
        <f t="shared" si="3"/>
        <v>1.9175553732567678E-2</v>
      </c>
      <c r="AD63" s="103">
        <f t="shared" si="3"/>
        <v>0</v>
      </c>
      <c r="AE63" s="103">
        <f t="shared" si="3"/>
        <v>0</v>
      </c>
      <c r="AF63" s="103">
        <f t="shared" si="3"/>
        <v>6.4819654992158884E-3</v>
      </c>
      <c r="AG63" s="103">
        <f t="shared" si="3"/>
        <v>0</v>
      </c>
    </row>
    <row r="64" spans="1:33" ht="12" customHeight="1">
      <c r="A64" s="104">
        <v>2012</v>
      </c>
      <c r="B64" s="103">
        <f t="shared" si="2"/>
        <v>5.0000000000000001E-3</v>
      </c>
      <c r="C64" s="103">
        <f t="shared" si="2"/>
        <v>1.0150753768844223E-2</v>
      </c>
      <c r="D64" s="103">
        <f t="shared" si="2"/>
        <v>5.0766575286831104E-3</v>
      </c>
      <c r="E64" s="103">
        <f t="shared" si="2"/>
        <v>2.0512297173180934E-2</v>
      </c>
      <c r="F64" s="103">
        <f t="shared" si="2"/>
        <v>0</v>
      </c>
      <c r="G64" s="103">
        <f t="shared" si="2"/>
        <v>5.2094186288810214E-3</v>
      </c>
      <c r="H64" s="103">
        <f t="shared" si="2"/>
        <v>1.0578131545873486E-2</v>
      </c>
      <c r="I64" s="103">
        <f t="shared" si="2"/>
        <v>0</v>
      </c>
      <c r="J64" s="103" t="str">
        <f t="shared" si="2"/>
        <v/>
      </c>
      <c r="K64" s="103" t="str">
        <f t="shared" si="2"/>
        <v/>
      </c>
      <c r="L64" s="103"/>
      <c r="N64" s="103" t="str">
        <f t="shared" si="4"/>
        <v/>
      </c>
      <c r="O64" s="103" t="str">
        <f t="shared" si="3"/>
        <v/>
      </c>
      <c r="P64" s="103" t="str">
        <f t="shared" si="3"/>
        <v/>
      </c>
      <c r="Q64" s="103" t="str">
        <f t="shared" si="3"/>
        <v/>
      </c>
      <c r="R64" s="103" t="str">
        <f t="shared" si="3"/>
        <v/>
      </c>
      <c r="S64" s="103" t="str">
        <f t="shared" si="3"/>
        <v/>
      </c>
      <c r="T64" s="103" t="str">
        <f t="shared" si="3"/>
        <v/>
      </c>
      <c r="U64" s="103" t="str">
        <f t="shared" si="3"/>
        <v/>
      </c>
      <c r="V64" s="103" t="str">
        <f t="shared" si="3"/>
        <v/>
      </c>
      <c r="W64" s="103" t="str">
        <f t="shared" si="3"/>
        <v/>
      </c>
      <c r="X64" s="103" t="str">
        <f t="shared" si="3"/>
        <v/>
      </c>
      <c r="Y64" s="103" t="str">
        <f t="shared" si="3"/>
        <v/>
      </c>
      <c r="Z64" s="103">
        <f t="shared" si="3"/>
        <v>5.0000000000000001E-3</v>
      </c>
      <c r="AA64" s="103">
        <f t="shared" si="3"/>
        <v>1.0150753768844223E-2</v>
      </c>
      <c r="AB64" s="103">
        <f t="shared" si="3"/>
        <v>5.0766575286831104E-3</v>
      </c>
      <c r="AC64" s="103">
        <f t="shared" si="3"/>
        <v>2.0512297173180934E-2</v>
      </c>
      <c r="AD64" s="103">
        <f t="shared" si="3"/>
        <v>0</v>
      </c>
      <c r="AE64" s="103">
        <f t="shared" si="3"/>
        <v>5.2094186288810214E-3</v>
      </c>
      <c r="AF64" s="103">
        <f t="shared" si="3"/>
        <v>1.0578131545873486E-2</v>
      </c>
      <c r="AG64" s="103">
        <f t="shared" si="3"/>
        <v>0</v>
      </c>
    </row>
    <row r="65" spans="1:33" ht="12" customHeight="1">
      <c r="A65" s="104">
        <v>2013</v>
      </c>
      <c r="B65" s="103">
        <f t="shared" si="2"/>
        <v>9.5999999999999992E-3</v>
      </c>
      <c r="C65" s="103">
        <f t="shared" si="2"/>
        <v>4.8465266558966082E-3</v>
      </c>
      <c r="D65" s="103">
        <f t="shared" si="2"/>
        <v>1.9379058441558444E-2</v>
      </c>
      <c r="E65" s="103">
        <f t="shared" si="2"/>
        <v>0</v>
      </c>
      <c r="F65" s="103">
        <f t="shared" si="2"/>
        <v>4.9663735126745977E-3</v>
      </c>
      <c r="G65" s="103">
        <f t="shared" si="2"/>
        <v>9.8783404388062823E-3</v>
      </c>
      <c r="H65" s="103">
        <f t="shared" si="2"/>
        <v>0</v>
      </c>
      <c r="I65" s="103" t="str">
        <f t="shared" si="2"/>
        <v/>
      </c>
      <c r="J65" s="103" t="str">
        <f t="shared" si="2"/>
        <v/>
      </c>
      <c r="K65" s="103" t="str">
        <f t="shared" si="2"/>
        <v/>
      </c>
      <c r="L65" s="103"/>
      <c r="N65" s="103" t="str">
        <f t="shared" si="4"/>
        <v/>
      </c>
      <c r="O65" s="103" t="str">
        <f t="shared" si="3"/>
        <v/>
      </c>
      <c r="P65" s="103" t="str">
        <f t="shared" si="3"/>
        <v/>
      </c>
      <c r="Q65" s="103" t="str">
        <f t="shared" si="3"/>
        <v/>
      </c>
      <c r="R65" s="103" t="str">
        <f t="shared" si="3"/>
        <v/>
      </c>
      <c r="S65" s="103" t="str">
        <f t="shared" si="3"/>
        <v/>
      </c>
      <c r="T65" s="103" t="str">
        <f t="shared" si="3"/>
        <v/>
      </c>
      <c r="U65" s="103" t="str">
        <f t="shared" si="3"/>
        <v/>
      </c>
      <c r="V65" s="103" t="str">
        <f t="shared" si="3"/>
        <v/>
      </c>
      <c r="W65" s="103" t="str">
        <f t="shared" si="3"/>
        <v/>
      </c>
      <c r="X65" s="103" t="str">
        <f t="shared" si="3"/>
        <v/>
      </c>
      <c r="Y65" s="103" t="str">
        <f t="shared" si="3"/>
        <v/>
      </c>
      <c r="Z65" s="103" t="str">
        <f t="shared" si="3"/>
        <v/>
      </c>
      <c r="AA65" s="103">
        <f t="shared" si="3"/>
        <v>9.5999999999999992E-3</v>
      </c>
      <c r="AB65" s="103">
        <f t="shared" si="3"/>
        <v>4.8465266558966082E-3</v>
      </c>
      <c r="AC65" s="103">
        <f t="shared" si="3"/>
        <v>1.9379058441558444E-2</v>
      </c>
      <c r="AD65" s="103">
        <f t="shared" si="3"/>
        <v>0</v>
      </c>
      <c r="AE65" s="103">
        <f t="shared" si="3"/>
        <v>4.9663735126745977E-3</v>
      </c>
      <c r="AF65" s="103">
        <f t="shared" si="3"/>
        <v>9.8783404388062823E-3</v>
      </c>
      <c r="AG65" s="103">
        <f t="shared" si="3"/>
        <v>0</v>
      </c>
    </row>
    <row r="66" spans="1:33" ht="12" customHeight="1">
      <c r="A66" s="104">
        <v>2014</v>
      </c>
      <c r="B66" s="103">
        <f t="shared" si="2"/>
        <v>4.0000000000000001E-3</v>
      </c>
      <c r="C66" s="103">
        <f t="shared" si="2"/>
        <v>2.0281124497991968E-2</v>
      </c>
      <c r="D66" s="103">
        <f t="shared" si="2"/>
        <v>0</v>
      </c>
      <c r="E66" s="103">
        <f t="shared" si="2"/>
        <v>4.0992006558721048E-3</v>
      </c>
      <c r="F66" s="103">
        <f t="shared" si="2"/>
        <v>8.3350483638608766E-3</v>
      </c>
      <c r="G66" s="103">
        <f t="shared" si="2"/>
        <v>0</v>
      </c>
      <c r="H66" s="103" t="str">
        <f t="shared" si="2"/>
        <v/>
      </c>
      <c r="I66" s="103" t="str">
        <f t="shared" si="2"/>
        <v/>
      </c>
      <c r="J66" s="103" t="str">
        <f t="shared" si="2"/>
        <v/>
      </c>
      <c r="K66" s="103" t="str">
        <f t="shared" si="2"/>
        <v/>
      </c>
      <c r="L66" s="103"/>
      <c r="N66" s="103" t="str">
        <f t="shared" si="4"/>
        <v/>
      </c>
      <c r="O66" s="103" t="str">
        <f t="shared" si="3"/>
        <v/>
      </c>
      <c r="P66" s="103" t="str">
        <f t="shared" si="3"/>
        <v/>
      </c>
      <c r="Q66" s="103" t="str">
        <f t="shared" si="3"/>
        <v/>
      </c>
      <c r="R66" s="103" t="str">
        <f t="shared" si="3"/>
        <v/>
      </c>
      <c r="S66" s="103" t="str">
        <f t="shared" ref="S66:AG71" si="5">IFERROR(HLOOKUP(S$51-$A66,$B$51:$K$71,2+$A66-$A$52,0),"")</f>
        <v/>
      </c>
      <c r="T66" s="103" t="str">
        <f t="shared" si="5"/>
        <v/>
      </c>
      <c r="U66" s="103" t="str">
        <f t="shared" si="5"/>
        <v/>
      </c>
      <c r="V66" s="103" t="str">
        <f t="shared" si="5"/>
        <v/>
      </c>
      <c r="W66" s="103" t="str">
        <f t="shared" si="5"/>
        <v/>
      </c>
      <c r="X66" s="103" t="str">
        <f t="shared" si="5"/>
        <v/>
      </c>
      <c r="Y66" s="103" t="str">
        <f t="shared" si="5"/>
        <v/>
      </c>
      <c r="Z66" s="103" t="str">
        <f t="shared" si="5"/>
        <v/>
      </c>
      <c r="AA66" s="103" t="str">
        <f t="shared" si="5"/>
        <v/>
      </c>
      <c r="AB66" s="103">
        <f t="shared" si="5"/>
        <v>4.0000000000000001E-3</v>
      </c>
      <c r="AC66" s="103">
        <f t="shared" si="5"/>
        <v>2.0281124497991968E-2</v>
      </c>
      <c r="AD66" s="103">
        <f t="shared" si="5"/>
        <v>0</v>
      </c>
      <c r="AE66" s="103">
        <f t="shared" si="5"/>
        <v>4.0992006558721048E-3</v>
      </c>
      <c r="AF66" s="103">
        <f t="shared" si="5"/>
        <v>8.3350483638608766E-3</v>
      </c>
      <c r="AG66" s="103">
        <f t="shared" si="5"/>
        <v>0</v>
      </c>
    </row>
    <row r="67" spans="1:33" ht="12" customHeight="1">
      <c r="A67" s="104">
        <v>2015</v>
      </c>
      <c r="B67" s="103">
        <f t="shared" si="2"/>
        <v>0.02</v>
      </c>
      <c r="C67" s="103">
        <f t="shared" si="2"/>
        <v>0</v>
      </c>
      <c r="D67" s="103">
        <f t="shared" si="2"/>
        <v>3.3673469387755111E-3</v>
      </c>
      <c r="E67" s="103">
        <f t="shared" si="2"/>
        <v>6.8598341353537399E-3</v>
      </c>
      <c r="F67" s="103">
        <f t="shared" si="2"/>
        <v>3.4020618556701077E-3</v>
      </c>
      <c r="G67" s="103" t="str">
        <f t="shared" si="2"/>
        <v/>
      </c>
      <c r="H67" s="103" t="str">
        <f t="shared" si="2"/>
        <v/>
      </c>
      <c r="I67" s="103" t="str">
        <f t="shared" si="2"/>
        <v/>
      </c>
      <c r="J67" s="103" t="str">
        <f t="shared" si="2"/>
        <v/>
      </c>
      <c r="K67" s="103" t="str">
        <f t="shared" si="2"/>
        <v/>
      </c>
      <c r="L67" s="103"/>
      <c r="N67" s="103" t="str">
        <f t="shared" si="4"/>
        <v/>
      </c>
      <c r="O67" s="103" t="str">
        <f t="shared" si="4"/>
        <v/>
      </c>
      <c r="P67" s="103" t="str">
        <f t="shared" si="4"/>
        <v/>
      </c>
      <c r="Q67" s="103" t="str">
        <f t="shared" si="4"/>
        <v/>
      </c>
      <c r="R67" s="103" t="str">
        <f t="shared" si="4"/>
        <v/>
      </c>
      <c r="S67" s="103" t="str">
        <f t="shared" si="4"/>
        <v/>
      </c>
      <c r="T67" s="103" t="str">
        <f t="shared" si="4"/>
        <v/>
      </c>
      <c r="U67" s="103" t="str">
        <f t="shared" si="4"/>
        <v/>
      </c>
      <c r="V67" s="103" t="str">
        <f t="shared" si="4"/>
        <v/>
      </c>
      <c r="W67" s="103" t="str">
        <f t="shared" si="4"/>
        <v/>
      </c>
      <c r="X67" s="103" t="str">
        <f t="shared" si="4"/>
        <v/>
      </c>
      <c r="Y67" s="103" t="str">
        <f t="shared" si="4"/>
        <v/>
      </c>
      <c r="Z67" s="103" t="str">
        <f t="shared" si="4"/>
        <v/>
      </c>
      <c r="AA67" s="103" t="str">
        <f t="shared" si="4"/>
        <v/>
      </c>
      <c r="AB67" s="103" t="str">
        <f t="shared" si="4"/>
        <v/>
      </c>
      <c r="AC67" s="103">
        <f t="shared" si="4"/>
        <v>0.02</v>
      </c>
      <c r="AD67" s="103">
        <f t="shared" si="5"/>
        <v>0</v>
      </c>
      <c r="AE67" s="103">
        <f t="shared" si="5"/>
        <v>3.3673469387755111E-3</v>
      </c>
      <c r="AF67" s="103">
        <f t="shared" si="5"/>
        <v>6.8598341353537399E-3</v>
      </c>
      <c r="AG67" s="103">
        <f t="shared" si="5"/>
        <v>3.4020618556701077E-3</v>
      </c>
    </row>
    <row r="68" spans="1:33" ht="12" customHeight="1">
      <c r="A68" s="104">
        <v>2016</v>
      </c>
      <c r="B68" s="103">
        <f t="shared" ref="B68:K72" si="6">IF(B$51=0,B44,IF(B44="","",B44/(1-B20)))</f>
        <v>0</v>
      </c>
      <c r="C68" s="103">
        <f t="shared" si="6"/>
        <v>2.7000000000000001E-3</v>
      </c>
      <c r="D68" s="103">
        <f t="shared" si="6"/>
        <v>5.5148902035495832E-3</v>
      </c>
      <c r="E68" s="103">
        <f t="shared" si="6"/>
        <v>0</v>
      </c>
      <c r="F68" s="103" t="str">
        <f t="shared" si="6"/>
        <v/>
      </c>
      <c r="G68" s="103" t="str">
        <f t="shared" si="6"/>
        <v/>
      </c>
      <c r="H68" s="103" t="str">
        <f t="shared" si="6"/>
        <v/>
      </c>
      <c r="I68" s="103" t="str">
        <f t="shared" si="6"/>
        <v/>
      </c>
      <c r="J68" s="103" t="str">
        <f t="shared" si="6"/>
        <v/>
      </c>
      <c r="K68" s="103" t="str">
        <f t="shared" si="6"/>
        <v/>
      </c>
      <c r="L68" s="103"/>
      <c r="N68" s="103" t="str">
        <f t="shared" si="4"/>
        <v/>
      </c>
      <c r="O68" s="103" t="str">
        <f t="shared" si="4"/>
        <v/>
      </c>
      <c r="P68" s="103" t="str">
        <f t="shared" si="4"/>
        <v/>
      </c>
      <c r="Q68" s="103" t="str">
        <f t="shared" si="4"/>
        <v/>
      </c>
      <c r="R68" s="103" t="str">
        <f t="shared" si="4"/>
        <v/>
      </c>
      <c r="S68" s="103" t="str">
        <f t="shared" si="4"/>
        <v/>
      </c>
      <c r="T68" s="103" t="str">
        <f t="shared" si="4"/>
        <v/>
      </c>
      <c r="U68" s="103" t="str">
        <f t="shared" si="4"/>
        <v/>
      </c>
      <c r="V68" s="103" t="str">
        <f t="shared" si="4"/>
        <v/>
      </c>
      <c r="W68" s="103" t="str">
        <f t="shared" si="4"/>
        <v/>
      </c>
      <c r="X68" s="103" t="str">
        <f t="shared" si="4"/>
        <v/>
      </c>
      <c r="Y68" s="103" t="str">
        <f t="shared" si="4"/>
        <v/>
      </c>
      <c r="Z68" s="103" t="str">
        <f t="shared" si="4"/>
        <v/>
      </c>
      <c r="AA68" s="103" t="str">
        <f t="shared" si="4"/>
        <v/>
      </c>
      <c r="AB68" s="103" t="str">
        <f t="shared" si="4"/>
        <v/>
      </c>
      <c r="AC68" s="103" t="str">
        <f t="shared" si="4"/>
        <v/>
      </c>
      <c r="AD68" s="103">
        <f t="shared" si="5"/>
        <v>0</v>
      </c>
      <c r="AE68" s="103">
        <f t="shared" si="5"/>
        <v>2.7000000000000001E-3</v>
      </c>
      <c r="AF68" s="103">
        <f t="shared" si="5"/>
        <v>5.5148902035495832E-3</v>
      </c>
      <c r="AG68" s="103">
        <f t="shared" si="5"/>
        <v>0</v>
      </c>
    </row>
    <row r="69" spans="1:33" ht="12" customHeight="1">
      <c r="A69" s="104">
        <v>2017</v>
      </c>
      <c r="B69" s="103">
        <f t="shared" si="6"/>
        <v>2.2000000000000001E-3</v>
      </c>
      <c r="C69" s="103">
        <f t="shared" si="6"/>
        <v>4.4097013429544992E-3</v>
      </c>
      <c r="D69" s="103">
        <f t="shared" si="6"/>
        <v>2.2146164686933771E-3</v>
      </c>
      <c r="E69" s="103" t="str">
        <f t="shared" si="6"/>
        <v/>
      </c>
      <c r="F69" s="103" t="str">
        <f t="shared" si="6"/>
        <v/>
      </c>
      <c r="G69" s="103" t="str">
        <f t="shared" si="6"/>
        <v/>
      </c>
      <c r="H69" s="103" t="str">
        <f t="shared" si="6"/>
        <v/>
      </c>
      <c r="I69" s="103" t="str">
        <f t="shared" si="6"/>
        <v/>
      </c>
      <c r="J69" s="103" t="str">
        <f t="shared" si="6"/>
        <v/>
      </c>
      <c r="K69" s="103" t="str">
        <f t="shared" si="6"/>
        <v/>
      </c>
      <c r="L69" s="103"/>
      <c r="N69" s="103" t="str">
        <f t="shared" si="4"/>
        <v/>
      </c>
      <c r="O69" s="103" t="str">
        <f t="shared" si="4"/>
        <v/>
      </c>
      <c r="P69" s="103" t="str">
        <f t="shared" si="4"/>
        <v/>
      </c>
      <c r="Q69" s="103" t="str">
        <f t="shared" si="4"/>
        <v/>
      </c>
      <c r="R69" s="103" t="str">
        <f t="shared" si="4"/>
        <v/>
      </c>
      <c r="S69" s="103" t="str">
        <f t="shared" si="4"/>
        <v/>
      </c>
      <c r="T69" s="103" t="str">
        <f t="shared" si="4"/>
        <v/>
      </c>
      <c r="U69" s="103" t="str">
        <f t="shared" si="4"/>
        <v/>
      </c>
      <c r="V69" s="103" t="str">
        <f t="shared" si="4"/>
        <v/>
      </c>
      <c r="W69" s="103" t="str">
        <f t="shared" si="4"/>
        <v/>
      </c>
      <c r="X69" s="103" t="str">
        <f t="shared" si="4"/>
        <v/>
      </c>
      <c r="Y69" s="103" t="str">
        <f t="shared" si="4"/>
        <v/>
      </c>
      <c r="Z69" s="103" t="str">
        <f t="shared" si="4"/>
        <v/>
      </c>
      <c r="AA69" s="103" t="str">
        <f t="shared" si="4"/>
        <v/>
      </c>
      <c r="AB69" s="103" t="str">
        <f t="shared" si="4"/>
        <v/>
      </c>
      <c r="AC69" s="103" t="str">
        <f t="shared" si="4"/>
        <v/>
      </c>
      <c r="AD69" s="103" t="str">
        <f t="shared" si="5"/>
        <v/>
      </c>
      <c r="AE69" s="103">
        <f t="shared" si="5"/>
        <v>2.2000000000000001E-3</v>
      </c>
      <c r="AF69" s="103">
        <f t="shared" si="5"/>
        <v>4.4097013429544992E-3</v>
      </c>
      <c r="AG69" s="103">
        <f t="shared" si="5"/>
        <v>2.2146164686933771E-3</v>
      </c>
    </row>
    <row r="70" spans="1:33" ht="12" customHeight="1">
      <c r="A70" s="104">
        <v>2018</v>
      </c>
      <c r="B70" s="103">
        <f t="shared" si="6"/>
        <v>3.9000000000000003E-3</v>
      </c>
      <c r="C70" s="103">
        <f t="shared" si="6"/>
        <v>7.8305391024997475E-3</v>
      </c>
      <c r="D70" s="103" t="str">
        <f t="shared" si="6"/>
        <v/>
      </c>
      <c r="E70" s="103" t="str">
        <f t="shared" si="6"/>
        <v/>
      </c>
      <c r="F70" s="103" t="str">
        <f t="shared" si="6"/>
        <v/>
      </c>
      <c r="G70" s="103" t="str">
        <f t="shared" si="6"/>
        <v/>
      </c>
      <c r="H70" s="103" t="str">
        <f t="shared" si="6"/>
        <v/>
      </c>
      <c r="I70" s="103" t="str">
        <f t="shared" si="6"/>
        <v/>
      </c>
      <c r="J70" s="103" t="str">
        <f t="shared" si="6"/>
        <v/>
      </c>
      <c r="K70" s="103" t="str">
        <f t="shared" si="6"/>
        <v/>
      </c>
      <c r="L70" s="103"/>
      <c r="N70" s="103" t="str">
        <f t="shared" si="4"/>
        <v/>
      </c>
      <c r="O70" s="103" t="str">
        <f t="shared" si="4"/>
        <v/>
      </c>
      <c r="P70" s="103" t="str">
        <f t="shared" si="4"/>
        <v/>
      </c>
      <c r="Q70" s="103" t="str">
        <f t="shared" si="4"/>
        <v/>
      </c>
      <c r="R70" s="103" t="str">
        <f t="shared" si="4"/>
        <v/>
      </c>
      <c r="S70" s="103" t="str">
        <f t="shared" si="4"/>
        <v/>
      </c>
      <c r="T70" s="103" t="str">
        <f t="shared" si="4"/>
        <v/>
      </c>
      <c r="U70" s="103" t="str">
        <f t="shared" si="4"/>
        <v/>
      </c>
      <c r="V70" s="103" t="str">
        <f t="shared" si="4"/>
        <v/>
      </c>
      <c r="W70" s="103" t="str">
        <f t="shared" si="4"/>
        <v/>
      </c>
      <c r="X70" s="103" t="str">
        <f t="shared" si="4"/>
        <v/>
      </c>
      <c r="Y70" s="103" t="str">
        <f t="shared" si="4"/>
        <v/>
      </c>
      <c r="Z70" s="103" t="str">
        <f t="shared" si="4"/>
        <v/>
      </c>
      <c r="AA70" s="103" t="str">
        <f t="shared" si="4"/>
        <v/>
      </c>
      <c r="AB70" s="103" t="str">
        <f t="shared" si="4"/>
        <v/>
      </c>
      <c r="AC70" s="103" t="str">
        <f t="shared" si="4"/>
        <v/>
      </c>
      <c r="AD70" s="103" t="str">
        <f t="shared" si="5"/>
        <v/>
      </c>
      <c r="AE70" s="103" t="str">
        <f t="shared" si="5"/>
        <v/>
      </c>
      <c r="AF70" s="103">
        <f t="shared" si="5"/>
        <v>3.9000000000000003E-3</v>
      </c>
      <c r="AG70" s="103">
        <f t="shared" si="5"/>
        <v>7.8305391024997475E-3</v>
      </c>
    </row>
    <row r="71" spans="1:33" ht="12" customHeight="1">
      <c r="A71" s="104">
        <v>2019</v>
      </c>
      <c r="B71" s="103">
        <f t="shared" si="6"/>
        <v>1.01E-2</v>
      </c>
      <c r="C71" s="103" t="str">
        <f t="shared" si="6"/>
        <v/>
      </c>
      <c r="D71" s="103" t="str">
        <f t="shared" si="6"/>
        <v/>
      </c>
      <c r="E71" s="103" t="str">
        <f t="shared" si="6"/>
        <v/>
      </c>
      <c r="F71" s="103" t="str">
        <f t="shared" si="6"/>
        <v/>
      </c>
      <c r="G71" s="103" t="str">
        <f t="shared" si="6"/>
        <v/>
      </c>
      <c r="H71" s="103" t="str">
        <f t="shared" si="6"/>
        <v/>
      </c>
      <c r="I71" s="103" t="str">
        <f t="shared" si="6"/>
        <v/>
      </c>
      <c r="J71" s="103" t="str">
        <f t="shared" si="6"/>
        <v/>
      </c>
      <c r="K71" s="103" t="str">
        <f t="shared" si="6"/>
        <v/>
      </c>
      <c r="L71" s="103"/>
      <c r="N71" s="103" t="str">
        <f t="shared" si="4"/>
        <v/>
      </c>
      <c r="O71" s="103" t="str">
        <f t="shared" si="4"/>
        <v/>
      </c>
      <c r="P71" s="103" t="str">
        <f t="shared" si="4"/>
        <v/>
      </c>
      <c r="Q71" s="103" t="str">
        <f t="shared" si="4"/>
        <v/>
      </c>
      <c r="R71" s="103" t="str">
        <f t="shared" si="4"/>
        <v/>
      </c>
      <c r="S71" s="103" t="str">
        <f t="shared" si="4"/>
        <v/>
      </c>
      <c r="T71" s="103" t="str">
        <f t="shared" si="4"/>
        <v/>
      </c>
      <c r="U71" s="103" t="str">
        <f t="shared" si="4"/>
        <v/>
      </c>
      <c r="V71" s="103" t="str">
        <f t="shared" si="4"/>
        <v/>
      </c>
      <c r="W71" s="103" t="str">
        <f t="shared" si="4"/>
        <v/>
      </c>
      <c r="X71" s="103" t="str">
        <f t="shared" si="4"/>
        <v/>
      </c>
      <c r="Y71" s="103" t="str">
        <f t="shared" si="4"/>
        <v/>
      </c>
      <c r="Z71" s="103" t="str">
        <f t="shared" si="4"/>
        <v/>
      </c>
      <c r="AA71" s="103" t="str">
        <f t="shared" si="4"/>
        <v/>
      </c>
      <c r="AB71" s="103" t="str">
        <f t="shared" si="4"/>
        <v/>
      </c>
      <c r="AC71" s="103" t="str">
        <f t="shared" si="4"/>
        <v/>
      </c>
      <c r="AD71" s="103" t="str">
        <f t="shared" si="5"/>
        <v/>
      </c>
      <c r="AE71" s="103" t="str">
        <f t="shared" si="5"/>
        <v/>
      </c>
      <c r="AF71" s="103" t="str">
        <f t="shared" si="5"/>
        <v/>
      </c>
      <c r="AG71" s="103">
        <f t="shared" si="5"/>
        <v>1.01E-2</v>
      </c>
    </row>
    <row r="72" spans="1:33" ht="12" customHeight="1">
      <c r="A72" s="104" t="s">
        <v>150</v>
      </c>
      <c r="B72" s="102">
        <f t="shared" si="6"/>
        <v>6.8000000000000005E-3</v>
      </c>
      <c r="C72" s="102">
        <f t="shared" si="6"/>
        <v>6.242448650825615E-3</v>
      </c>
      <c r="D72" s="102">
        <f t="shared" si="6"/>
        <v>4.6605876393110432E-3</v>
      </c>
      <c r="E72" s="102">
        <f t="shared" si="6"/>
        <v>4.8859934853420217E-3</v>
      </c>
      <c r="F72" s="102">
        <f t="shared" si="6"/>
        <v>4.7054009819967263E-3</v>
      </c>
      <c r="G72" s="102">
        <f t="shared" si="6"/>
        <v>3.6998972250770804E-3</v>
      </c>
      <c r="H72" s="102">
        <f t="shared" si="6"/>
        <v>3.5073241180111408E-3</v>
      </c>
      <c r="I72" s="102">
        <f t="shared" si="6"/>
        <v>3.312629399585923E-3</v>
      </c>
      <c r="J72" s="102">
        <f t="shared" si="6"/>
        <v>1.5579559617781413E-3</v>
      </c>
      <c r="K72" s="102">
        <f t="shared" si="6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 s="101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7">IF(C52="","",_xlfn.NORM.S.INV(C52+0.000001%))</f>
        <v>-5.61200124417479</v>
      </c>
      <c r="D79" s="108">
        <f t="shared" si="7"/>
        <v>-5.61200124417479</v>
      </c>
      <c r="E79" s="108">
        <f t="shared" si="7"/>
        <v>-5.61200124417479</v>
      </c>
      <c r="F79" s="108">
        <f t="shared" si="7"/>
        <v>-5.61200124417479</v>
      </c>
      <c r="G79" s="108">
        <f t="shared" si="7"/>
        <v>-5.61200124417479</v>
      </c>
      <c r="H79" s="108">
        <f t="shared" si="7"/>
        <v>-5.61200124417479</v>
      </c>
      <c r="I79" s="108">
        <f t="shared" si="7"/>
        <v>-2.1834862561349202</v>
      </c>
      <c r="J79" s="108">
        <f t="shared" si="7"/>
        <v>-5.61200124417479</v>
      </c>
      <c r="K79" s="108">
        <f t="shared" si="7"/>
        <v>-5.61200124417479</v>
      </c>
      <c r="L79" s="108"/>
    </row>
    <row r="80" spans="1:33" ht="12" customHeight="1">
      <c r="A80" s="104">
        <v>2001</v>
      </c>
      <c r="B80" s="108">
        <f t="shared" ref="B80:K95" si="8">IF(B53="","",_xlfn.NORM.S.INV(B53+0.000001%))</f>
        <v>-5.61200124417479</v>
      </c>
      <c r="C80" s="108">
        <f t="shared" si="8"/>
        <v>-5.61200124417479</v>
      </c>
      <c r="D80" s="108">
        <f t="shared" si="8"/>
        <v>-5.61200124417479</v>
      </c>
      <c r="E80" s="108">
        <f t="shared" si="8"/>
        <v>-5.61200124417479</v>
      </c>
      <c r="F80" s="108">
        <f t="shared" si="8"/>
        <v>-5.61200124417479</v>
      </c>
      <c r="G80" s="108">
        <f t="shared" si="8"/>
        <v>-5.61200124417479</v>
      </c>
      <c r="H80" s="108">
        <f t="shared" si="8"/>
        <v>-2.2262114705893974</v>
      </c>
      <c r="I80" s="108">
        <f t="shared" si="8"/>
        <v>-5.61200124417479</v>
      </c>
      <c r="J80" s="108">
        <f t="shared" si="8"/>
        <v>-5.61200124417479</v>
      </c>
      <c r="K80" s="108">
        <f t="shared" si="8"/>
        <v>-5.61200124417479</v>
      </c>
      <c r="L80" s="108"/>
    </row>
    <row r="81" spans="1:22" ht="12" customHeight="1">
      <c r="A81" s="104">
        <v>2002</v>
      </c>
      <c r="B81" s="108">
        <f t="shared" si="8"/>
        <v>-5.61200124417479</v>
      </c>
      <c r="C81" s="108">
        <f t="shared" si="8"/>
        <v>-2.2701246682961709</v>
      </c>
      <c r="D81" s="108">
        <f t="shared" si="8"/>
        <v>-5.61200124417479</v>
      </c>
      <c r="E81" s="108">
        <f t="shared" si="8"/>
        <v>-5.61200124417479</v>
      </c>
      <c r="F81" s="108">
        <f t="shared" si="8"/>
        <v>-5.61200124417479</v>
      </c>
      <c r="G81" s="108">
        <f t="shared" si="8"/>
        <v>-2.262368496424811</v>
      </c>
      <c r="H81" s="108">
        <f t="shared" si="8"/>
        <v>-5.61200124417479</v>
      </c>
      <c r="I81" s="108">
        <f t="shared" si="8"/>
        <v>-5.61200124417479</v>
      </c>
      <c r="J81" s="108">
        <f t="shared" si="8"/>
        <v>-5.61200124417479</v>
      </c>
      <c r="K81" s="108">
        <f t="shared" si="8"/>
        <v>-5.61200124417479</v>
      </c>
      <c r="L81" s="108"/>
    </row>
    <row r="82" spans="1:22" ht="12" customHeight="1">
      <c r="A82" s="104">
        <v>2003</v>
      </c>
      <c r="B82" s="108">
        <f t="shared" si="8"/>
        <v>-2.4323785757098522</v>
      </c>
      <c r="C82" s="108">
        <f t="shared" si="8"/>
        <v>-5.61200124417479</v>
      </c>
      <c r="D82" s="108">
        <f t="shared" si="8"/>
        <v>-5.61200124417479</v>
      </c>
      <c r="E82" s="108">
        <f t="shared" si="8"/>
        <v>-5.61200124417479</v>
      </c>
      <c r="F82" s="108">
        <f t="shared" si="8"/>
        <v>-2.4296509475508965</v>
      </c>
      <c r="G82" s="108">
        <f t="shared" si="8"/>
        <v>-5.61200124417479</v>
      </c>
      <c r="H82" s="108">
        <f t="shared" si="8"/>
        <v>-5.61200124417479</v>
      </c>
      <c r="I82" s="108">
        <f t="shared" si="8"/>
        <v>-5.61200124417479</v>
      </c>
      <c r="J82" s="108">
        <f t="shared" si="8"/>
        <v>-5.61200124417479</v>
      </c>
      <c r="K82" s="108">
        <f t="shared" si="8"/>
        <v>-5.61200124417479</v>
      </c>
      <c r="L82" s="108"/>
    </row>
    <row r="83" spans="1:22" ht="12" customHeight="1">
      <c r="A83" s="104">
        <v>2004</v>
      </c>
      <c r="B83" s="108">
        <f t="shared" si="8"/>
        <v>-5.61200124417479</v>
      </c>
      <c r="C83" s="108">
        <f t="shared" si="8"/>
        <v>-5.61200124417479</v>
      </c>
      <c r="D83" s="108">
        <f t="shared" si="8"/>
        <v>-5.61200124417479</v>
      </c>
      <c r="E83" s="108">
        <f t="shared" si="8"/>
        <v>-2.4323785757098522</v>
      </c>
      <c r="F83" s="108">
        <f t="shared" si="8"/>
        <v>-5.61200124417479</v>
      </c>
      <c r="G83" s="108">
        <f t="shared" si="8"/>
        <v>-5.61200124417479</v>
      </c>
      <c r="H83" s="108">
        <f t="shared" si="8"/>
        <v>-2.4296509475508965</v>
      </c>
      <c r="I83" s="108">
        <f t="shared" si="8"/>
        <v>-5.61200124417479</v>
      </c>
      <c r="J83" s="108">
        <f t="shared" si="8"/>
        <v>-5.61200124417479</v>
      </c>
      <c r="K83" s="108">
        <f t="shared" si="8"/>
        <v>-5.61200124417479</v>
      </c>
      <c r="L83" s="108"/>
    </row>
    <row r="84" spans="1:22" ht="12" customHeight="1">
      <c r="A84" s="104">
        <v>2005</v>
      </c>
      <c r="B84" s="108">
        <f t="shared" si="8"/>
        <v>-5.61200124417479</v>
      </c>
      <c r="C84" s="108">
        <f t="shared" si="8"/>
        <v>-5.61200124417479</v>
      </c>
      <c r="D84" s="108">
        <f t="shared" si="8"/>
        <v>-2.4676579660718163</v>
      </c>
      <c r="E84" s="108">
        <f t="shared" si="8"/>
        <v>-5.61200124417479</v>
      </c>
      <c r="F84" s="108">
        <f t="shared" si="8"/>
        <v>-2.4705177092248687</v>
      </c>
      <c r="G84" s="108">
        <f t="shared" si="8"/>
        <v>-2.4627882047845611</v>
      </c>
      <c r="H84" s="108">
        <f t="shared" si="8"/>
        <v>-5.61200124417479</v>
      </c>
      <c r="I84" s="108">
        <f t="shared" si="8"/>
        <v>-2.4656189199889509</v>
      </c>
      <c r="J84" s="108">
        <f t="shared" si="8"/>
        <v>-5.61200124417479</v>
      </c>
      <c r="K84" s="108">
        <f t="shared" si="8"/>
        <v>-5.61200124417479</v>
      </c>
      <c r="L84" s="108"/>
    </row>
    <row r="85" spans="1:22" ht="12" customHeight="1">
      <c r="A85" s="104">
        <v>2006</v>
      </c>
      <c r="B85" s="108">
        <f t="shared" si="8"/>
        <v>-2.4948786850364235</v>
      </c>
      <c r="C85" s="108">
        <f t="shared" si="8"/>
        <v>-2.4926352386526034</v>
      </c>
      <c r="D85" s="108">
        <f t="shared" si="8"/>
        <v>-5.61200124417479</v>
      </c>
      <c r="E85" s="108">
        <f t="shared" si="8"/>
        <v>-2.4903758791429875</v>
      </c>
      <c r="F85" s="108">
        <f t="shared" si="8"/>
        <v>-2.4881003887542383</v>
      </c>
      <c r="G85" s="108">
        <f t="shared" si="8"/>
        <v>-5.61200124417479</v>
      </c>
      <c r="H85" s="108">
        <f t="shared" si="8"/>
        <v>-2.4914977280716024</v>
      </c>
      <c r="I85" s="108">
        <f t="shared" si="8"/>
        <v>-5.61200124417479</v>
      </c>
      <c r="J85" s="108">
        <f t="shared" si="8"/>
        <v>-5.61200124417479</v>
      </c>
      <c r="K85" s="108">
        <f t="shared" si="8"/>
        <v>-5.61200124417479</v>
      </c>
      <c r="L85" s="108"/>
    </row>
    <row r="86" spans="1:22" ht="12" customHeight="1">
      <c r="A86" s="104">
        <v>2007</v>
      </c>
      <c r="B86" s="108">
        <f t="shared" si="8"/>
        <v>-2.4043778313400699</v>
      </c>
      <c r="C86" s="108">
        <f t="shared" si="8"/>
        <v>-2.3969108750815313</v>
      </c>
      <c r="D86" s="108">
        <f t="shared" si="8"/>
        <v>-2.3983647842216826</v>
      </c>
      <c r="E86" s="108">
        <f t="shared" si="8"/>
        <v>-2.3953350006596654</v>
      </c>
      <c r="F86" s="108">
        <f t="shared" si="8"/>
        <v>-5.61200124417479</v>
      </c>
      <c r="G86" s="108">
        <f t="shared" si="8"/>
        <v>-2.3877704774276336</v>
      </c>
      <c r="H86" s="108">
        <f t="shared" si="8"/>
        <v>-5.61200124417479</v>
      </c>
      <c r="I86" s="108">
        <f t="shared" si="8"/>
        <v>-5.61200124417479</v>
      </c>
      <c r="J86" s="108">
        <f t="shared" si="8"/>
        <v>-2.3891515720423726</v>
      </c>
      <c r="K86" s="108">
        <f t="shared" si="8"/>
        <v>-5.61200124417479</v>
      </c>
      <c r="L86" s="108"/>
    </row>
    <row r="87" spans="1:22" ht="12" customHeight="1">
      <c r="A87" s="104">
        <v>2008</v>
      </c>
      <c r="B87" s="108">
        <f t="shared" si="8"/>
        <v>-2.027610465904691</v>
      </c>
      <c r="C87" s="108">
        <f t="shared" si="8"/>
        <v>-2.0186159894804687</v>
      </c>
      <c r="D87" s="108">
        <f t="shared" si="8"/>
        <v>-2.4415847130204309</v>
      </c>
      <c r="E87" s="108">
        <f t="shared" si="8"/>
        <v>-5.61200124417479</v>
      </c>
      <c r="F87" s="108">
        <f t="shared" si="8"/>
        <v>-2.4338036527328768</v>
      </c>
      <c r="G87" s="108">
        <f t="shared" si="8"/>
        <v>-5.61200124417479</v>
      </c>
      <c r="H87" s="108">
        <f t="shared" si="8"/>
        <v>-5.61200124417479</v>
      </c>
      <c r="I87" s="108">
        <f t="shared" si="8"/>
        <v>-2.4310880580243017</v>
      </c>
      <c r="J87" s="108">
        <f t="shared" si="8"/>
        <v>-5.61200124417479</v>
      </c>
      <c r="K87" s="108">
        <f t="shared" si="8"/>
        <v>-5.61200124417479</v>
      </c>
      <c r="L87" s="108"/>
    </row>
    <row r="88" spans="1:22" ht="12" customHeight="1">
      <c r="A88" s="104">
        <v>2009</v>
      </c>
      <c r="B88" s="108">
        <f t="shared" si="8"/>
        <v>-1.9599638134392521</v>
      </c>
      <c r="C88" s="108">
        <f t="shared" si="8"/>
        <v>-2.4858815558493959</v>
      </c>
      <c r="D88" s="108">
        <f t="shared" si="8"/>
        <v>-5.61200124417479</v>
      </c>
      <c r="E88" s="108">
        <f t="shared" si="8"/>
        <v>-2.4892669607442146</v>
      </c>
      <c r="F88" s="108">
        <f t="shared" si="8"/>
        <v>-5.61200124417479</v>
      </c>
      <c r="G88" s="108">
        <f t="shared" si="8"/>
        <v>-5.61200124417479</v>
      </c>
      <c r="H88" s="108">
        <f t="shared" si="8"/>
        <v>-2.4812859978107622</v>
      </c>
      <c r="I88" s="108">
        <f t="shared" si="8"/>
        <v>-2.484646373502577</v>
      </c>
      <c r="J88" s="108">
        <f t="shared" si="8"/>
        <v>-5.61200124417479</v>
      </c>
      <c r="K88" s="108">
        <f t="shared" si="8"/>
        <v>-2.4766233684064254</v>
      </c>
      <c r="L88" s="108"/>
    </row>
    <row r="89" spans="1:22" ht="12" customHeight="1">
      <c r="A89" s="104">
        <v>2010</v>
      </c>
      <c r="B89" s="108">
        <f t="shared" si="8"/>
        <v>-2.4729571732183802</v>
      </c>
      <c r="C89" s="108">
        <f t="shared" si="8"/>
        <v>-5.61200124417479</v>
      </c>
      <c r="D89" s="108">
        <f t="shared" si="8"/>
        <v>-2.4705537186277087</v>
      </c>
      <c r="E89" s="108">
        <f t="shared" si="8"/>
        <v>-5.61200124417479</v>
      </c>
      <c r="F89" s="108">
        <f t="shared" si="8"/>
        <v>-5.61200124417479</v>
      </c>
      <c r="G89" s="108">
        <f t="shared" si="8"/>
        <v>-2.4681320970344895</v>
      </c>
      <c r="H89" s="108">
        <f t="shared" si="8"/>
        <v>-5.61200124417479</v>
      </c>
      <c r="I89" s="108">
        <f t="shared" si="8"/>
        <v>-5.61200124417479</v>
      </c>
      <c r="J89" s="108">
        <f t="shared" si="8"/>
        <v>-2.4656920435226497</v>
      </c>
      <c r="K89" s="108">
        <f t="shared" si="8"/>
        <v>-5.61200124417479</v>
      </c>
      <c r="L89" s="108"/>
    </row>
    <row r="90" spans="1:22" ht="12" customHeight="1">
      <c r="A90" s="104">
        <v>2011</v>
      </c>
      <c r="B90" s="108">
        <f t="shared" si="8"/>
        <v>-5.61200124417479</v>
      </c>
      <c r="C90" s="108">
        <f t="shared" si="8"/>
        <v>-2.2445035619696556</v>
      </c>
      <c r="D90" s="108">
        <f t="shared" si="8"/>
        <v>-2.4961285087523439</v>
      </c>
      <c r="E90" s="108">
        <f t="shared" si="8"/>
        <v>-2.4938938827852861</v>
      </c>
      <c r="F90" s="108">
        <f t="shared" si="8"/>
        <v>-2.0710820664857321</v>
      </c>
      <c r="G90" s="108">
        <f t="shared" si="8"/>
        <v>-5.61200124417479</v>
      </c>
      <c r="H90" s="108">
        <f t="shared" si="8"/>
        <v>-5.61200124417479</v>
      </c>
      <c r="I90" s="108">
        <f t="shared" si="8"/>
        <v>-2.4847580549096162</v>
      </c>
      <c r="J90" s="108">
        <f t="shared" si="8"/>
        <v>-5.61200124417479</v>
      </c>
      <c r="K90" s="108" t="str">
        <f t="shared" si="8"/>
        <v/>
      </c>
      <c r="L90" s="108"/>
    </row>
    <row r="91" spans="1:22" ht="12" customHeight="1">
      <c r="A91" s="104">
        <v>2012</v>
      </c>
      <c r="B91" s="108">
        <f t="shared" si="8"/>
        <v>-2.5758286119742944</v>
      </c>
      <c r="C91" s="108">
        <f t="shared" si="8"/>
        <v>-2.3207280186817982</v>
      </c>
      <c r="D91" s="108">
        <f t="shared" si="8"/>
        <v>-2.5705630233429511</v>
      </c>
      <c r="E91" s="108">
        <f t="shared" si="8"/>
        <v>-2.0432811515473439</v>
      </c>
      <c r="F91" s="108">
        <f t="shared" si="8"/>
        <v>-5.61200124417479</v>
      </c>
      <c r="G91" s="108">
        <f t="shared" si="8"/>
        <v>-2.5616088971874253</v>
      </c>
      <c r="H91" s="108">
        <f t="shared" si="8"/>
        <v>-2.305183776364649</v>
      </c>
      <c r="I91" s="108">
        <f t="shared" si="8"/>
        <v>-5.61200124417479</v>
      </c>
      <c r="J91" s="108" t="str">
        <f t="shared" si="8"/>
        <v/>
      </c>
      <c r="K91" s="108" t="str">
        <f t="shared" si="8"/>
        <v/>
      </c>
      <c r="L91" s="108"/>
    </row>
    <row r="92" spans="1:22" ht="12" customHeight="1">
      <c r="A92" s="104">
        <v>2013</v>
      </c>
      <c r="B92" s="108">
        <f t="shared" si="8"/>
        <v>-2.341624521308745</v>
      </c>
      <c r="C92" s="108">
        <f t="shared" si="8"/>
        <v>-2.5865904258520951</v>
      </c>
      <c r="D92" s="108">
        <f t="shared" si="8"/>
        <v>-2.066745547285938</v>
      </c>
      <c r="E92" s="108">
        <f t="shared" si="8"/>
        <v>-5.61200124417479</v>
      </c>
      <c r="F92" s="108">
        <f t="shared" si="8"/>
        <v>-2.5781611275339182</v>
      </c>
      <c r="G92" s="108">
        <f t="shared" si="8"/>
        <v>-2.3309366403828955</v>
      </c>
      <c r="H92" s="108">
        <f t="shared" si="8"/>
        <v>-5.61200124417479</v>
      </c>
      <c r="I92" s="108" t="str">
        <f t="shared" si="8"/>
        <v/>
      </c>
      <c r="J92" s="108" t="str">
        <f t="shared" si="8"/>
        <v/>
      </c>
      <c r="K92" s="108" t="str">
        <f t="shared" si="8"/>
        <v/>
      </c>
      <c r="L92" s="108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si="8"/>
        <v>-2.6520689638117609</v>
      </c>
      <c r="C93" s="108">
        <f t="shared" si="8"/>
        <v>-2.0479768377745664</v>
      </c>
      <c r="D93" s="108">
        <f t="shared" si="8"/>
        <v>-5.61200124417479</v>
      </c>
      <c r="E93" s="108">
        <f t="shared" si="8"/>
        <v>-2.6437870664960257</v>
      </c>
      <c r="F93" s="108">
        <f t="shared" si="8"/>
        <v>-2.3939038811931739</v>
      </c>
      <c r="G93" s="108">
        <f t="shared" si="8"/>
        <v>-5.61200124417479</v>
      </c>
      <c r="H93" s="108" t="str">
        <f t="shared" si="8"/>
        <v/>
      </c>
      <c r="I93" s="108" t="str">
        <f t="shared" si="8"/>
        <v/>
      </c>
      <c r="J93" s="108" t="str">
        <f t="shared" si="8"/>
        <v/>
      </c>
      <c r="K93" s="108" t="str">
        <f t="shared" si="8"/>
        <v/>
      </c>
      <c r="L93" s="108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si="8"/>
        <v>-2.0537487040976865</v>
      </c>
      <c r="C94" s="108">
        <f t="shared" si="8"/>
        <v>-5.61200124417479</v>
      </c>
      <c r="D94" s="108">
        <f t="shared" si="8"/>
        <v>-2.7096849825052853</v>
      </c>
      <c r="E94" s="108">
        <f t="shared" si="8"/>
        <v>-2.4645200622456973</v>
      </c>
      <c r="F94" s="108">
        <f t="shared" si="8"/>
        <v>-2.7062810354348454</v>
      </c>
      <c r="G94" s="108" t="str">
        <f t="shared" si="8"/>
        <v/>
      </c>
      <c r="H94" s="108" t="str">
        <f t="shared" si="8"/>
        <v/>
      </c>
      <c r="I94" s="108" t="str">
        <f t="shared" si="8"/>
        <v/>
      </c>
      <c r="J94" s="108" t="str">
        <f t="shared" si="8"/>
        <v/>
      </c>
      <c r="K94" s="108" t="str">
        <f t="shared" si="8"/>
        <v/>
      </c>
      <c r="L94" s="108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si="8"/>
        <v>-5.61200124417479</v>
      </c>
      <c r="C95" s="108">
        <f t="shared" si="8"/>
        <v>-2.7821492518321893</v>
      </c>
      <c r="D95" s="108">
        <f t="shared" si="8"/>
        <v>-2.541753266504188</v>
      </c>
      <c r="E95" s="108">
        <f t="shared" si="8"/>
        <v>-5.61200124417479</v>
      </c>
      <c r="F95" s="108" t="str">
        <f t="shared" si="8"/>
        <v/>
      </c>
      <c r="G95" s="108" t="str">
        <f t="shared" si="8"/>
        <v/>
      </c>
      <c r="H95" s="108" t="str">
        <f t="shared" si="8"/>
        <v/>
      </c>
      <c r="I95" s="108" t="str">
        <f t="shared" si="8"/>
        <v/>
      </c>
      <c r="J95" s="108" t="str">
        <f t="shared" si="8"/>
        <v/>
      </c>
      <c r="K95" s="108" t="str">
        <f t="shared" si="8"/>
        <v/>
      </c>
      <c r="L95" s="108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9" si="9">IF(B69="","",_xlfn.NORM.S.INV(B69+0.000001%))</f>
        <v>-2.8479618408911649</v>
      </c>
      <c r="C96" s="108">
        <f t="shared" si="9"/>
        <v>-2.6189757110572822</v>
      </c>
      <c r="D96" s="108">
        <f t="shared" si="9"/>
        <v>-2.8458537708596037</v>
      </c>
      <c r="E96" s="108" t="str">
        <f t="shared" si="9"/>
        <v/>
      </c>
      <c r="F96" s="108" t="str">
        <f t="shared" si="9"/>
        <v/>
      </c>
      <c r="G96" s="108" t="str">
        <f t="shared" si="9"/>
        <v/>
      </c>
      <c r="H96" s="108" t="str">
        <f t="shared" si="9"/>
        <v/>
      </c>
      <c r="I96" s="108" t="str">
        <f t="shared" si="9"/>
        <v/>
      </c>
      <c r="J96" s="108" t="str">
        <f t="shared" si="9"/>
        <v/>
      </c>
      <c r="K96" s="108" t="str">
        <f t="shared" si="9"/>
        <v/>
      </c>
      <c r="L96" s="108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si="9"/>
        <v>-2.6606058753302588</v>
      </c>
      <c r="C97" s="108">
        <f t="shared" si="9"/>
        <v>-2.416719089263164</v>
      </c>
      <c r="D97" s="108" t="str">
        <f t="shared" si="9"/>
        <v/>
      </c>
      <c r="E97" s="108" t="str">
        <f t="shared" si="9"/>
        <v/>
      </c>
      <c r="F97" s="108" t="str">
        <f t="shared" si="9"/>
        <v/>
      </c>
      <c r="G97" s="108" t="str">
        <f t="shared" si="9"/>
        <v/>
      </c>
      <c r="H97" s="108" t="str">
        <f t="shared" si="9"/>
        <v/>
      </c>
      <c r="I97" s="108" t="str">
        <f t="shared" si="9"/>
        <v/>
      </c>
      <c r="J97" s="108" t="str">
        <f t="shared" si="9"/>
        <v/>
      </c>
      <c r="K97" s="108" t="str">
        <f t="shared" si="9"/>
        <v/>
      </c>
      <c r="L97" s="108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si="9"/>
        <v>-2.3226117300937825</v>
      </c>
      <c r="C98" s="108" t="str">
        <f t="shared" si="9"/>
        <v/>
      </c>
      <c r="D98" s="108" t="str">
        <f t="shared" si="9"/>
        <v/>
      </c>
      <c r="E98" s="108" t="str">
        <f t="shared" si="9"/>
        <v/>
      </c>
      <c r="F98" s="108" t="str">
        <f t="shared" si="9"/>
        <v/>
      </c>
      <c r="G98" s="108" t="str">
        <f t="shared" si="9"/>
        <v/>
      </c>
      <c r="H98" s="108" t="str">
        <f t="shared" si="9"/>
        <v/>
      </c>
      <c r="I98" s="108" t="str">
        <f t="shared" si="9"/>
        <v/>
      </c>
      <c r="J98" s="108" t="str">
        <f t="shared" si="9"/>
        <v/>
      </c>
      <c r="K98" s="108" t="str">
        <f t="shared" si="9"/>
        <v/>
      </c>
      <c r="L98" s="10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si="9"/>
        <v>-2.4676579660718163</v>
      </c>
      <c r="C99" s="108">
        <f t="shared" si="9"/>
        <v>-2.4981334817991976</v>
      </c>
      <c r="D99" s="108">
        <f t="shared" si="9"/>
        <v>-2.6000434675040234</v>
      </c>
      <c r="E99" s="108">
        <f t="shared" si="9"/>
        <v>-2.5837942529073405</v>
      </c>
      <c r="F99" s="108">
        <f t="shared" si="9"/>
        <v>-2.5967579318862413</v>
      </c>
      <c r="G99" s="108">
        <f t="shared" si="9"/>
        <v>-2.6782944075357045</v>
      </c>
      <c r="H99" s="108">
        <f t="shared" si="9"/>
        <v>-2.6961470973220854</v>
      </c>
      <c r="I99" s="108">
        <f t="shared" si="9"/>
        <v>-2.7151148591222731</v>
      </c>
      <c r="J99" s="108">
        <f t="shared" si="9"/>
        <v>-2.9560632427127023</v>
      </c>
      <c r="K99" s="108">
        <f t="shared" si="9"/>
        <v>-3.1443727569452871</v>
      </c>
      <c r="L99" s="108"/>
      <c r="M99"/>
      <c r="N99"/>
      <c r="O99"/>
      <c r="P99"/>
      <c r="Q99"/>
      <c r="R99"/>
      <c r="S99"/>
      <c r="T99"/>
      <c r="U99"/>
      <c r="V99"/>
    </row>
    <row r="101" spans="1:77" ht="12" customHeight="1">
      <c r="O101" s="109"/>
    </row>
    <row r="102" spans="1:77" ht="12" customHeight="1">
      <c r="G102" s="99" t="s">
        <v>151</v>
      </c>
      <c r="H102" s="99">
        <v>0.72</v>
      </c>
      <c r="O102" s="109"/>
      <c r="Q102" s="99" t="s">
        <v>192</v>
      </c>
      <c r="R102" s="99">
        <f>IF(SIGN(MIN(R106:R125))=SIGN(MAX(R106:R125)),1,2)</f>
        <v>1</v>
      </c>
      <c r="S102" s="99">
        <f t="shared" ref="S102:AG102" si="10">IF(SIGN(MIN(S106:S125))=SIGN(MAX(S106:S125)),1,2)</f>
        <v>1</v>
      </c>
      <c r="T102" s="99">
        <f t="shared" si="10"/>
        <v>2</v>
      </c>
      <c r="U102" s="99">
        <f t="shared" si="10"/>
        <v>1</v>
      </c>
      <c r="V102" s="99">
        <f t="shared" si="10"/>
        <v>2</v>
      </c>
      <c r="W102" s="99">
        <f t="shared" si="10"/>
        <v>2</v>
      </c>
      <c r="X102" s="99">
        <f t="shared" si="10"/>
        <v>2</v>
      </c>
      <c r="Y102" s="99">
        <f t="shared" si="10"/>
        <v>2</v>
      </c>
      <c r="Z102" s="99">
        <f t="shared" si="10"/>
        <v>2</v>
      </c>
      <c r="AA102" s="99">
        <f t="shared" si="10"/>
        <v>2</v>
      </c>
      <c r="AB102" s="99">
        <f t="shared" si="10"/>
        <v>2</v>
      </c>
      <c r="AC102" s="99">
        <f t="shared" si="10"/>
        <v>1</v>
      </c>
      <c r="AD102" s="99">
        <f t="shared" si="10"/>
        <v>2</v>
      </c>
      <c r="AE102" s="99">
        <f t="shared" si="10"/>
        <v>2</v>
      </c>
      <c r="AF102" s="99">
        <f t="shared" si="10"/>
        <v>1</v>
      </c>
      <c r="AG102" s="99">
        <f t="shared" si="10"/>
        <v>2</v>
      </c>
      <c r="BF102" s="99" t="s">
        <v>160</v>
      </c>
      <c r="BG102" s="109">
        <f>SUM(BF106:BY125)</f>
        <v>260.29589493535354</v>
      </c>
    </row>
    <row r="103" spans="1:77" ht="12" customHeight="1">
      <c r="G103" s="99" t="s">
        <v>160</v>
      </c>
      <c r="H103" s="109">
        <f>BG102</f>
        <v>260.29589493535354</v>
      </c>
      <c r="Q103" s="99" t="s">
        <v>182</v>
      </c>
      <c r="R103" s="130">
        <f>_xlfn.STDEV.S(R106:R125)</f>
        <v>7.2887946763851533E-2</v>
      </c>
      <c r="S103" s="130">
        <f t="shared" ref="S103:AF103" si="11">_xlfn.STDEV.S(S106:S125)</f>
        <v>9.001788799045142E-2</v>
      </c>
      <c r="T103" s="130">
        <f t="shared" si="11"/>
        <v>0.67620361545763696</v>
      </c>
      <c r="U103" s="130">
        <f t="shared" si="11"/>
        <v>0.17243266150776723</v>
      </c>
      <c r="V103" s="130">
        <f t="shared" si="11"/>
        <v>0.83933177159384642</v>
      </c>
      <c r="W103" s="130">
        <f t="shared" si="11"/>
        <v>0.9358925887173406</v>
      </c>
      <c r="X103" s="130">
        <f t="shared" si="11"/>
        <v>0.76685696863490205</v>
      </c>
      <c r="Y103" s="130">
        <f t="shared" si="11"/>
        <v>0.24602774210777564</v>
      </c>
      <c r="Z103" s="130">
        <f t="shared" si="11"/>
        <v>0.62225320132235429</v>
      </c>
      <c r="AA103" s="130">
        <f t="shared" si="11"/>
        <v>0.85566379049017471</v>
      </c>
      <c r="AB103" s="130">
        <f t="shared" si="11"/>
        <v>0.84191249392183753</v>
      </c>
      <c r="AC103" s="130">
        <f t="shared" si="11"/>
        <v>0.49368396040587598</v>
      </c>
      <c r="AD103" s="130">
        <f t="shared" si="11"/>
        <v>0.67219486703927345</v>
      </c>
      <c r="AE103" s="130">
        <f t="shared" si="11"/>
        <v>0.7777041089154606</v>
      </c>
      <c r="AF103" s="130">
        <f t="shared" si="11"/>
        <v>0.27657936487855106</v>
      </c>
      <c r="AG103" s="130">
        <f>_xlfn.STDEV.S(AG106:AG125)</f>
        <v>0.84524566409437518</v>
      </c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IF(B79="","",(B$99-SQRT(1-$H$102)*B79)/SQRT($H$102))</f>
        <v>0.59153484921121768</v>
      </c>
      <c r="C106" s="109">
        <f t="shared" ref="C106:K106" si="12">IF(C79="","",(C$99-SQRT(1-$H$102)*C79)/SQRT($H$102))</f>
        <v>0.55561910949290338</v>
      </c>
      <c r="D106" s="109">
        <f t="shared" si="12"/>
        <v>0.43551703955539267</v>
      </c>
      <c r="E106" s="109">
        <f t="shared" si="12"/>
        <v>0.45466692260584241</v>
      </c>
      <c r="F106" s="109">
        <f t="shared" si="12"/>
        <v>0.43938908041399877</v>
      </c>
      <c r="G106" s="109">
        <f t="shared" si="12"/>
        <v>0.34329742233768673</v>
      </c>
      <c r="H106" s="109">
        <f t="shared" si="12"/>
        <v>0.32225782565373712</v>
      </c>
      <c r="I106" s="109">
        <f t="shared" si="12"/>
        <v>-1.8381506344450944</v>
      </c>
      <c r="J106" s="109">
        <f t="shared" si="12"/>
        <v>1.5943710744447424E-2</v>
      </c>
      <c r="K106" s="109">
        <f t="shared" si="12"/>
        <v>-0.20598118004856156</v>
      </c>
      <c r="L106" s="109"/>
      <c r="N106" s="119">
        <f>IFERROR(HLOOKUP(N$105-$A106,$B$105:$K$125,2+$A106-$A$106,0),"")</f>
        <v>0.59153484921121768</v>
      </c>
      <c r="O106" s="119">
        <f t="shared" ref="O106:AG119" si="13">IFERROR(HLOOKUP(O$105-$A106,$B$105:$K$125,2+$A106-$A$106,0),"")</f>
        <v>0.55561910949290338</v>
      </c>
      <c r="P106" s="119">
        <f t="shared" si="13"/>
        <v>0.43551703955539267</v>
      </c>
      <c r="Q106" s="119">
        <f t="shared" si="13"/>
        <v>0.45466692260584241</v>
      </c>
      <c r="R106" s="108">
        <f t="shared" si="13"/>
        <v>0.43938908041399877</v>
      </c>
      <c r="S106" s="108">
        <f t="shared" si="13"/>
        <v>0.34329742233768673</v>
      </c>
      <c r="T106" s="108">
        <f t="shared" si="13"/>
        <v>0.32225782565373712</v>
      </c>
      <c r="U106" s="108">
        <f t="shared" si="13"/>
        <v>-1.8381506344450944</v>
      </c>
      <c r="V106" s="108">
        <f t="shared" si="13"/>
        <v>1.5943710744447424E-2</v>
      </c>
      <c r="W106" s="108">
        <f t="shared" si="13"/>
        <v>-0.20598118004856156</v>
      </c>
      <c r="X106" s="108" t="str">
        <f t="shared" si="13"/>
        <v/>
      </c>
      <c r="Y106" s="108" t="str">
        <f t="shared" si="13"/>
        <v/>
      </c>
      <c r="Z106" s="108" t="str">
        <f t="shared" si="13"/>
        <v/>
      </c>
      <c r="AA106" s="108" t="str">
        <f t="shared" si="13"/>
        <v/>
      </c>
      <c r="AB106" s="108" t="str">
        <f t="shared" si="13"/>
        <v/>
      </c>
      <c r="AC106" s="108" t="str">
        <f t="shared" si="13"/>
        <v/>
      </c>
      <c r="AD106" s="108" t="str">
        <f t="shared" si="13"/>
        <v/>
      </c>
      <c r="AE106" s="108" t="str">
        <f t="shared" si="13"/>
        <v/>
      </c>
      <c r="AF106" s="108" t="str">
        <f t="shared" si="13"/>
        <v/>
      </c>
      <c r="AG106" s="108" t="str">
        <f t="shared" si="13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U121" si="14">IF(AJ106="","",(AJ106-N106)^2)</f>
        <v/>
      </c>
      <c r="BG106" s="109" t="str">
        <f t="shared" si="14"/>
        <v/>
      </c>
      <c r="BH106" s="109" t="str">
        <f t="shared" si="14"/>
        <v/>
      </c>
      <c r="BI106" s="109" t="str">
        <f t="shared" si="14"/>
        <v/>
      </c>
      <c r="BJ106" s="109">
        <f t="shared" si="14"/>
        <v>2.4643192605992374</v>
      </c>
      <c r="BK106" s="109">
        <f t="shared" si="14"/>
        <v>1.5474593857554693</v>
      </c>
      <c r="BL106" s="109">
        <f t="shared" si="14"/>
        <v>0.29608967898091437</v>
      </c>
      <c r="BM106" s="109">
        <f t="shared" si="14"/>
        <v>4.2299971595031201</v>
      </c>
      <c r="BN106" s="109">
        <f t="shared" si="14"/>
        <v>2.8477933710271994</v>
      </c>
      <c r="BO106" s="109">
        <f t="shared" si="14"/>
        <v>0.4231019127900742</v>
      </c>
      <c r="BP106" s="109" t="str">
        <f t="shared" si="14"/>
        <v/>
      </c>
      <c r="BQ106" s="109" t="str">
        <f t="shared" si="14"/>
        <v/>
      </c>
      <c r="BR106" s="109" t="str">
        <f t="shared" si="14"/>
        <v/>
      </c>
      <c r="BS106" s="109" t="str">
        <f t="shared" si="14"/>
        <v/>
      </c>
      <c r="BT106" s="109" t="str">
        <f t="shared" si="14"/>
        <v/>
      </c>
      <c r="BU106" s="109" t="str">
        <f t="shared" si="14"/>
        <v/>
      </c>
      <c r="BV106" s="109" t="str">
        <f t="shared" ref="BV106:BY125" si="15">IF(AZ106="","",(AZ106-AD106)^2)</f>
        <v/>
      </c>
      <c r="BW106" s="109" t="str">
        <f t="shared" si="15"/>
        <v/>
      </c>
      <c r="BX106" s="109" t="str">
        <f t="shared" si="15"/>
        <v/>
      </c>
      <c r="BY106" s="109" t="str">
        <f t="shared" si="15"/>
        <v/>
      </c>
    </row>
    <row r="107" spans="1:77" ht="12" customHeight="1">
      <c r="A107" s="104">
        <v>2001</v>
      </c>
      <c r="B107" s="109">
        <f t="shared" ref="B107:K122" si="16">IF(B80="","",(B$99-SQRT(1-$H$102)*B80)/SQRT($H$102))</f>
        <v>0.59153484921121768</v>
      </c>
      <c r="C107" s="109">
        <f t="shared" si="16"/>
        <v>0.55561910949290338</v>
      </c>
      <c r="D107" s="109">
        <f t="shared" si="16"/>
        <v>0.43551703955539267</v>
      </c>
      <c r="E107" s="109">
        <f t="shared" si="16"/>
        <v>0.45466692260584241</v>
      </c>
      <c r="F107" s="109">
        <f t="shared" si="16"/>
        <v>0.43938908041399877</v>
      </c>
      <c r="G107" s="109">
        <f t="shared" si="16"/>
        <v>0.34329742233768673</v>
      </c>
      <c r="H107" s="109">
        <f t="shared" si="16"/>
        <v>-1.7891530604128387</v>
      </c>
      <c r="I107" s="109">
        <f t="shared" si="16"/>
        <v>0.29990410399899725</v>
      </c>
      <c r="J107" s="109">
        <f t="shared" si="16"/>
        <v>1.5943710744447424E-2</v>
      </c>
      <c r="K107" s="109">
        <f t="shared" si="16"/>
        <v>-0.20598118004856156</v>
      </c>
      <c r="L107" s="109"/>
      <c r="N107" s="119" t="str">
        <f t="shared" ref="N107:AC125" si="17">IFERROR(HLOOKUP(N$105-$A107,$B$105:$K$125,2+$A107-$A$106,0),"")</f>
        <v/>
      </c>
      <c r="O107" s="119">
        <f t="shared" si="13"/>
        <v>0.59153484921121768</v>
      </c>
      <c r="P107" s="119">
        <f t="shared" si="13"/>
        <v>0.55561910949290338</v>
      </c>
      <c r="Q107" s="119">
        <f t="shared" si="13"/>
        <v>0.43551703955539267</v>
      </c>
      <c r="R107" s="108">
        <f t="shared" si="13"/>
        <v>0.45466692260584241</v>
      </c>
      <c r="S107" s="108">
        <f t="shared" si="13"/>
        <v>0.43938908041399877</v>
      </c>
      <c r="T107" s="108">
        <f t="shared" si="13"/>
        <v>0.34329742233768673</v>
      </c>
      <c r="U107" s="108">
        <f t="shared" si="13"/>
        <v>-1.7891530604128387</v>
      </c>
      <c r="V107" s="108">
        <f t="shared" si="13"/>
        <v>0.29990410399899725</v>
      </c>
      <c r="W107" s="108">
        <f t="shared" si="13"/>
        <v>1.5943710744447424E-2</v>
      </c>
      <c r="X107" s="108">
        <f t="shared" si="13"/>
        <v>-0.20598118004856156</v>
      </c>
      <c r="Y107" s="108" t="str">
        <f t="shared" si="13"/>
        <v/>
      </c>
      <c r="Z107" s="108" t="str">
        <f t="shared" si="13"/>
        <v/>
      </c>
      <c r="AA107" s="108" t="str">
        <f t="shared" si="13"/>
        <v/>
      </c>
      <c r="AB107" s="108" t="str">
        <f t="shared" si="13"/>
        <v/>
      </c>
      <c r="AC107" s="108" t="str">
        <f t="shared" si="13"/>
        <v/>
      </c>
      <c r="AD107" s="108" t="str">
        <f t="shared" si="13"/>
        <v/>
      </c>
      <c r="AE107" s="108" t="str">
        <f t="shared" si="13"/>
        <v/>
      </c>
      <c r="AF107" s="108" t="str">
        <f t="shared" si="13"/>
        <v/>
      </c>
      <c r="AG107" s="108" t="str">
        <f t="shared" si="13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14"/>
        <v/>
      </c>
      <c r="BG107" s="109" t="str">
        <f t="shared" si="14"/>
        <v/>
      </c>
      <c r="BH107" s="109" t="str">
        <f t="shared" si="14"/>
        <v/>
      </c>
      <c r="BI107" s="109" t="str">
        <f t="shared" si="14"/>
        <v/>
      </c>
      <c r="BJ107" s="109">
        <f t="shared" si="14"/>
        <v>2.5125194459719609</v>
      </c>
      <c r="BK107" s="109">
        <f t="shared" si="14"/>
        <v>1.7957631197297179</v>
      </c>
      <c r="BL107" s="109">
        <f t="shared" si="14"/>
        <v>0.27363531954218184</v>
      </c>
      <c r="BM107" s="109">
        <f t="shared" si="14"/>
        <v>4.0308517231409366</v>
      </c>
      <c r="BN107" s="109">
        <f t="shared" si="14"/>
        <v>3.8868162766635281</v>
      </c>
      <c r="BO107" s="109">
        <f t="shared" si="14"/>
        <v>0.18364477823845979</v>
      </c>
      <c r="BP107" s="109">
        <f t="shared" si="14"/>
        <v>9.8477073822602401E-2</v>
      </c>
      <c r="BQ107" s="109" t="str">
        <f t="shared" si="14"/>
        <v/>
      </c>
      <c r="BR107" s="109" t="str">
        <f t="shared" si="14"/>
        <v/>
      </c>
      <c r="BS107" s="109" t="str">
        <f t="shared" si="14"/>
        <v/>
      </c>
      <c r="BT107" s="109" t="str">
        <f t="shared" si="14"/>
        <v/>
      </c>
      <c r="BU107" s="109" t="str">
        <f t="shared" si="14"/>
        <v/>
      </c>
      <c r="BV107" s="109" t="str">
        <f t="shared" si="15"/>
        <v/>
      </c>
      <c r="BW107" s="109" t="str">
        <f t="shared" si="15"/>
        <v/>
      </c>
      <c r="BX107" s="109" t="str">
        <f t="shared" si="15"/>
        <v/>
      </c>
      <c r="BY107" s="109" t="str">
        <f t="shared" si="15"/>
        <v/>
      </c>
    </row>
    <row r="108" spans="1:77" ht="12" customHeight="1">
      <c r="A108" s="104">
        <v>2002</v>
      </c>
      <c r="B108" s="109">
        <f t="shared" si="16"/>
        <v>0.59153484921121768</v>
      </c>
      <c r="C108" s="109">
        <f t="shared" si="16"/>
        <v>-1.5284070864776034</v>
      </c>
      <c r="D108" s="109">
        <f t="shared" si="16"/>
        <v>0.43551703955539267</v>
      </c>
      <c r="E108" s="109">
        <f t="shared" si="16"/>
        <v>0.45466692260584241</v>
      </c>
      <c r="F108" s="109">
        <f t="shared" si="16"/>
        <v>0.43938908041399877</v>
      </c>
      <c r="G108" s="109">
        <f t="shared" si="16"/>
        <v>-1.7455655965954138</v>
      </c>
      <c r="H108" s="109">
        <f t="shared" si="16"/>
        <v>0.32225782565373712</v>
      </c>
      <c r="I108" s="109">
        <f t="shared" si="16"/>
        <v>0.29990410399899725</v>
      </c>
      <c r="J108" s="109">
        <f t="shared" si="16"/>
        <v>1.5943710744447424E-2</v>
      </c>
      <c r="K108" s="109">
        <f t="shared" si="16"/>
        <v>-0.20598118004856156</v>
      </c>
      <c r="L108" s="109"/>
      <c r="N108" s="119" t="str">
        <f t="shared" si="17"/>
        <v/>
      </c>
      <c r="O108" s="119" t="str">
        <f t="shared" si="13"/>
        <v/>
      </c>
      <c r="P108" s="119">
        <f t="shared" si="13"/>
        <v>0.59153484921121768</v>
      </c>
      <c r="Q108" s="119">
        <f t="shared" si="13"/>
        <v>-1.5284070864776034</v>
      </c>
      <c r="R108" s="108">
        <f t="shared" si="13"/>
        <v>0.43551703955539267</v>
      </c>
      <c r="S108" s="108">
        <f t="shared" si="13"/>
        <v>0.45466692260584241</v>
      </c>
      <c r="T108" s="108">
        <f t="shared" si="13"/>
        <v>0.43938908041399877</v>
      </c>
      <c r="U108" s="108">
        <f t="shared" si="13"/>
        <v>-1.7455655965954138</v>
      </c>
      <c r="V108" s="108">
        <f t="shared" si="13"/>
        <v>0.32225782565373712</v>
      </c>
      <c r="W108" s="108">
        <f t="shared" si="13"/>
        <v>0.29990410399899725</v>
      </c>
      <c r="X108" s="108">
        <f t="shared" si="13"/>
        <v>1.5943710744447424E-2</v>
      </c>
      <c r="Y108" s="108">
        <f t="shared" si="13"/>
        <v>-0.20598118004856156</v>
      </c>
      <c r="Z108" s="108" t="str">
        <f t="shared" si="13"/>
        <v/>
      </c>
      <c r="AA108" s="108" t="str">
        <f t="shared" si="13"/>
        <v/>
      </c>
      <c r="AB108" s="108" t="str">
        <f t="shared" si="13"/>
        <v/>
      </c>
      <c r="AC108" s="108" t="str">
        <f t="shared" si="13"/>
        <v/>
      </c>
      <c r="AD108" s="108" t="str">
        <f t="shared" si="13"/>
        <v/>
      </c>
      <c r="AE108" s="108" t="str">
        <f t="shared" si="13"/>
        <v/>
      </c>
      <c r="AF108" s="108" t="str">
        <f t="shared" si="13"/>
        <v/>
      </c>
      <c r="AG108" s="108" t="str">
        <f t="shared" si="13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14"/>
        <v/>
      </c>
      <c r="BG108" s="109" t="str">
        <f t="shared" si="14"/>
        <v/>
      </c>
      <c r="BH108" s="109" t="str">
        <f t="shared" si="14"/>
        <v/>
      </c>
      <c r="BI108" s="109" t="str">
        <f t="shared" si="14"/>
        <v/>
      </c>
      <c r="BJ108" s="109">
        <f t="shared" si="14"/>
        <v>2.4521774773470328</v>
      </c>
      <c r="BK108" s="109">
        <f t="shared" si="14"/>
        <v>1.8369430090128327</v>
      </c>
      <c r="BL108" s="109">
        <f t="shared" si="14"/>
        <v>0.18233751957811234</v>
      </c>
      <c r="BM108" s="109">
        <f t="shared" si="14"/>
        <v>3.8577306522081902</v>
      </c>
      <c r="BN108" s="109">
        <f t="shared" si="14"/>
        <v>3.9754567356760298</v>
      </c>
      <c r="BO108" s="109">
        <f t="shared" si="14"/>
        <v>2.090267114531099E-2</v>
      </c>
      <c r="BP108" s="109">
        <f t="shared" si="14"/>
        <v>8.4429780371452628E-3</v>
      </c>
      <c r="BQ108" s="109">
        <f t="shared" si="14"/>
        <v>0.68292618141071393</v>
      </c>
      <c r="BR108" s="109" t="str">
        <f t="shared" si="14"/>
        <v/>
      </c>
      <c r="BS108" s="109" t="str">
        <f t="shared" si="14"/>
        <v/>
      </c>
      <c r="BT108" s="109" t="str">
        <f t="shared" si="14"/>
        <v/>
      </c>
      <c r="BU108" s="109" t="str">
        <f t="shared" si="14"/>
        <v/>
      </c>
      <c r="BV108" s="109" t="str">
        <f t="shared" si="15"/>
        <v/>
      </c>
      <c r="BW108" s="109" t="str">
        <f t="shared" si="15"/>
        <v/>
      </c>
      <c r="BX108" s="109" t="str">
        <f t="shared" si="15"/>
        <v/>
      </c>
      <c r="BY108" s="109" t="str">
        <f t="shared" si="15"/>
        <v/>
      </c>
    </row>
    <row r="109" spans="1:77" ht="12" customHeight="1">
      <c r="A109" s="104">
        <v>2003</v>
      </c>
      <c r="B109" s="109">
        <f t="shared" si="16"/>
        <v>-1.3913082582247331</v>
      </c>
      <c r="C109" s="109">
        <f t="shared" si="16"/>
        <v>0.55561910949290338</v>
      </c>
      <c r="D109" s="109">
        <f t="shared" si="16"/>
        <v>0.43551703955539267</v>
      </c>
      <c r="E109" s="109">
        <f t="shared" si="16"/>
        <v>0.45466692260584241</v>
      </c>
      <c r="F109" s="109">
        <f t="shared" si="16"/>
        <v>-1.5451550020301739</v>
      </c>
      <c r="G109" s="109">
        <f t="shared" si="16"/>
        <v>0.34329742233768673</v>
      </c>
      <c r="H109" s="109">
        <f t="shared" si="16"/>
        <v>0.32225782565373712</v>
      </c>
      <c r="I109" s="109">
        <f t="shared" si="16"/>
        <v>0.29990410399899725</v>
      </c>
      <c r="J109" s="109">
        <f t="shared" si="16"/>
        <v>1.5943710744447424E-2</v>
      </c>
      <c r="K109" s="109">
        <f t="shared" si="16"/>
        <v>-0.20598118004856156</v>
      </c>
      <c r="L109" s="109"/>
      <c r="N109" s="119" t="str">
        <f t="shared" si="17"/>
        <v/>
      </c>
      <c r="O109" s="119" t="str">
        <f t="shared" si="13"/>
        <v/>
      </c>
      <c r="P109" s="119" t="str">
        <f t="shared" si="13"/>
        <v/>
      </c>
      <c r="Q109" s="119">
        <f t="shared" si="13"/>
        <v>-1.3913082582247331</v>
      </c>
      <c r="R109" s="108">
        <f t="shared" si="13"/>
        <v>0.55561910949290338</v>
      </c>
      <c r="S109" s="108">
        <f t="shared" si="13"/>
        <v>0.43551703955539267</v>
      </c>
      <c r="T109" s="108">
        <f t="shared" si="13"/>
        <v>0.45466692260584241</v>
      </c>
      <c r="U109" s="108">
        <f t="shared" si="13"/>
        <v>-1.5451550020301739</v>
      </c>
      <c r="V109" s="108">
        <f t="shared" si="13"/>
        <v>0.34329742233768673</v>
      </c>
      <c r="W109" s="108">
        <f t="shared" si="13"/>
        <v>0.32225782565373712</v>
      </c>
      <c r="X109" s="108">
        <f t="shared" si="13"/>
        <v>0.29990410399899725</v>
      </c>
      <c r="Y109" s="108">
        <f t="shared" si="13"/>
        <v>1.5943710744447424E-2</v>
      </c>
      <c r="Z109" s="108">
        <f t="shared" si="13"/>
        <v>-0.20598118004856156</v>
      </c>
      <c r="AA109" s="108" t="str">
        <f t="shared" si="13"/>
        <v/>
      </c>
      <c r="AB109" s="108" t="str">
        <f t="shared" si="13"/>
        <v/>
      </c>
      <c r="AC109" s="108" t="str">
        <f t="shared" si="13"/>
        <v/>
      </c>
      <c r="AD109" s="108" t="str">
        <f t="shared" si="13"/>
        <v/>
      </c>
      <c r="AE109" s="108" t="str">
        <f t="shared" si="13"/>
        <v/>
      </c>
      <c r="AF109" s="108" t="str">
        <f t="shared" si="13"/>
        <v/>
      </c>
      <c r="AG109" s="108" t="str">
        <f t="shared" si="13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14"/>
        <v/>
      </c>
      <c r="BG109" s="109" t="str">
        <f t="shared" si="14"/>
        <v/>
      </c>
      <c r="BH109" s="109" t="str">
        <f t="shared" si="14"/>
        <v/>
      </c>
      <c r="BI109" s="109" t="str">
        <f t="shared" si="14"/>
        <v/>
      </c>
      <c r="BJ109" s="109">
        <f t="shared" si="14"/>
        <v>2.8427479758127441</v>
      </c>
      <c r="BK109" s="109">
        <f t="shared" si="14"/>
        <v>1.7854005715918144</v>
      </c>
      <c r="BL109" s="109">
        <f t="shared" si="14"/>
        <v>0.16952334998571839</v>
      </c>
      <c r="BM109" s="109">
        <f t="shared" si="14"/>
        <v>3.1106378916150916</v>
      </c>
      <c r="BN109" s="109">
        <f t="shared" si="14"/>
        <v>4.0597991995774967</v>
      </c>
      <c r="BO109" s="109">
        <f t="shared" si="14"/>
        <v>1.4938666904805107E-2</v>
      </c>
      <c r="BP109" s="109">
        <f t="shared" si="14"/>
        <v>3.6892695789379988E-2</v>
      </c>
      <c r="BQ109" s="109">
        <f t="shared" si="14"/>
        <v>1.0989714035283007</v>
      </c>
      <c r="BR109" s="109">
        <f t="shared" si="14"/>
        <v>1.3407203582811189</v>
      </c>
      <c r="BS109" s="109" t="str">
        <f t="shared" si="14"/>
        <v/>
      </c>
      <c r="BT109" s="109" t="str">
        <f t="shared" si="14"/>
        <v/>
      </c>
      <c r="BU109" s="109" t="str">
        <f t="shared" si="14"/>
        <v/>
      </c>
      <c r="BV109" s="109" t="str">
        <f t="shared" si="15"/>
        <v/>
      </c>
      <c r="BW109" s="109" t="str">
        <f t="shared" si="15"/>
        <v/>
      </c>
      <c r="BX109" s="109" t="str">
        <f t="shared" si="15"/>
        <v/>
      </c>
      <c r="BY109" s="109" t="str">
        <f t="shared" si="15"/>
        <v/>
      </c>
    </row>
    <row r="110" spans="1:77" ht="12" customHeight="1">
      <c r="A110" s="104">
        <v>2004</v>
      </c>
      <c r="B110" s="109">
        <f t="shared" si="16"/>
        <v>0.59153484921121768</v>
      </c>
      <c r="C110" s="109">
        <f t="shared" si="16"/>
        <v>0.55561910949290338</v>
      </c>
      <c r="D110" s="109">
        <f t="shared" si="16"/>
        <v>0.43551703955539267</v>
      </c>
      <c r="E110" s="109">
        <f t="shared" si="16"/>
        <v>-1.5281761848301085</v>
      </c>
      <c r="F110" s="109">
        <f t="shared" si="16"/>
        <v>0.43938908041399877</v>
      </c>
      <c r="G110" s="109">
        <f t="shared" si="16"/>
        <v>0.34329742233768673</v>
      </c>
      <c r="H110" s="109">
        <f t="shared" si="16"/>
        <v>-1.6622862567904353</v>
      </c>
      <c r="I110" s="109">
        <f t="shared" si="16"/>
        <v>0.29990410399899725</v>
      </c>
      <c r="J110" s="109">
        <f t="shared" si="16"/>
        <v>1.5943710744447424E-2</v>
      </c>
      <c r="K110" s="109">
        <f t="shared" si="16"/>
        <v>-0.20598118004856156</v>
      </c>
      <c r="L110" s="109"/>
      <c r="N110" s="108" t="str">
        <f t="shared" si="17"/>
        <v/>
      </c>
      <c r="O110" s="108" t="str">
        <f t="shared" si="13"/>
        <v/>
      </c>
      <c r="P110" s="108" t="str">
        <f t="shared" si="13"/>
        <v/>
      </c>
      <c r="Q110" s="108" t="str">
        <f t="shared" si="13"/>
        <v/>
      </c>
      <c r="R110" s="108">
        <f t="shared" si="13"/>
        <v>0.59153484921121768</v>
      </c>
      <c r="S110" s="108">
        <f t="shared" si="13"/>
        <v>0.55561910949290338</v>
      </c>
      <c r="T110" s="108">
        <f t="shared" si="13"/>
        <v>0.43551703955539267</v>
      </c>
      <c r="U110" s="108">
        <f t="shared" si="13"/>
        <v>-1.5281761848301085</v>
      </c>
      <c r="V110" s="108">
        <f t="shared" si="13"/>
        <v>0.43938908041399877</v>
      </c>
      <c r="W110" s="108">
        <f t="shared" si="13"/>
        <v>0.34329742233768673</v>
      </c>
      <c r="X110" s="108">
        <f t="shared" si="13"/>
        <v>-1.6622862567904353</v>
      </c>
      <c r="Y110" s="108">
        <f t="shared" si="13"/>
        <v>0.29990410399899725</v>
      </c>
      <c r="Z110" s="108">
        <f t="shared" si="13"/>
        <v>1.5943710744447424E-2</v>
      </c>
      <c r="AA110" s="108">
        <f t="shared" si="13"/>
        <v>-0.20598118004856156</v>
      </c>
      <c r="AB110" s="108" t="str">
        <f t="shared" si="13"/>
        <v/>
      </c>
      <c r="AC110" s="108" t="str">
        <f t="shared" si="13"/>
        <v/>
      </c>
      <c r="AD110" s="108" t="str">
        <f t="shared" si="13"/>
        <v/>
      </c>
      <c r="AE110" s="108" t="str">
        <f t="shared" si="13"/>
        <v/>
      </c>
      <c r="AF110" s="108" t="str">
        <f t="shared" si="13"/>
        <v/>
      </c>
      <c r="AG110" s="108" t="str">
        <f t="shared" si="13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14"/>
        <v/>
      </c>
      <c r="BG110" s="109" t="str">
        <f t="shared" si="14"/>
        <v/>
      </c>
      <c r="BH110" s="109" t="str">
        <f t="shared" si="14"/>
        <v/>
      </c>
      <c r="BI110" s="109" t="str">
        <f t="shared" si="14"/>
        <v/>
      </c>
      <c r="BJ110" s="109">
        <f t="shared" si="14"/>
        <v>2.9651490278990806</v>
      </c>
      <c r="BK110" s="109">
        <f t="shared" si="14"/>
        <v>2.1207831658136707</v>
      </c>
      <c r="BL110" s="109">
        <f t="shared" si="14"/>
        <v>0.18565931242650147</v>
      </c>
      <c r="BM110" s="109">
        <f t="shared" si="14"/>
        <v>3.0510350901161827</v>
      </c>
      <c r="BN110" s="109">
        <f t="shared" si="14"/>
        <v>4.4562618822025026</v>
      </c>
      <c r="BO110" s="109">
        <f t="shared" si="14"/>
        <v>1.0238250963364476E-2</v>
      </c>
      <c r="BP110" s="109">
        <f t="shared" si="14"/>
        <v>3.133309402721256</v>
      </c>
      <c r="BQ110" s="109">
        <f t="shared" si="14"/>
        <v>1.7749667013019266</v>
      </c>
      <c r="BR110" s="109">
        <f t="shared" si="14"/>
        <v>1.9039023676769329</v>
      </c>
      <c r="BS110" s="109">
        <f t="shared" si="14"/>
        <v>0.41578644178405655</v>
      </c>
      <c r="BT110" s="109" t="str">
        <f t="shared" si="14"/>
        <v/>
      </c>
      <c r="BU110" s="109" t="str">
        <f t="shared" si="14"/>
        <v/>
      </c>
      <c r="BV110" s="109" t="str">
        <f t="shared" si="15"/>
        <v/>
      </c>
      <c r="BW110" s="109" t="str">
        <f t="shared" si="15"/>
        <v/>
      </c>
      <c r="BX110" s="109" t="str">
        <f t="shared" si="15"/>
        <v/>
      </c>
      <c r="BY110" s="109" t="str">
        <f t="shared" si="15"/>
        <v/>
      </c>
    </row>
    <row r="111" spans="1:77" ht="12" customHeight="1">
      <c r="A111" s="104">
        <v>2005</v>
      </c>
      <c r="B111" s="109">
        <f t="shared" si="16"/>
        <v>0.59153484921121768</v>
      </c>
      <c r="C111" s="109">
        <f t="shared" si="16"/>
        <v>0.55561910949290338</v>
      </c>
      <c r="D111" s="109">
        <f t="shared" si="16"/>
        <v>-1.5253255026224375</v>
      </c>
      <c r="E111" s="109">
        <f t="shared" si="16"/>
        <v>0.45466692260584241</v>
      </c>
      <c r="F111" s="109">
        <f t="shared" si="16"/>
        <v>-1.5196700985816824</v>
      </c>
      <c r="G111" s="109">
        <f t="shared" si="16"/>
        <v>-1.6205819495555243</v>
      </c>
      <c r="H111" s="109">
        <f t="shared" si="16"/>
        <v>0.32225782565373712</v>
      </c>
      <c r="I111" s="109">
        <f t="shared" si="16"/>
        <v>-1.6622100068184873</v>
      </c>
      <c r="J111" s="109">
        <f t="shared" si="16"/>
        <v>1.5943710744447424E-2</v>
      </c>
      <c r="K111" s="109">
        <f t="shared" si="16"/>
        <v>-0.20598118004856156</v>
      </c>
      <c r="L111" s="109"/>
      <c r="N111" s="108" t="str">
        <f t="shared" si="17"/>
        <v/>
      </c>
      <c r="O111" s="108" t="str">
        <f t="shared" si="13"/>
        <v/>
      </c>
      <c r="P111" s="108" t="str">
        <f t="shared" si="13"/>
        <v/>
      </c>
      <c r="Q111" s="108" t="str">
        <f t="shared" si="13"/>
        <v/>
      </c>
      <c r="R111" s="108" t="str">
        <f t="shared" si="13"/>
        <v/>
      </c>
      <c r="S111" s="108">
        <f t="shared" si="13"/>
        <v>0.59153484921121768</v>
      </c>
      <c r="T111" s="108">
        <f t="shared" si="13"/>
        <v>0.55561910949290338</v>
      </c>
      <c r="U111" s="108">
        <f t="shared" si="13"/>
        <v>-1.5253255026224375</v>
      </c>
      <c r="V111" s="108">
        <f t="shared" si="13"/>
        <v>0.45466692260584241</v>
      </c>
      <c r="W111" s="108">
        <f t="shared" si="13"/>
        <v>-1.5196700985816824</v>
      </c>
      <c r="X111" s="108">
        <f t="shared" si="13"/>
        <v>-1.6205819495555243</v>
      </c>
      <c r="Y111" s="108">
        <f t="shared" si="13"/>
        <v>0.32225782565373712</v>
      </c>
      <c r="Z111" s="108">
        <f t="shared" si="13"/>
        <v>-1.6622100068184873</v>
      </c>
      <c r="AA111" s="108">
        <f t="shared" si="13"/>
        <v>1.5943710744447424E-2</v>
      </c>
      <c r="AB111" s="108">
        <f t="shared" si="13"/>
        <v>-0.20598118004856156</v>
      </c>
      <c r="AC111" s="108" t="str">
        <f t="shared" si="13"/>
        <v/>
      </c>
      <c r="AD111" s="108" t="str">
        <f t="shared" si="13"/>
        <v/>
      </c>
      <c r="AE111" s="108" t="str">
        <f t="shared" si="13"/>
        <v/>
      </c>
      <c r="AF111" s="108" t="str">
        <f t="shared" si="13"/>
        <v/>
      </c>
      <c r="AG111" s="108" t="str">
        <f t="shared" si="13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14"/>
        <v/>
      </c>
      <c r="BG111" s="109" t="str">
        <f t="shared" si="14"/>
        <v/>
      </c>
      <c r="BH111" s="109" t="str">
        <f t="shared" si="14"/>
        <v/>
      </c>
      <c r="BI111" s="109" t="str">
        <f t="shared" si="14"/>
        <v/>
      </c>
      <c r="BJ111" s="109" t="str">
        <f t="shared" si="14"/>
        <v/>
      </c>
      <c r="BK111" s="109">
        <f t="shared" si="14"/>
        <v>2.2266806355266739</v>
      </c>
      <c r="BL111" s="109">
        <f t="shared" si="14"/>
        <v>9.6584175389786614E-2</v>
      </c>
      <c r="BM111" s="109">
        <f t="shared" si="14"/>
        <v>3.0410845221842209</v>
      </c>
      <c r="BN111" s="109">
        <f t="shared" si="14"/>
        <v>4.5209979165465999</v>
      </c>
      <c r="BO111" s="109">
        <f t="shared" si="14"/>
        <v>3.8578921503852763</v>
      </c>
      <c r="BP111" s="109">
        <f t="shared" si="14"/>
        <v>2.9874057584199143</v>
      </c>
      <c r="BQ111" s="109">
        <f t="shared" si="14"/>
        <v>1.8350291674255592</v>
      </c>
      <c r="BR111" s="109">
        <f t="shared" si="14"/>
        <v>8.9003193998591495E-2</v>
      </c>
      <c r="BS111" s="109">
        <f t="shared" si="14"/>
        <v>0.17883608221415462</v>
      </c>
      <c r="BT111" s="109">
        <f t="shared" si="14"/>
        <v>0.64892095317215048</v>
      </c>
      <c r="BU111" s="109" t="str">
        <f t="shared" si="14"/>
        <v/>
      </c>
      <c r="BV111" s="109" t="str">
        <f t="shared" si="15"/>
        <v/>
      </c>
      <c r="BW111" s="109" t="str">
        <f t="shared" si="15"/>
        <v/>
      </c>
      <c r="BX111" s="109" t="str">
        <f t="shared" si="15"/>
        <v/>
      </c>
      <c r="BY111" s="109" t="str">
        <f t="shared" si="15"/>
        <v/>
      </c>
    </row>
    <row r="112" spans="1:77" ht="12" customHeight="1">
      <c r="A112" s="104">
        <v>2006</v>
      </c>
      <c r="B112" s="109">
        <f t="shared" si="16"/>
        <v>-1.3523325922687426</v>
      </c>
      <c r="C112" s="109">
        <f t="shared" si="16"/>
        <v>-1.3896473666093656</v>
      </c>
      <c r="D112" s="109">
        <f t="shared" si="16"/>
        <v>0.43551703955539267</v>
      </c>
      <c r="E112" s="109">
        <f t="shared" si="16"/>
        <v>-1.4920085116961816</v>
      </c>
      <c r="F112" s="109">
        <f t="shared" si="16"/>
        <v>-1.5087053714582914</v>
      </c>
      <c r="G112" s="109">
        <f t="shared" si="16"/>
        <v>0.34329742233768673</v>
      </c>
      <c r="H112" s="109">
        <f t="shared" si="16"/>
        <v>-1.623718012926521</v>
      </c>
      <c r="I112" s="109">
        <f t="shared" si="16"/>
        <v>0.29990410399899725</v>
      </c>
      <c r="J112" s="109">
        <f t="shared" si="16"/>
        <v>1.5943710744447424E-2</v>
      </c>
      <c r="K112" s="109">
        <f t="shared" si="16"/>
        <v>-0.20598118004856156</v>
      </c>
      <c r="L112" s="109"/>
      <c r="N112" s="108" t="str">
        <f t="shared" si="17"/>
        <v/>
      </c>
      <c r="O112" s="108" t="str">
        <f t="shared" si="13"/>
        <v/>
      </c>
      <c r="P112" s="108" t="str">
        <f t="shared" si="13"/>
        <v/>
      </c>
      <c r="Q112" s="108" t="str">
        <f t="shared" si="13"/>
        <v/>
      </c>
      <c r="R112" s="108" t="str">
        <f t="shared" si="13"/>
        <v/>
      </c>
      <c r="S112" s="108" t="str">
        <f t="shared" si="13"/>
        <v/>
      </c>
      <c r="T112" s="108">
        <f t="shared" si="13"/>
        <v>-1.3523325922687426</v>
      </c>
      <c r="U112" s="108">
        <f t="shared" si="13"/>
        <v>-1.3896473666093656</v>
      </c>
      <c r="V112" s="108">
        <f t="shared" si="13"/>
        <v>0.43551703955539267</v>
      </c>
      <c r="W112" s="108">
        <f t="shared" si="13"/>
        <v>-1.4920085116961816</v>
      </c>
      <c r="X112" s="108">
        <f t="shared" si="13"/>
        <v>-1.5087053714582914</v>
      </c>
      <c r="Y112" s="108">
        <f t="shared" si="13"/>
        <v>0.34329742233768673</v>
      </c>
      <c r="Z112" s="108">
        <f t="shared" si="13"/>
        <v>-1.623718012926521</v>
      </c>
      <c r="AA112" s="108">
        <f t="shared" si="13"/>
        <v>0.29990410399899725</v>
      </c>
      <c r="AB112" s="108">
        <f t="shared" si="13"/>
        <v>1.5943710744447424E-2</v>
      </c>
      <c r="AC112" s="108">
        <f t="shared" si="13"/>
        <v>-0.20598118004856156</v>
      </c>
      <c r="AD112" s="108" t="str">
        <f t="shared" si="13"/>
        <v/>
      </c>
      <c r="AE112" s="108" t="str">
        <f t="shared" si="13"/>
        <v/>
      </c>
      <c r="AF112" s="108" t="str">
        <f t="shared" si="13"/>
        <v/>
      </c>
      <c r="AG112" s="108" t="str">
        <f t="shared" si="13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14"/>
        <v/>
      </c>
      <c r="BG112" s="109" t="str">
        <f t="shared" si="14"/>
        <v/>
      </c>
      <c r="BH112" s="109" t="str">
        <f t="shared" si="14"/>
        <v/>
      </c>
      <c r="BI112" s="109" t="str">
        <f t="shared" si="14"/>
        <v/>
      </c>
      <c r="BJ112" s="109" t="str">
        <f t="shared" si="14"/>
        <v/>
      </c>
      <c r="BK112" s="109" t="str">
        <f t="shared" si="14"/>
        <v/>
      </c>
      <c r="BL112" s="109">
        <f t="shared" si="14"/>
        <v>4.922770128734415</v>
      </c>
      <c r="BM112" s="109">
        <f t="shared" si="14"/>
        <v>2.5862828653292498</v>
      </c>
      <c r="BN112" s="109">
        <f t="shared" si="14"/>
        <v>4.4399292268333523</v>
      </c>
      <c r="BO112" s="109">
        <f t="shared" si="14"/>
        <v>3.7499942044449921</v>
      </c>
      <c r="BP112" s="109">
        <f t="shared" si="14"/>
        <v>2.6131846347372036</v>
      </c>
      <c r="BQ112" s="109">
        <f t="shared" si="14"/>
        <v>1.8924736743020008</v>
      </c>
      <c r="BR112" s="109">
        <f t="shared" si="14"/>
        <v>6.7517884201317685E-2</v>
      </c>
      <c r="BS112" s="109">
        <f t="shared" si="14"/>
        <v>1.9301478376112291E-2</v>
      </c>
      <c r="BT112" s="109">
        <f t="shared" si="14"/>
        <v>1.0557175983294029</v>
      </c>
      <c r="BU112" s="109">
        <f t="shared" si="14"/>
        <v>0.85186312794505092</v>
      </c>
      <c r="BV112" s="109" t="str">
        <f t="shared" si="15"/>
        <v/>
      </c>
      <c r="BW112" s="109" t="str">
        <f t="shared" si="15"/>
        <v/>
      </c>
      <c r="BX112" s="109" t="str">
        <f t="shared" si="15"/>
        <v/>
      </c>
      <c r="BY112" s="109" t="str">
        <f t="shared" si="15"/>
        <v/>
      </c>
    </row>
    <row r="113" spans="1:77" ht="12" customHeight="1">
      <c r="A113" s="104">
        <v>2007</v>
      </c>
      <c r="B113" s="109">
        <f t="shared" si="16"/>
        <v>-1.4087697902257941</v>
      </c>
      <c r="C113" s="109">
        <f t="shared" si="16"/>
        <v>-1.4493419952843547</v>
      </c>
      <c r="D113" s="109">
        <f t="shared" si="16"/>
        <v>-1.5685373935762079</v>
      </c>
      <c r="E113" s="109">
        <f t="shared" si="16"/>
        <v>-1.5512769125332828</v>
      </c>
      <c r="F113" s="109">
        <f t="shared" si="16"/>
        <v>0.43938908041399877</v>
      </c>
      <c r="G113" s="109">
        <f t="shared" si="16"/>
        <v>-1.667363721839531</v>
      </c>
      <c r="H113" s="109">
        <f t="shared" si="16"/>
        <v>0.32225782565373712</v>
      </c>
      <c r="I113" s="109">
        <f t="shared" si="16"/>
        <v>0.29990410399899725</v>
      </c>
      <c r="J113" s="109">
        <f t="shared" si="16"/>
        <v>-1.9938561696215915</v>
      </c>
      <c r="K113" s="109">
        <f t="shared" si="16"/>
        <v>-0.20598118004856156</v>
      </c>
      <c r="L113" s="109"/>
      <c r="N113" s="108" t="str">
        <f t="shared" si="17"/>
        <v/>
      </c>
      <c r="O113" s="108" t="str">
        <f t="shared" si="13"/>
        <v/>
      </c>
      <c r="P113" s="108" t="str">
        <f t="shared" si="13"/>
        <v/>
      </c>
      <c r="Q113" s="108" t="str">
        <f t="shared" si="13"/>
        <v/>
      </c>
      <c r="R113" s="108" t="str">
        <f t="shared" si="13"/>
        <v/>
      </c>
      <c r="S113" s="108" t="str">
        <f t="shared" si="13"/>
        <v/>
      </c>
      <c r="T113" s="108" t="str">
        <f t="shared" si="13"/>
        <v/>
      </c>
      <c r="U113" s="108">
        <f t="shared" si="13"/>
        <v>-1.4087697902257941</v>
      </c>
      <c r="V113" s="108">
        <f t="shared" si="13"/>
        <v>-1.4493419952843547</v>
      </c>
      <c r="W113" s="108">
        <f t="shared" si="13"/>
        <v>-1.5685373935762079</v>
      </c>
      <c r="X113" s="108">
        <f t="shared" si="13"/>
        <v>-1.5512769125332828</v>
      </c>
      <c r="Y113" s="108">
        <f t="shared" si="13"/>
        <v>0.43938908041399877</v>
      </c>
      <c r="Z113" s="108">
        <f t="shared" si="13"/>
        <v>-1.667363721839531</v>
      </c>
      <c r="AA113" s="108">
        <f t="shared" si="13"/>
        <v>0.32225782565373712</v>
      </c>
      <c r="AB113" s="108">
        <f t="shared" si="13"/>
        <v>0.29990410399899725</v>
      </c>
      <c r="AC113" s="108">
        <f t="shared" si="13"/>
        <v>-1.9938561696215915</v>
      </c>
      <c r="AD113" s="108">
        <f t="shared" si="13"/>
        <v>-0.20598118004856156</v>
      </c>
      <c r="AE113" s="108" t="str">
        <f t="shared" si="13"/>
        <v/>
      </c>
      <c r="AF113" s="108" t="str">
        <f t="shared" si="13"/>
        <v/>
      </c>
      <c r="AG113" s="108" t="str">
        <f t="shared" si="13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14"/>
        <v/>
      </c>
      <c r="BG113" s="109" t="str">
        <f t="shared" si="14"/>
        <v/>
      </c>
      <c r="BH113" s="109" t="str">
        <f t="shared" si="14"/>
        <v/>
      </c>
      <c r="BI113" s="109" t="str">
        <f t="shared" si="14"/>
        <v/>
      </c>
      <c r="BJ113" s="109" t="str">
        <f t="shared" si="14"/>
        <v/>
      </c>
      <c r="BK113" s="109" t="str">
        <f t="shared" si="14"/>
        <v/>
      </c>
      <c r="BL113" s="109" t="str">
        <f t="shared" si="14"/>
        <v/>
      </c>
      <c r="BM113" s="109">
        <f t="shared" si="14"/>
        <v>2.648153605904549</v>
      </c>
      <c r="BN113" s="109">
        <f t="shared" si="14"/>
        <v>4.9397250324166468E-2</v>
      </c>
      <c r="BO113" s="109">
        <f t="shared" si="14"/>
        <v>4.0522457301953905</v>
      </c>
      <c r="BP113" s="109">
        <f t="shared" si="14"/>
        <v>2.7526337228328495</v>
      </c>
      <c r="BQ113" s="109">
        <f t="shared" si="14"/>
        <v>2.1660885035091773</v>
      </c>
      <c r="BR113" s="109">
        <f t="shared" si="14"/>
        <v>9.2104811929881167E-2</v>
      </c>
      <c r="BS113" s="109">
        <f t="shared" si="14"/>
        <v>1.358997285259138E-2</v>
      </c>
      <c r="BT113" s="109">
        <f t="shared" si="14"/>
        <v>1.7198790295127728</v>
      </c>
      <c r="BU113" s="109">
        <f t="shared" si="14"/>
        <v>0.74807047388306558</v>
      </c>
      <c r="BV113" s="109">
        <f t="shared" si="15"/>
        <v>2.9464744054070029</v>
      </c>
      <c r="BW113" s="109" t="str">
        <f t="shared" si="15"/>
        <v/>
      </c>
      <c r="BX113" s="109" t="str">
        <f t="shared" si="15"/>
        <v/>
      </c>
      <c r="BY113" s="109" t="str">
        <f t="shared" si="15"/>
        <v/>
      </c>
    </row>
    <row r="114" spans="1:77" ht="12" customHeight="1">
      <c r="A114" s="104">
        <v>2008</v>
      </c>
      <c r="B114" s="109">
        <f t="shared" si="16"/>
        <v>-1.6437255228885679</v>
      </c>
      <c r="C114" s="109">
        <f t="shared" si="16"/>
        <v>-1.6852503041323581</v>
      </c>
      <c r="D114" s="109">
        <f t="shared" si="16"/>
        <v>-1.541585032601928</v>
      </c>
      <c r="E114" s="109">
        <f t="shared" si="16"/>
        <v>0.45466692260584241</v>
      </c>
      <c r="F114" s="109">
        <f t="shared" si="16"/>
        <v>-1.5425653353602986</v>
      </c>
      <c r="G114" s="109">
        <f t="shared" si="16"/>
        <v>0.34329742233768673</v>
      </c>
      <c r="H114" s="109">
        <f t="shared" si="16"/>
        <v>0.32225782565373712</v>
      </c>
      <c r="I114" s="109">
        <f t="shared" si="16"/>
        <v>-1.6837437826087707</v>
      </c>
      <c r="J114" s="109">
        <f t="shared" si="16"/>
        <v>1.5943710744447424E-2</v>
      </c>
      <c r="K114" s="109">
        <f t="shared" si="16"/>
        <v>-0.20598118004856156</v>
      </c>
      <c r="L114" s="109"/>
      <c r="N114" s="108" t="str">
        <f t="shared" si="17"/>
        <v/>
      </c>
      <c r="O114" s="108" t="str">
        <f t="shared" si="13"/>
        <v/>
      </c>
      <c r="P114" s="108" t="str">
        <f t="shared" si="13"/>
        <v/>
      </c>
      <c r="Q114" s="108" t="str">
        <f t="shared" si="13"/>
        <v/>
      </c>
      <c r="R114" s="108" t="str">
        <f t="shared" si="13"/>
        <v/>
      </c>
      <c r="S114" s="108" t="str">
        <f t="shared" si="13"/>
        <v/>
      </c>
      <c r="T114" s="108" t="str">
        <f t="shared" si="13"/>
        <v/>
      </c>
      <c r="U114" s="108" t="str">
        <f t="shared" si="13"/>
        <v/>
      </c>
      <c r="V114" s="108">
        <f t="shared" si="13"/>
        <v>-1.6437255228885679</v>
      </c>
      <c r="W114" s="108">
        <f t="shared" si="13"/>
        <v>-1.6852503041323581</v>
      </c>
      <c r="X114" s="108">
        <f t="shared" si="13"/>
        <v>-1.541585032601928</v>
      </c>
      <c r="Y114" s="108">
        <f t="shared" si="13"/>
        <v>0.45466692260584241</v>
      </c>
      <c r="Z114" s="108">
        <f t="shared" si="13"/>
        <v>-1.5425653353602986</v>
      </c>
      <c r="AA114" s="108">
        <f t="shared" si="13"/>
        <v>0.34329742233768673</v>
      </c>
      <c r="AB114" s="108">
        <f t="shared" si="13"/>
        <v>0.32225782565373712</v>
      </c>
      <c r="AC114" s="108">
        <f t="shared" si="13"/>
        <v>-1.6837437826087707</v>
      </c>
      <c r="AD114" s="108">
        <f t="shared" si="13"/>
        <v>1.5943710744447424E-2</v>
      </c>
      <c r="AE114" s="108">
        <f t="shared" si="13"/>
        <v>-0.20598118004856156</v>
      </c>
      <c r="AF114" s="108" t="str">
        <f t="shared" si="13"/>
        <v/>
      </c>
      <c r="AG114" s="108" t="str">
        <f t="shared" si="13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14"/>
        <v/>
      </c>
      <c r="BG114" s="109" t="str">
        <f t="shared" si="14"/>
        <v/>
      </c>
      <c r="BH114" s="109" t="str">
        <f t="shared" si="14"/>
        <v/>
      </c>
      <c r="BI114" s="109" t="str">
        <f t="shared" si="14"/>
        <v/>
      </c>
      <c r="BJ114" s="109" t="str">
        <f t="shared" si="14"/>
        <v/>
      </c>
      <c r="BK114" s="109" t="str">
        <f t="shared" si="14"/>
        <v/>
      </c>
      <c r="BL114" s="109" t="str">
        <f t="shared" si="14"/>
        <v/>
      </c>
      <c r="BM114" s="109" t="str">
        <f t="shared" si="14"/>
        <v/>
      </c>
      <c r="BN114" s="109">
        <f t="shared" si="14"/>
        <v>7.7681462192133899E-4</v>
      </c>
      <c r="BO114" s="109">
        <f t="shared" si="14"/>
        <v>4.5357582603489917</v>
      </c>
      <c r="BP114" s="109">
        <f t="shared" si="14"/>
        <v>2.7205679372160336</v>
      </c>
      <c r="BQ114" s="109">
        <f t="shared" si="14"/>
        <v>2.2112926642682225</v>
      </c>
      <c r="BR114" s="109">
        <f t="shared" si="14"/>
        <v>3.1929887181048659E-2</v>
      </c>
      <c r="BS114" s="109">
        <f t="shared" si="14"/>
        <v>9.1272117970185845E-3</v>
      </c>
      <c r="BT114" s="109">
        <f t="shared" si="14"/>
        <v>1.7790099186765835</v>
      </c>
      <c r="BU114" s="109">
        <f t="shared" si="14"/>
        <v>0.30780113916945595</v>
      </c>
      <c r="BV114" s="109">
        <f t="shared" si="15"/>
        <v>2.2338437049929754</v>
      </c>
      <c r="BW114" s="109">
        <f t="shared" si="15"/>
        <v>6.2787699253978632E-2</v>
      </c>
      <c r="BX114" s="109" t="str">
        <f t="shared" si="15"/>
        <v/>
      </c>
      <c r="BY114" s="109" t="str">
        <f t="shared" si="15"/>
        <v/>
      </c>
    </row>
    <row r="115" spans="1:77" ht="12" customHeight="1">
      <c r="A115" s="104">
        <v>2009</v>
      </c>
      <c r="B115" s="109">
        <f t="shared" si="16"/>
        <v>-1.6859106223698745</v>
      </c>
      <c r="C115" s="109">
        <f t="shared" si="16"/>
        <v>-1.3938590278007905</v>
      </c>
      <c r="D115" s="109">
        <f t="shared" si="16"/>
        <v>0.43551703955539267</v>
      </c>
      <c r="E115" s="109">
        <f t="shared" si="16"/>
        <v>-1.4927000438158649</v>
      </c>
      <c r="F115" s="109">
        <f t="shared" si="16"/>
        <v>0.43938908041399877</v>
      </c>
      <c r="G115" s="109">
        <f t="shared" si="16"/>
        <v>0.34329742233768673</v>
      </c>
      <c r="H115" s="109">
        <f t="shared" si="16"/>
        <v>-1.6300861455868902</v>
      </c>
      <c r="I115" s="109">
        <f t="shared" si="16"/>
        <v>-1.6503443048200279</v>
      </c>
      <c r="J115" s="109">
        <f t="shared" si="16"/>
        <v>1.5943710744447424E-2</v>
      </c>
      <c r="K115" s="109">
        <f t="shared" si="16"/>
        <v>-2.1612328115812769</v>
      </c>
      <c r="L115" s="109"/>
      <c r="N115" s="108" t="str">
        <f t="shared" si="17"/>
        <v/>
      </c>
      <c r="O115" s="108" t="str">
        <f t="shared" si="13"/>
        <v/>
      </c>
      <c r="P115" s="108" t="str">
        <f t="shared" si="13"/>
        <v/>
      </c>
      <c r="Q115" s="108" t="str">
        <f t="shared" si="13"/>
        <v/>
      </c>
      <c r="R115" s="108" t="str">
        <f t="shared" si="13"/>
        <v/>
      </c>
      <c r="S115" s="108" t="str">
        <f t="shared" si="13"/>
        <v/>
      </c>
      <c r="T115" s="108" t="str">
        <f t="shared" si="13"/>
        <v/>
      </c>
      <c r="U115" s="108" t="str">
        <f t="shared" si="13"/>
        <v/>
      </c>
      <c r="V115" s="108" t="str">
        <f t="shared" si="13"/>
        <v/>
      </c>
      <c r="W115" s="108">
        <f t="shared" si="13"/>
        <v>-1.6859106223698745</v>
      </c>
      <c r="X115" s="108">
        <f t="shared" si="13"/>
        <v>-1.3938590278007905</v>
      </c>
      <c r="Y115" s="108">
        <f t="shared" si="13"/>
        <v>0.43551703955539267</v>
      </c>
      <c r="Z115" s="108">
        <f t="shared" si="13"/>
        <v>-1.4927000438158649</v>
      </c>
      <c r="AA115" s="108">
        <f t="shared" si="13"/>
        <v>0.43938908041399877</v>
      </c>
      <c r="AB115" s="108">
        <f t="shared" si="13"/>
        <v>0.34329742233768673</v>
      </c>
      <c r="AC115" s="108">
        <f t="shared" si="13"/>
        <v>-1.6300861455868902</v>
      </c>
      <c r="AD115" s="108">
        <f t="shared" si="13"/>
        <v>-1.6503443048200279</v>
      </c>
      <c r="AE115" s="108">
        <f t="shared" si="13"/>
        <v>1.5943710744447424E-2</v>
      </c>
      <c r="AF115" s="108">
        <f t="shared" si="13"/>
        <v>-2.1612328115812769</v>
      </c>
      <c r="AG115" s="108" t="str">
        <f t="shared" si="13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14"/>
        <v/>
      </c>
      <c r="BG115" s="109" t="str">
        <f t="shared" si="14"/>
        <v/>
      </c>
      <c r="BH115" s="109" t="str">
        <f t="shared" si="14"/>
        <v/>
      </c>
      <c r="BI115" s="109" t="str">
        <f t="shared" si="14"/>
        <v/>
      </c>
      <c r="BJ115" s="109" t="str">
        <f t="shared" si="14"/>
        <v/>
      </c>
      <c r="BK115" s="109" t="str">
        <f t="shared" si="14"/>
        <v/>
      </c>
      <c r="BL115" s="109" t="str">
        <f t="shared" si="14"/>
        <v/>
      </c>
      <c r="BM115" s="109" t="str">
        <f t="shared" si="14"/>
        <v/>
      </c>
      <c r="BN115" s="109" t="str">
        <f t="shared" si="14"/>
        <v/>
      </c>
      <c r="BO115" s="109">
        <f t="shared" si="14"/>
        <v>4.5385712980896482</v>
      </c>
      <c r="BP115" s="109">
        <f t="shared" si="14"/>
        <v>2.2550681039101148</v>
      </c>
      <c r="BQ115" s="109">
        <f t="shared" si="14"/>
        <v>2.1547060375461475</v>
      </c>
      <c r="BR115" s="109">
        <f t="shared" si="14"/>
        <v>1.6595640472024411E-2</v>
      </c>
      <c r="BS115" s="109">
        <f t="shared" si="14"/>
        <v>3.082646182564558E-7</v>
      </c>
      <c r="BT115" s="109">
        <f t="shared" si="14"/>
        <v>1.8355776139053972</v>
      </c>
      <c r="BU115" s="109">
        <f t="shared" si="14"/>
        <v>0.25114195098039033</v>
      </c>
      <c r="BV115" s="109">
        <f t="shared" si="15"/>
        <v>9.9912438077142713</v>
      </c>
      <c r="BW115" s="109">
        <f t="shared" si="15"/>
        <v>8.2081373700438394E-4</v>
      </c>
      <c r="BX115" s="109">
        <f t="shared" si="15"/>
        <v>6.8661743805056421</v>
      </c>
      <c r="BY115" s="109" t="str">
        <f t="shared" si="15"/>
        <v/>
      </c>
    </row>
    <row r="116" spans="1:77" ht="12" customHeight="1">
      <c r="A116" s="104">
        <v>2010</v>
      </c>
      <c r="B116" s="109">
        <f t="shared" si="16"/>
        <v>-1.3660030567059482</v>
      </c>
      <c r="C116" s="109">
        <f t="shared" si="16"/>
        <v>0.55561910949290338</v>
      </c>
      <c r="D116" s="109">
        <f t="shared" si="16"/>
        <v>-1.5235196836322669</v>
      </c>
      <c r="E116" s="109">
        <f t="shared" si="16"/>
        <v>0.45466692260584241</v>
      </c>
      <c r="F116" s="109">
        <f t="shared" si="16"/>
        <v>0.43938908041399877</v>
      </c>
      <c r="G116" s="109">
        <f t="shared" si="16"/>
        <v>-1.6172494472370127</v>
      </c>
      <c r="H116" s="109">
        <f t="shared" si="16"/>
        <v>0.32225782565373712</v>
      </c>
      <c r="I116" s="109">
        <f t="shared" si="16"/>
        <v>0.29990410399899725</v>
      </c>
      <c r="J116" s="109">
        <f t="shared" si="16"/>
        <v>-1.9461247995380351</v>
      </c>
      <c r="K116" s="109">
        <f t="shared" si="16"/>
        <v>-0.20598118004856156</v>
      </c>
      <c r="L116" s="109"/>
      <c r="N116" s="108" t="str">
        <f t="shared" si="17"/>
        <v/>
      </c>
      <c r="O116" s="108" t="str">
        <f t="shared" si="13"/>
        <v/>
      </c>
      <c r="P116" s="108" t="str">
        <f t="shared" si="13"/>
        <v/>
      </c>
      <c r="Q116" s="108" t="str">
        <f t="shared" si="13"/>
        <v/>
      </c>
      <c r="R116" s="108" t="str">
        <f t="shared" si="13"/>
        <v/>
      </c>
      <c r="S116" s="108" t="str">
        <f t="shared" si="13"/>
        <v/>
      </c>
      <c r="T116" s="108" t="str">
        <f t="shared" si="13"/>
        <v/>
      </c>
      <c r="U116" s="108" t="str">
        <f t="shared" si="13"/>
        <v/>
      </c>
      <c r="V116" s="108" t="str">
        <f t="shared" si="13"/>
        <v/>
      </c>
      <c r="W116" s="108" t="str">
        <f t="shared" si="13"/>
        <v/>
      </c>
      <c r="X116" s="108">
        <f t="shared" si="13"/>
        <v>-1.3660030567059482</v>
      </c>
      <c r="Y116" s="108">
        <f t="shared" si="13"/>
        <v>0.55561910949290338</v>
      </c>
      <c r="Z116" s="108">
        <f t="shared" si="13"/>
        <v>-1.5235196836322669</v>
      </c>
      <c r="AA116" s="108">
        <f t="shared" si="13"/>
        <v>0.45466692260584241</v>
      </c>
      <c r="AB116" s="108">
        <f t="shared" si="13"/>
        <v>0.43938908041399877</v>
      </c>
      <c r="AC116" s="108">
        <f t="shared" si="13"/>
        <v>-1.6172494472370127</v>
      </c>
      <c r="AD116" s="108">
        <f t="shared" si="13"/>
        <v>0.32225782565373712</v>
      </c>
      <c r="AE116" s="108">
        <f t="shared" si="13"/>
        <v>0.29990410399899725</v>
      </c>
      <c r="AF116" s="108">
        <f t="shared" si="13"/>
        <v>-1.9461247995380351</v>
      </c>
      <c r="AG116" s="108">
        <f t="shared" si="13"/>
        <v>-0.20598118004856156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14"/>
        <v/>
      </c>
      <c r="BG116" s="109" t="str">
        <f t="shared" si="14"/>
        <v/>
      </c>
      <c r="BH116" s="109" t="str">
        <f t="shared" si="14"/>
        <v/>
      </c>
      <c r="BI116" s="109" t="str">
        <f t="shared" si="14"/>
        <v/>
      </c>
      <c r="BJ116" s="109" t="str">
        <f t="shared" si="14"/>
        <v/>
      </c>
      <c r="BK116" s="109" t="str">
        <f t="shared" si="14"/>
        <v/>
      </c>
      <c r="BL116" s="109" t="str">
        <f t="shared" si="14"/>
        <v/>
      </c>
      <c r="BM116" s="109" t="str">
        <f t="shared" si="14"/>
        <v/>
      </c>
      <c r="BN116" s="109" t="str">
        <f t="shared" si="14"/>
        <v/>
      </c>
      <c r="BO116" s="109" t="str">
        <f t="shared" si="14"/>
        <v/>
      </c>
      <c r="BP116" s="109">
        <f t="shared" si="14"/>
        <v>2.1721820807208951</v>
      </c>
      <c r="BQ116" s="109">
        <f t="shared" si="14"/>
        <v>2.5217242075371926</v>
      </c>
      <c r="BR116" s="109">
        <f t="shared" si="14"/>
        <v>2.5486113415572231E-2</v>
      </c>
      <c r="BS116" s="109">
        <f t="shared" si="14"/>
        <v>2.5068572633372873E-4</v>
      </c>
      <c r="BT116" s="109">
        <f t="shared" si="14"/>
        <v>2.1051878851209516</v>
      </c>
      <c r="BU116" s="109">
        <f t="shared" si="14"/>
        <v>0.23844074909770649</v>
      </c>
      <c r="BV116" s="109">
        <f t="shared" si="15"/>
        <v>1.4120349087477659</v>
      </c>
      <c r="BW116" s="109">
        <f t="shared" si="15"/>
        <v>6.5183474994211649E-2</v>
      </c>
      <c r="BX116" s="109">
        <f t="shared" si="15"/>
        <v>5.7851341829461589</v>
      </c>
      <c r="BY116" s="109">
        <f t="shared" si="15"/>
        <v>0.18847834151585091</v>
      </c>
    </row>
    <row r="117" spans="1:77" ht="12" customHeight="1">
      <c r="A117" s="104">
        <v>2011</v>
      </c>
      <c r="B117" s="109">
        <f t="shared" si="16"/>
        <v>0.59153484921121768</v>
      </c>
      <c r="C117" s="109">
        <f t="shared" si="16"/>
        <v>-1.5443846534349246</v>
      </c>
      <c r="D117" s="109">
        <f t="shared" si="16"/>
        <v>-1.5075709999014277</v>
      </c>
      <c r="E117" s="109">
        <f t="shared" si="16"/>
        <v>-1.4898146509770311</v>
      </c>
      <c r="F117" s="109">
        <f t="shared" si="16"/>
        <v>-1.7687619857809638</v>
      </c>
      <c r="G117" s="109">
        <f t="shared" si="16"/>
        <v>0.34329742233768673</v>
      </c>
      <c r="H117" s="109">
        <f t="shared" si="16"/>
        <v>0.32225782565373712</v>
      </c>
      <c r="I117" s="109">
        <f t="shared" si="16"/>
        <v>-1.6502746592264255</v>
      </c>
      <c r="J117" s="109">
        <f t="shared" si="16"/>
        <v>1.5943710744447424E-2</v>
      </c>
      <c r="K117" s="109" t="str">
        <f t="shared" si="16"/>
        <v/>
      </c>
      <c r="L117" s="109"/>
      <c r="N117" s="108" t="str">
        <f t="shared" si="17"/>
        <v/>
      </c>
      <c r="O117" s="108" t="str">
        <f t="shared" si="13"/>
        <v/>
      </c>
      <c r="P117" s="108" t="str">
        <f t="shared" si="13"/>
        <v/>
      </c>
      <c r="Q117" s="108" t="str">
        <f t="shared" si="13"/>
        <v/>
      </c>
      <c r="R117" s="108" t="str">
        <f t="shared" si="13"/>
        <v/>
      </c>
      <c r="S117" s="108" t="str">
        <f t="shared" si="13"/>
        <v/>
      </c>
      <c r="T117" s="108" t="str">
        <f t="shared" si="13"/>
        <v/>
      </c>
      <c r="U117" s="108" t="str">
        <f t="shared" si="13"/>
        <v/>
      </c>
      <c r="V117" s="108" t="str">
        <f t="shared" si="13"/>
        <v/>
      </c>
      <c r="W117" s="108" t="str">
        <f t="shared" si="13"/>
        <v/>
      </c>
      <c r="X117" s="108" t="str">
        <f t="shared" si="13"/>
        <v/>
      </c>
      <c r="Y117" s="108">
        <f t="shared" si="13"/>
        <v>0.59153484921121768</v>
      </c>
      <c r="Z117" s="108">
        <f t="shared" si="13"/>
        <v>-1.5443846534349246</v>
      </c>
      <c r="AA117" s="108">
        <f t="shared" si="13"/>
        <v>-1.5075709999014277</v>
      </c>
      <c r="AB117" s="108">
        <f t="shared" si="13"/>
        <v>-1.4898146509770311</v>
      </c>
      <c r="AC117" s="108">
        <f t="shared" si="13"/>
        <v>-1.7687619857809638</v>
      </c>
      <c r="AD117" s="108">
        <f t="shared" si="13"/>
        <v>0.34329742233768673</v>
      </c>
      <c r="AE117" s="108">
        <f t="shared" si="13"/>
        <v>0.32225782565373712</v>
      </c>
      <c r="AF117" s="108">
        <f t="shared" si="13"/>
        <v>-1.6502746592264255</v>
      </c>
      <c r="AG117" s="108">
        <f t="shared" si="13"/>
        <v>1.5943710744447424E-2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14"/>
        <v/>
      </c>
      <c r="BG117" s="109" t="str">
        <f t="shared" si="14"/>
        <v/>
      </c>
      <c r="BH117" s="109" t="str">
        <f t="shared" si="14"/>
        <v/>
      </c>
      <c r="BI117" s="109" t="str">
        <f t="shared" si="14"/>
        <v/>
      </c>
      <c r="BJ117" s="109" t="str">
        <f t="shared" si="14"/>
        <v/>
      </c>
      <c r="BK117" s="109" t="str">
        <f t="shared" si="14"/>
        <v/>
      </c>
      <c r="BL117" s="109" t="str">
        <f t="shared" si="14"/>
        <v/>
      </c>
      <c r="BM117" s="109" t="str">
        <f t="shared" si="14"/>
        <v/>
      </c>
      <c r="BN117" s="109" t="str">
        <f t="shared" si="14"/>
        <v/>
      </c>
      <c r="BO117" s="109" t="str">
        <f t="shared" si="14"/>
        <v/>
      </c>
      <c r="BP117" s="109" t="str">
        <f t="shared" si="14"/>
        <v/>
      </c>
      <c r="BQ117" s="109">
        <f t="shared" si="14"/>
        <v>2.6370820895957641</v>
      </c>
      <c r="BR117" s="109">
        <f t="shared" si="14"/>
        <v>3.2583382662090814E-2</v>
      </c>
      <c r="BS117" s="109">
        <f t="shared" si="14"/>
        <v>3.7884918964912204</v>
      </c>
      <c r="BT117" s="109">
        <f t="shared" si="14"/>
        <v>0.22874905181427363</v>
      </c>
      <c r="BU117" s="109">
        <f t="shared" si="14"/>
        <v>0.40936514099399646</v>
      </c>
      <c r="BV117" s="109">
        <f t="shared" si="15"/>
        <v>1.3624752570906844</v>
      </c>
      <c r="BW117" s="109">
        <f t="shared" si="15"/>
        <v>7.7097445635988748E-2</v>
      </c>
      <c r="BX117" s="109">
        <f t="shared" si="15"/>
        <v>4.4494858744014767</v>
      </c>
      <c r="BY117" s="109">
        <f t="shared" si="15"/>
        <v>0.43042235277222934</v>
      </c>
    </row>
    <row r="118" spans="1:77" ht="12" customHeight="1">
      <c r="A118" s="104">
        <v>2012</v>
      </c>
      <c r="B118" s="109">
        <f t="shared" si="16"/>
        <v>-1.3018514435877599</v>
      </c>
      <c r="C118" s="109">
        <f t="shared" si="16"/>
        <v>-1.4968503531832882</v>
      </c>
      <c r="D118" s="109">
        <f t="shared" si="16"/>
        <v>-1.4611529246766146</v>
      </c>
      <c r="E118" s="109">
        <f t="shared" si="16"/>
        <v>-1.7708210600455023</v>
      </c>
      <c r="F118" s="109">
        <f t="shared" si="16"/>
        <v>0.43938908041399877</v>
      </c>
      <c r="G118" s="109">
        <f t="shared" si="16"/>
        <v>-1.5589564206063089</v>
      </c>
      <c r="H118" s="109">
        <f t="shared" si="16"/>
        <v>-1.7399051752037484</v>
      </c>
      <c r="I118" s="109">
        <f t="shared" si="16"/>
        <v>0.29990410399899725</v>
      </c>
      <c r="J118" s="109" t="str">
        <f t="shared" si="16"/>
        <v/>
      </c>
      <c r="K118" s="109" t="str">
        <f t="shared" si="16"/>
        <v/>
      </c>
      <c r="L118" s="109"/>
      <c r="N118" s="108" t="str">
        <f t="shared" si="17"/>
        <v/>
      </c>
      <c r="O118" s="108" t="str">
        <f t="shared" si="13"/>
        <v/>
      </c>
      <c r="P118" s="108" t="str">
        <f t="shared" si="13"/>
        <v/>
      </c>
      <c r="Q118" s="108" t="str">
        <f t="shared" si="13"/>
        <v/>
      </c>
      <c r="R118" s="108" t="str">
        <f t="shared" si="13"/>
        <v/>
      </c>
      <c r="S118" s="108" t="str">
        <f t="shared" si="13"/>
        <v/>
      </c>
      <c r="T118" s="108" t="str">
        <f t="shared" si="13"/>
        <v/>
      </c>
      <c r="U118" s="108" t="str">
        <f t="shared" si="13"/>
        <v/>
      </c>
      <c r="V118" s="108" t="str">
        <f t="shared" si="13"/>
        <v/>
      </c>
      <c r="W118" s="108" t="str">
        <f t="shared" si="13"/>
        <v/>
      </c>
      <c r="X118" s="108" t="str">
        <f t="shared" si="13"/>
        <v/>
      </c>
      <c r="Y118" s="108" t="str">
        <f t="shared" si="13"/>
        <v/>
      </c>
      <c r="Z118" s="108">
        <f t="shared" si="13"/>
        <v>-1.3018514435877599</v>
      </c>
      <c r="AA118" s="108">
        <f t="shared" si="13"/>
        <v>-1.4968503531832882</v>
      </c>
      <c r="AB118" s="108">
        <f t="shared" si="13"/>
        <v>-1.4611529246766146</v>
      </c>
      <c r="AC118" s="108">
        <f t="shared" si="13"/>
        <v>-1.7708210600455023</v>
      </c>
      <c r="AD118" s="108">
        <f t="shared" si="13"/>
        <v>0.43938908041399877</v>
      </c>
      <c r="AE118" s="108">
        <f t="shared" si="13"/>
        <v>-1.5589564206063089</v>
      </c>
      <c r="AF118" s="108">
        <f t="shared" si="13"/>
        <v>-1.7399051752037484</v>
      </c>
      <c r="AG118" s="108">
        <f t="shared" si="13"/>
        <v>0.29990410399899725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14"/>
        <v/>
      </c>
      <c r="BG118" s="109" t="str">
        <f t="shared" si="14"/>
        <v/>
      </c>
      <c r="BH118" s="109" t="str">
        <f t="shared" si="14"/>
        <v/>
      </c>
      <c r="BI118" s="109" t="str">
        <f t="shared" si="14"/>
        <v/>
      </c>
      <c r="BJ118" s="109" t="str">
        <f t="shared" si="14"/>
        <v/>
      </c>
      <c r="BK118" s="109" t="str">
        <f t="shared" si="14"/>
        <v/>
      </c>
      <c r="BL118" s="109" t="str">
        <f t="shared" si="14"/>
        <v/>
      </c>
      <c r="BM118" s="109" t="str">
        <f t="shared" si="14"/>
        <v/>
      </c>
      <c r="BN118" s="109" t="str">
        <f t="shared" si="14"/>
        <v/>
      </c>
      <c r="BO118" s="109" t="str">
        <f t="shared" si="14"/>
        <v/>
      </c>
      <c r="BP118" s="109" t="str">
        <f t="shared" si="14"/>
        <v/>
      </c>
      <c r="BQ118" s="109" t="str">
        <f t="shared" si="14"/>
        <v/>
      </c>
      <c r="BR118" s="109">
        <f t="shared" si="14"/>
        <v>3.847042609691717E-3</v>
      </c>
      <c r="BS118" s="109">
        <f t="shared" si="14"/>
        <v>3.7468733909120497</v>
      </c>
      <c r="BT118" s="109">
        <f t="shared" si="14"/>
        <v>0.20215404765600856</v>
      </c>
      <c r="BU118" s="109">
        <f t="shared" si="14"/>
        <v>0.41200424011837611</v>
      </c>
      <c r="BV118" s="109">
        <f t="shared" si="15"/>
        <v>1.1473826662363948</v>
      </c>
      <c r="BW118" s="109">
        <f t="shared" si="15"/>
        <v>2.5713725332859316</v>
      </c>
      <c r="BX118" s="109">
        <f t="shared" si="15"/>
        <v>4.8356492196891345</v>
      </c>
      <c r="BY118" s="109">
        <f t="shared" si="15"/>
        <v>0.88364927100273627</v>
      </c>
    </row>
    <row r="119" spans="1:77" ht="12" customHeight="1">
      <c r="A119" s="104">
        <v>2013</v>
      </c>
      <c r="B119" s="109">
        <f t="shared" si="16"/>
        <v>-1.4479033545629976</v>
      </c>
      <c r="C119" s="109">
        <f t="shared" si="16"/>
        <v>-1.3310560132409142</v>
      </c>
      <c r="D119" s="109">
        <f t="shared" si="16"/>
        <v>-1.7753383214890359</v>
      </c>
      <c r="E119" s="109">
        <f t="shared" si="16"/>
        <v>0.45466692260584241</v>
      </c>
      <c r="F119" s="109">
        <f t="shared" si="16"/>
        <v>-1.4525426333727403</v>
      </c>
      <c r="G119" s="109">
        <f t="shared" si="16"/>
        <v>-1.702805846205723</v>
      </c>
      <c r="H119" s="109">
        <f t="shared" si="16"/>
        <v>0.32225782565373712</v>
      </c>
      <c r="I119" s="109" t="str">
        <f t="shared" si="16"/>
        <v/>
      </c>
      <c r="J119" s="109" t="str">
        <f t="shared" si="16"/>
        <v/>
      </c>
      <c r="K119" s="109" t="str">
        <f t="shared" si="16"/>
        <v/>
      </c>
      <c r="L119" s="109"/>
      <c r="N119" s="108" t="str">
        <f t="shared" si="17"/>
        <v/>
      </c>
      <c r="O119" s="108" t="str">
        <f t="shared" si="13"/>
        <v/>
      </c>
      <c r="P119" s="108" t="str">
        <f t="shared" si="13"/>
        <v/>
      </c>
      <c r="Q119" s="108" t="str">
        <f t="shared" si="13"/>
        <v/>
      </c>
      <c r="R119" s="108" t="str">
        <f t="shared" si="13"/>
        <v/>
      </c>
      <c r="S119" s="108" t="str">
        <f t="shared" si="13"/>
        <v/>
      </c>
      <c r="T119" s="108" t="str">
        <f t="shared" si="13"/>
        <v/>
      </c>
      <c r="U119" s="108" t="str">
        <f t="shared" si="13"/>
        <v/>
      </c>
      <c r="V119" s="108" t="str">
        <f t="shared" si="13"/>
        <v/>
      </c>
      <c r="W119" s="108" t="str">
        <f t="shared" ref="W119:AG125" si="18">IFERROR(HLOOKUP(W$105-$A119,$B$105:$K$125,2+$A119-$A$106,0),"")</f>
        <v/>
      </c>
      <c r="X119" s="108" t="str">
        <f t="shared" si="18"/>
        <v/>
      </c>
      <c r="Y119" s="108" t="str">
        <f t="shared" si="18"/>
        <v/>
      </c>
      <c r="Z119" s="108" t="str">
        <f t="shared" si="18"/>
        <v/>
      </c>
      <c r="AA119" s="108">
        <f t="shared" si="18"/>
        <v>-1.4479033545629976</v>
      </c>
      <c r="AB119" s="108">
        <f t="shared" si="18"/>
        <v>-1.3310560132409142</v>
      </c>
      <c r="AC119" s="108">
        <f t="shared" si="18"/>
        <v>-1.7753383214890359</v>
      </c>
      <c r="AD119" s="108">
        <f t="shared" si="18"/>
        <v>0.45466692260584241</v>
      </c>
      <c r="AE119" s="108">
        <f t="shared" si="18"/>
        <v>-1.4525426333727403</v>
      </c>
      <c r="AF119" s="108">
        <f t="shared" si="18"/>
        <v>-1.702805846205723</v>
      </c>
      <c r="AG119" s="108">
        <f t="shared" si="18"/>
        <v>0.32225782565373712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14"/>
        <v/>
      </c>
      <c r="BG119" s="109" t="str">
        <f t="shared" si="14"/>
        <v/>
      </c>
      <c r="BH119" s="109" t="str">
        <f t="shared" si="14"/>
        <v/>
      </c>
      <c r="BI119" s="109" t="str">
        <f t="shared" si="14"/>
        <v/>
      </c>
      <c r="BJ119" s="109" t="str">
        <f t="shared" si="14"/>
        <v/>
      </c>
      <c r="BK119" s="109" t="str">
        <f t="shared" si="14"/>
        <v/>
      </c>
      <c r="BL119" s="109" t="str">
        <f t="shared" si="14"/>
        <v/>
      </c>
      <c r="BM119" s="109" t="str">
        <f t="shared" si="14"/>
        <v/>
      </c>
      <c r="BN119" s="109" t="str">
        <f t="shared" si="14"/>
        <v/>
      </c>
      <c r="BO119" s="109" t="str">
        <f t="shared" si="14"/>
        <v/>
      </c>
      <c r="BP119" s="109" t="str">
        <f t="shared" si="14"/>
        <v/>
      </c>
      <c r="BQ119" s="109" t="str">
        <f t="shared" si="14"/>
        <v/>
      </c>
      <c r="BR119" s="109" t="str">
        <f t="shared" si="14"/>
        <v/>
      </c>
      <c r="BS119" s="109">
        <f t="shared" si="14"/>
        <v>3.5597773341132704</v>
      </c>
      <c r="BT119" s="109">
        <f t="shared" si="14"/>
        <v>0.10209209277476625</v>
      </c>
      <c r="BU119" s="109">
        <f t="shared" si="14"/>
        <v>0.4178236852461561</v>
      </c>
      <c r="BV119" s="109">
        <f t="shared" si="15"/>
        <v>1.1148860672088565</v>
      </c>
      <c r="BW119" s="109">
        <f t="shared" si="15"/>
        <v>2.2414167749556859</v>
      </c>
      <c r="BX119" s="109">
        <f t="shared" si="15"/>
        <v>4.673861917455576</v>
      </c>
      <c r="BY119" s="109">
        <f t="shared" si="15"/>
        <v>0.9261751282609193</v>
      </c>
    </row>
    <row r="120" spans="1:77" ht="12" customHeight="1">
      <c r="A120" s="104">
        <v>2014</v>
      </c>
      <c r="B120" s="109">
        <f t="shared" si="16"/>
        <v>-1.2543072309839431</v>
      </c>
      <c r="C120" s="109">
        <f t="shared" si="16"/>
        <v>-1.6669405983154313</v>
      </c>
      <c r="D120" s="109">
        <f t="shared" si="16"/>
        <v>0.43551703955539267</v>
      </c>
      <c r="E120" s="109">
        <f t="shared" si="16"/>
        <v>-1.3963398279673058</v>
      </c>
      <c r="F120" s="109">
        <f t="shared" si="16"/>
        <v>-1.5674472145123191</v>
      </c>
      <c r="G120" s="109">
        <f t="shared" si="16"/>
        <v>0.34329742233768673</v>
      </c>
      <c r="H120" s="109" t="str">
        <f t="shared" si="16"/>
        <v/>
      </c>
      <c r="I120" s="109" t="str">
        <f t="shared" si="16"/>
        <v/>
      </c>
      <c r="J120" s="109" t="str">
        <f t="shared" si="16"/>
        <v/>
      </c>
      <c r="K120" s="109" t="str">
        <f t="shared" si="16"/>
        <v/>
      </c>
      <c r="L120" s="109"/>
      <c r="N120" s="108" t="str">
        <f t="shared" si="17"/>
        <v/>
      </c>
      <c r="O120" s="108" t="str">
        <f t="shared" si="17"/>
        <v/>
      </c>
      <c r="P120" s="108" t="str">
        <f t="shared" si="17"/>
        <v/>
      </c>
      <c r="Q120" s="108" t="str">
        <f t="shared" si="17"/>
        <v/>
      </c>
      <c r="R120" s="108" t="str">
        <f t="shared" si="17"/>
        <v/>
      </c>
      <c r="S120" s="108" t="str">
        <f t="shared" si="17"/>
        <v/>
      </c>
      <c r="T120" s="108" t="str">
        <f t="shared" si="17"/>
        <v/>
      </c>
      <c r="U120" s="108" t="str">
        <f t="shared" si="17"/>
        <v/>
      </c>
      <c r="V120" s="108" t="str">
        <f t="shared" si="17"/>
        <v/>
      </c>
      <c r="W120" s="108" t="str">
        <f t="shared" si="17"/>
        <v/>
      </c>
      <c r="X120" s="108" t="str">
        <f t="shared" si="17"/>
        <v/>
      </c>
      <c r="Y120" s="108" t="str">
        <f t="shared" si="17"/>
        <v/>
      </c>
      <c r="Z120" s="108" t="str">
        <f t="shared" si="17"/>
        <v/>
      </c>
      <c r="AA120" s="108" t="str">
        <f t="shared" si="17"/>
        <v/>
      </c>
      <c r="AB120" s="108">
        <f t="shared" si="17"/>
        <v>-1.2543072309839431</v>
      </c>
      <c r="AC120" s="108">
        <f t="shared" si="17"/>
        <v>-1.6669405983154313</v>
      </c>
      <c r="AD120" s="108">
        <f t="shared" si="18"/>
        <v>0.43551703955539267</v>
      </c>
      <c r="AE120" s="108">
        <f t="shared" si="18"/>
        <v>-1.3963398279673058</v>
      </c>
      <c r="AF120" s="108">
        <f t="shared" si="18"/>
        <v>-1.5674472145123191</v>
      </c>
      <c r="AG120" s="108">
        <f t="shared" si="18"/>
        <v>0.34329742233768673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14"/>
        <v/>
      </c>
      <c r="BG120" s="109" t="str">
        <f t="shared" si="14"/>
        <v/>
      </c>
      <c r="BH120" s="109" t="str">
        <f t="shared" si="14"/>
        <v/>
      </c>
      <c r="BI120" s="109" t="str">
        <f t="shared" si="14"/>
        <v/>
      </c>
      <c r="BJ120" s="109" t="str">
        <f t="shared" si="14"/>
        <v/>
      </c>
      <c r="BK120" s="109" t="str">
        <f t="shared" si="14"/>
        <v/>
      </c>
      <c r="BL120" s="109" t="str">
        <f t="shared" si="14"/>
        <v/>
      </c>
      <c r="BM120" s="109" t="str">
        <f t="shared" si="14"/>
        <v/>
      </c>
      <c r="BN120" s="109" t="str">
        <f t="shared" si="14"/>
        <v/>
      </c>
      <c r="BO120" s="109" t="str">
        <f t="shared" si="14"/>
        <v/>
      </c>
      <c r="BP120" s="109" t="str">
        <f t="shared" si="14"/>
        <v/>
      </c>
      <c r="BQ120" s="109" t="str">
        <f t="shared" si="14"/>
        <v/>
      </c>
      <c r="BR120" s="109" t="str">
        <f t="shared" si="14"/>
        <v/>
      </c>
      <c r="BS120" s="109" t="str">
        <f t="shared" si="14"/>
        <v/>
      </c>
      <c r="BT120" s="109">
        <f t="shared" si="14"/>
        <v>5.8937151757527326E-2</v>
      </c>
      <c r="BU120" s="109">
        <f t="shared" si="14"/>
        <v>0.28943873045035767</v>
      </c>
      <c r="BV120" s="109">
        <f t="shared" si="15"/>
        <v>1.1556928056073186</v>
      </c>
      <c r="BW120" s="109">
        <f t="shared" si="15"/>
        <v>2.0762890222539285</v>
      </c>
      <c r="BX120" s="109">
        <f t="shared" si="15"/>
        <v>4.106917075123997</v>
      </c>
      <c r="BY120" s="109">
        <f t="shared" si="15"/>
        <v>0.96711396402666239</v>
      </c>
    </row>
    <row r="121" spans="1:77" ht="12" customHeight="1">
      <c r="A121" s="104">
        <v>2015</v>
      </c>
      <c r="B121" s="109">
        <f t="shared" si="16"/>
        <v>-1.6274254675532214</v>
      </c>
      <c r="C121" s="109">
        <f t="shared" si="16"/>
        <v>0.55561910949290338</v>
      </c>
      <c r="D121" s="109">
        <f t="shared" si="16"/>
        <v>-1.3743951403162462</v>
      </c>
      <c r="E121" s="109">
        <f t="shared" si="16"/>
        <v>-1.5081324464103183</v>
      </c>
      <c r="F121" s="109">
        <f t="shared" si="16"/>
        <v>-1.3726458334076901</v>
      </c>
      <c r="G121" s="109" t="str">
        <f t="shared" si="16"/>
        <v/>
      </c>
      <c r="H121" s="109" t="str">
        <f t="shared" si="16"/>
        <v/>
      </c>
      <c r="I121" s="109" t="str">
        <f t="shared" si="16"/>
        <v/>
      </c>
      <c r="J121" s="109" t="str">
        <f t="shared" si="16"/>
        <v/>
      </c>
      <c r="K121" s="109" t="str">
        <f t="shared" si="16"/>
        <v/>
      </c>
      <c r="L121" s="109"/>
      <c r="N121" s="108" t="str">
        <f t="shared" si="17"/>
        <v/>
      </c>
      <c r="O121" s="108" t="str">
        <f t="shared" si="17"/>
        <v/>
      </c>
      <c r="P121" s="108" t="str">
        <f t="shared" si="17"/>
        <v/>
      </c>
      <c r="Q121" s="108" t="str">
        <f t="shared" si="17"/>
        <v/>
      </c>
      <c r="R121" s="108" t="str">
        <f t="shared" si="17"/>
        <v/>
      </c>
      <c r="S121" s="108" t="str">
        <f t="shared" si="17"/>
        <v/>
      </c>
      <c r="T121" s="108" t="str">
        <f t="shared" si="17"/>
        <v/>
      </c>
      <c r="U121" s="108" t="str">
        <f t="shared" si="17"/>
        <v/>
      </c>
      <c r="V121" s="108" t="str">
        <f t="shared" si="17"/>
        <v/>
      </c>
      <c r="W121" s="108" t="str">
        <f t="shared" si="17"/>
        <v/>
      </c>
      <c r="X121" s="108" t="str">
        <f t="shared" si="17"/>
        <v/>
      </c>
      <c r="Y121" s="108" t="str">
        <f t="shared" si="17"/>
        <v/>
      </c>
      <c r="Z121" s="108" t="str">
        <f t="shared" si="17"/>
        <v/>
      </c>
      <c r="AA121" s="108" t="str">
        <f t="shared" si="17"/>
        <v/>
      </c>
      <c r="AB121" s="108" t="str">
        <f t="shared" si="17"/>
        <v/>
      </c>
      <c r="AC121" s="108">
        <f t="shared" si="17"/>
        <v>-1.6274254675532214</v>
      </c>
      <c r="AD121" s="108">
        <f t="shared" si="18"/>
        <v>0.55561910949290338</v>
      </c>
      <c r="AE121" s="108">
        <f t="shared" si="18"/>
        <v>-1.3743951403162462</v>
      </c>
      <c r="AF121" s="108">
        <f t="shared" si="18"/>
        <v>-1.5081324464103183</v>
      </c>
      <c r="AG121" s="108">
        <f t="shared" si="18"/>
        <v>-1.3726458334076901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14"/>
        <v/>
      </c>
      <c r="BG121" s="109" t="str">
        <f t="shared" si="14"/>
        <v/>
      </c>
      <c r="BH121" s="109" t="str">
        <f t="shared" si="14"/>
        <v/>
      </c>
      <c r="BI121" s="109" t="str">
        <f t="shared" si="14"/>
        <v/>
      </c>
      <c r="BJ121" s="109" t="str">
        <f t="shared" si="14"/>
        <v/>
      </c>
      <c r="BK121" s="109" t="str">
        <f t="shared" si="14"/>
        <v/>
      </c>
      <c r="BL121" s="109" t="str">
        <f t="shared" si="14"/>
        <v/>
      </c>
      <c r="BM121" s="109" t="str">
        <f t="shared" si="14"/>
        <v/>
      </c>
      <c r="BN121" s="109" t="str">
        <f t="shared" si="14"/>
        <v/>
      </c>
      <c r="BO121" s="109" t="str">
        <f t="shared" si="14"/>
        <v/>
      </c>
      <c r="BP121" s="109" t="str">
        <f t="shared" si="14"/>
        <v/>
      </c>
      <c r="BQ121" s="109" t="str">
        <f t="shared" si="14"/>
        <v/>
      </c>
      <c r="BR121" s="109" t="str">
        <f t="shared" si="14"/>
        <v/>
      </c>
      <c r="BS121" s="109" t="str">
        <f t="shared" si="14"/>
        <v/>
      </c>
      <c r="BT121" s="109" t="str">
        <f t="shared" si="14"/>
        <v/>
      </c>
      <c r="BU121" s="109">
        <f t="shared" ref="BU121:BU125" si="19">IF(AY121="","",(AY121-AC121)^2)</f>
        <v>0.24848228235006381</v>
      </c>
      <c r="BV121" s="109">
        <f t="shared" si="15"/>
        <v>0.91189028711997711</v>
      </c>
      <c r="BW121" s="109">
        <f t="shared" si="15"/>
        <v>2.0135289254162019</v>
      </c>
      <c r="BX121" s="109">
        <f t="shared" si="15"/>
        <v>3.8700262739664488</v>
      </c>
      <c r="BY121" s="109">
        <f t="shared" si="15"/>
        <v>0.53659101470816095</v>
      </c>
    </row>
    <row r="122" spans="1:77" ht="12" customHeight="1">
      <c r="A122" s="104">
        <v>2016</v>
      </c>
      <c r="B122" s="109">
        <f t="shared" si="16"/>
        <v>0.59153484921121768</v>
      </c>
      <c r="C122" s="109">
        <f t="shared" si="16"/>
        <v>-1.2091036589447046</v>
      </c>
      <c r="D122" s="109">
        <f t="shared" si="16"/>
        <v>-1.4791189645911011</v>
      </c>
      <c r="E122" s="109">
        <f t="shared" si="16"/>
        <v>0.45466692260584241</v>
      </c>
      <c r="F122" s="109" t="str">
        <f t="shared" si="16"/>
        <v/>
      </c>
      <c r="G122" s="109" t="str">
        <f t="shared" si="16"/>
        <v/>
      </c>
      <c r="H122" s="109" t="str">
        <f t="shared" si="16"/>
        <v/>
      </c>
      <c r="I122" s="109" t="str">
        <f t="shared" si="16"/>
        <v/>
      </c>
      <c r="J122" s="109" t="str">
        <f t="shared" si="16"/>
        <v/>
      </c>
      <c r="K122" s="109" t="str">
        <f t="shared" si="16"/>
        <v/>
      </c>
      <c r="L122" s="109"/>
      <c r="N122" s="108" t="str">
        <f t="shared" si="17"/>
        <v/>
      </c>
      <c r="O122" s="108" t="str">
        <f t="shared" si="17"/>
        <v/>
      </c>
      <c r="P122" s="108" t="str">
        <f t="shared" si="17"/>
        <v/>
      </c>
      <c r="Q122" s="108" t="str">
        <f t="shared" si="17"/>
        <v/>
      </c>
      <c r="R122" s="108" t="str">
        <f t="shared" si="17"/>
        <v/>
      </c>
      <c r="S122" s="108" t="str">
        <f t="shared" si="17"/>
        <v/>
      </c>
      <c r="T122" s="108" t="str">
        <f t="shared" si="17"/>
        <v/>
      </c>
      <c r="U122" s="108" t="str">
        <f t="shared" si="17"/>
        <v/>
      </c>
      <c r="V122" s="108" t="str">
        <f t="shared" si="17"/>
        <v/>
      </c>
      <c r="W122" s="108" t="str">
        <f t="shared" si="17"/>
        <v/>
      </c>
      <c r="X122" s="108" t="str">
        <f t="shared" si="17"/>
        <v/>
      </c>
      <c r="Y122" s="108" t="str">
        <f t="shared" si="17"/>
        <v/>
      </c>
      <c r="Z122" s="108" t="str">
        <f t="shared" si="17"/>
        <v/>
      </c>
      <c r="AA122" s="108" t="str">
        <f t="shared" si="17"/>
        <v/>
      </c>
      <c r="AB122" s="108" t="str">
        <f t="shared" si="17"/>
        <v/>
      </c>
      <c r="AC122" s="108" t="str">
        <f t="shared" si="17"/>
        <v/>
      </c>
      <c r="AD122" s="108">
        <f t="shared" si="18"/>
        <v>0.59153484921121768</v>
      </c>
      <c r="AE122" s="108">
        <f t="shared" si="18"/>
        <v>-1.2091036589447046</v>
      </c>
      <c r="AF122" s="108">
        <f t="shared" si="18"/>
        <v>-1.4791189645911011</v>
      </c>
      <c r="AG122" s="108">
        <f t="shared" si="18"/>
        <v>0.45466692260584241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ref="BF122:BT125" si="20">IF(AJ122="","",(AJ122-N122)^2)</f>
        <v/>
      </c>
      <c r="BG122" s="109" t="str">
        <f t="shared" si="20"/>
        <v/>
      </c>
      <c r="BH122" s="109" t="str">
        <f t="shared" si="20"/>
        <v/>
      </c>
      <c r="BI122" s="109" t="str">
        <f t="shared" si="20"/>
        <v/>
      </c>
      <c r="BJ122" s="109" t="str">
        <f t="shared" si="20"/>
        <v/>
      </c>
      <c r="BK122" s="109" t="str">
        <f t="shared" si="20"/>
        <v/>
      </c>
      <c r="BL122" s="109" t="str">
        <f t="shared" si="20"/>
        <v/>
      </c>
      <c r="BM122" s="109" t="str">
        <f t="shared" si="20"/>
        <v/>
      </c>
      <c r="BN122" s="109" t="str">
        <f t="shared" si="20"/>
        <v/>
      </c>
      <c r="BO122" s="109" t="str">
        <f t="shared" si="20"/>
        <v/>
      </c>
      <c r="BP122" s="109" t="str">
        <f t="shared" si="20"/>
        <v/>
      </c>
      <c r="BQ122" s="109" t="str">
        <f t="shared" si="20"/>
        <v/>
      </c>
      <c r="BR122" s="109" t="str">
        <f t="shared" si="20"/>
        <v/>
      </c>
      <c r="BS122" s="109" t="str">
        <f t="shared" si="20"/>
        <v/>
      </c>
      <c r="BT122" s="109" t="str">
        <f t="shared" si="20"/>
        <v/>
      </c>
      <c r="BU122" s="109" t="str">
        <f t="shared" si="19"/>
        <v/>
      </c>
      <c r="BV122" s="109">
        <f t="shared" si="15"/>
        <v>0.844586231100665</v>
      </c>
      <c r="BW122" s="109">
        <f t="shared" si="15"/>
        <v>1.5717567113039552</v>
      </c>
      <c r="BX122" s="109">
        <f t="shared" si="15"/>
        <v>3.7567151945526134</v>
      </c>
      <c r="BY122" s="109">
        <f t="shared" si="15"/>
        <v>1.1985630119354229</v>
      </c>
    </row>
    <row r="123" spans="1:77" ht="12" customHeight="1">
      <c r="A123" s="104">
        <v>2017</v>
      </c>
      <c r="B123" s="109">
        <f t="shared" ref="B123:K125" si="21">IF(B96="","",(B$99-SQRT(1-$H$102)*B96)/SQRT($H$102))</f>
        <v>-1.1321465592271847</v>
      </c>
      <c r="C123" s="109">
        <f t="shared" si="21"/>
        <v>-1.3108602396391194</v>
      </c>
      <c r="D123" s="109">
        <f t="shared" si="21"/>
        <v>-1.2894789815172476</v>
      </c>
      <c r="E123" s="109" t="str">
        <f t="shared" si="21"/>
        <v/>
      </c>
      <c r="F123" s="109" t="str">
        <f t="shared" si="21"/>
        <v/>
      </c>
      <c r="G123" s="109" t="str">
        <f t="shared" si="21"/>
        <v/>
      </c>
      <c r="H123" s="109" t="str">
        <f t="shared" si="21"/>
        <v/>
      </c>
      <c r="I123" s="109" t="str">
        <f t="shared" si="21"/>
        <v/>
      </c>
      <c r="J123" s="109" t="str">
        <f t="shared" si="21"/>
        <v/>
      </c>
      <c r="K123" s="109" t="str">
        <f t="shared" si="21"/>
        <v/>
      </c>
      <c r="L123" s="109"/>
      <c r="N123" s="108" t="str">
        <f t="shared" si="17"/>
        <v/>
      </c>
      <c r="O123" s="108" t="str">
        <f t="shared" si="17"/>
        <v/>
      </c>
      <c r="P123" s="108" t="str">
        <f t="shared" si="17"/>
        <v/>
      </c>
      <c r="Q123" s="108" t="str">
        <f t="shared" si="17"/>
        <v/>
      </c>
      <c r="R123" s="108" t="str">
        <f t="shared" si="17"/>
        <v/>
      </c>
      <c r="S123" s="108" t="str">
        <f t="shared" si="17"/>
        <v/>
      </c>
      <c r="T123" s="108" t="str">
        <f t="shared" si="17"/>
        <v/>
      </c>
      <c r="U123" s="108" t="str">
        <f t="shared" si="17"/>
        <v/>
      </c>
      <c r="V123" s="108" t="str">
        <f t="shared" si="17"/>
        <v/>
      </c>
      <c r="W123" s="108" t="str">
        <f t="shared" si="17"/>
        <v/>
      </c>
      <c r="X123" s="108" t="str">
        <f t="shared" si="17"/>
        <v/>
      </c>
      <c r="Y123" s="108" t="str">
        <f t="shared" si="17"/>
        <v/>
      </c>
      <c r="Z123" s="108" t="str">
        <f t="shared" si="17"/>
        <v/>
      </c>
      <c r="AA123" s="108" t="str">
        <f t="shared" si="17"/>
        <v/>
      </c>
      <c r="AB123" s="108" t="str">
        <f t="shared" si="17"/>
        <v/>
      </c>
      <c r="AC123" s="108" t="str">
        <f t="shared" si="17"/>
        <v/>
      </c>
      <c r="AD123" s="108" t="str">
        <f t="shared" si="18"/>
        <v/>
      </c>
      <c r="AE123" s="108">
        <f t="shared" si="18"/>
        <v>-1.1321465592271847</v>
      </c>
      <c r="AF123" s="108">
        <f t="shared" si="18"/>
        <v>-1.3108602396391194</v>
      </c>
      <c r="AG123" s="108">
        <f t="shared" si="18"/>
        <v>-1.2894789815172476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20"/>
        <v/>
      </c>
      <c r="BG123" s="109" t="str">
        <f t="shared" si="20"/>
        <v/>
      </c>
      <c r="BH123" s="109" t="str">
        <f t="shared" si="20"/>
        <v/>
      </c>
      <c r="BI123" s="109" t="str">
        <f t="shared" si="20"/>
        <v/>
      </c>
      <c r="BJ123" s="109" t="str">
        <f t="shared" si="20"/>
        <v/>
      </c>
      <c r="BK123" s="109" t="str">
        <f t="shared" si="20"/>
        <v/>
      </c>
      <c r="BL123" s="109" t="str">
        <f t="shared" si="20"/>
        <v/>
      </c>
      <c r="BM123" s="109" t="str">
        <f t="shared" si="20"/>
        <v/>
      </c>
      <c r="BN123" s="109" t="str">
        <f t="shared" si="20"/>
        <v/>
      </c>
      <c r="BO123" s="109" t="str">
        <f t="shared" si="20"/>
        <v/>
      </c>
      <c r="BP123" s="109" t="str">
        <f t="shared" si="20"/>
        <v/>
      </c>
      <c r="BQ123" s="109" t="str">
        <f t="shared" si="20"/>
        <v/>
      </c>
      <c r="BR123" s="109" t="str">
        <f t="shared" si="20"/>
        <v/>
      </c>
      <c r="BS123" s="109" t="str">
        <f t="shared" si="20"/>
        <v/>
      </c>
      <c r="BT123" s="109" t="str">
        <f t="shared" si="20"/>
        <v/>
      </c>
      <c r="BU123" s="109" t="str">
        <f t="shared" si="19"/>
        <v/>
      </c>
      <c r="BV123" s="109" t="str">
        <f t="shared" si="15"/>
        <v/>
      </c>
      <c r="BW123" s="109">
        <f t="shared" si="15"/>
        <v>1.3847173030498143</v>
      </c>
      <c r="BX123" s="109">
        <f t="shared" si="15"/>
        <v>3.1327797417323162</v>
      </c>
      <c r="BY123" s="109">
        <f t="shared" si="15"/>
        <v>0.42166435487786141</v>
      </c>
    </row>
    <row r="124" spans="1:77" ht="12" customHeight="1">
      <c r="A124" s="104">
        <v>2018</v>
      </c>
      <c r="B124" s="109">
        <f t="shared" si="21"/>
        <v>-1.2489835313100393</v>
      </c>
      <c r="C124" s="109">
        <f t="shared" si="21"/>
        <v>-1.4369894034657704</v>
      </c>
      <c r="D124" s="109" t="str">
        <f t="shared" si="21"/>
        <v/>
      </c>
      <c r="E124" s="109" t="str">
        <f t="shared" si="21"/>
        <v/>
      </c>
      <c r="F124" s="109" t="str">
        <f t="shared" si="21"/>
        <v/>
      </c>
      <c r="G124" s="109" t="str">
        <f t="shared" si="21"/>
        <v/>
      </c>
      <c r="H124" s="109" t="str">
        <f t="shared" si="21"/>
        <v/>
      </c>
      <c r="I124" s="109" t="str">
        <f t="shared" si="21"/>
        <v/>
      </c>
      <c r="J124" s="109" t="str">
        <f t="shared" si="21"/>
        <v/>
      </c>
      <c r="K124" s="109" t="str">
        <f t="shared" si="21"/>
        <v/>
      </c>
      <c r="L124" s="109"/>
      <c r="N124" s="108" t="str">
        <f t="shared" si="17"/>
        <v/>
      </c>
      <c r="O124" s="108" t="str">
        <f t="shared" si="17"/>
        <v/>
      </c>
      <c r="P124" s="108" t="str">
        <f t="shared" si="17"/>
        <v/>
      </c>
      <c r="Q124" s="108" t="str">
        <f t="shared" si="17"/>
        <v/>
      </c>
      <c r="R124" s="108" t="str">
        <f t="shared" si="17"/>
        <v/>
      </c>
      <c r="S124" s="108" t="str">
        <f t="shared" si="17"/>
        <v/>
      </c>
      <c r="T124" s="108" t="str">
        <f t="shared" si="17"/>
        <v/>
      </c>
      <c r="U124" s="108" t="str">
        <f t="shared" si="17"/>
        <v/>
      </c>
      <c r="V124" s="108" t="str">
        <f t="shared" si="17"/>
        <v/>
      </c>
      <c r="W124" s="108" t="str">
        <f t="shared" si="17"/>
        <v/>
      </c>
      <c r="X124" s="108" t="str">
        <f t="shared" si="17"/>
        <v/>
      </c>
      <c r="Y124" s="108" t="str">
        <f t="shared" si="17"/>
        <v/>
      </c>
      <c r="Z124" s="108" t="str">
        <f t="shared" si="17"/>
        <v/>
      </c>
      <c r="AA124" s="108" t="str">
        <f t="shared" si="17"/>
        <v/>
      </c>
      <c r="AB124" s="108" t="str">
        <f t="shared" si="17"/>
        <v/>
      </c>
      <c r="AC124" s="108" t="str">
        <f t="shared" si="17"/>
        <v/>
      </c>
      <c r="AD124" s="108" t="str">
        <f t="shared" si="18"/>
        <v/>
      </c>
      <c r="AE124" s="108" t="str">
        <f t="shared" si="18"/>
        <v/>
      </c>
      <c r="AF124" s="108">
        <f t="shared" si="18"/>
        <v>-1.2489835313100393</v>
      </c>
      <c r="AG124" s="108">
        <f t="shared" si="18"/>
        <v>-1.4369894034657704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20"/>
        <v/>
      </c>
      <c r="BG124" s="109" t="str">
        <f t="shared" si="20"/>
        <v/>
      </c>
      <c r="BH124" s="109" t="str">
        <f t="shared" si="20"/>
        <v/>
      </c>
      <c r="BI124" s="109" t="str">
        <f t="shared" si="20"/>
        <v/>
      </c>
      <c r="BJ124" s="109" t="str">
        <f t="shared" si="20"/>
        <v/>
      </c>
      <c r="BK124" s="109" t="str">
        <f t="shared" si="20"/>
        <v/>
      </c>
      <c r="BL124" s="109" t="str">
        <f t="shared" si="20"/>
        <v/>
      </c>
      <c r="BM124" s="109" t="str">
        <f t="shared" si="20"/>
        <v/>
      </c>
      <c r="BN124" s="109" t="str">
        <f t="shared" si="20"/>
        <v/>
      </c>
      <c r="BO124" s="109" t="str">
        <f t="shared" si="20"/>
        <v/>
      </c>
      <c r="BP124" s="109" t="str">
        <f t="shared" si="20"/>
        <v/>
      </c>
      <c r="BQ124" s="109" t="str">
        <f t="shared" si="20"/>
        <v/>
      </c>
      <c r="BR124" s="109" t="str">
        <f t="shared" si="20"/>
        <v/>
      </c>
      <c r="BS124" s="109" t="str">
        <f t="shared" si="20"/>
        <v/>
      </c>
      <c r="BT124" s="109" t="str">
        <f t="shared" si="20"/>
        <v/>
      </c>
      <c r="BU124" s="109" t="str">
        <f t="shared" si="19"/>
        <v/>
      </c>
      <c r="BV124" s="109" t="str">
        <f t="shared" si="15"/>
        <v/>
      </c>
      <c r="BW124" s="109" t="str">
        <f t="shared" si="15"/>
        <v/>
      </c>
      <c r="BX124" s="109">
        <f t="shared" si="15"/>
        <v>2.9175691253811071</v>
      </c>
      <c r="BY124" s="109">
        <f t="shared" si="15"/>
        <v>0.63499749357011626</v>
      </c>
    </row>
    <row r="125" spans="1:77" ht="12" customHeight="1">
      <c r="A125" s="104">
        <v>2019</v>
      </c>
      <c r="B125" s="109">
        <f t="shared" si="21"/>
        <v>-1.4597599130117738</v>
      </c>
      <c r="C125" s="109" t="str">
        <f t="shared" si="21"/>
        <v/>
      </c>
      <c r="D125" s="109" t="str">
        <f t="shared" si="21"/>
        <v/>
      </c>
      <c r="E125" s="109" t="str">
        <f t="shared" si="21"/>
        <v/>
      </c>
      <c r="F125" s="109" t="str">
        <f t="shared" si="21"/>
        <v/>
      </c>
      <c r="G125" s="109" t="str">
        <f t="shared" si="21"/>
        <v/>
      </c>
      <c r="H125" s="109" t="str">
        <f t="shared" si="21"/>
        <v/>
      </c>
      <c r="I125" s="109" t="str">
        <f t="shared" si="21"/>
        <v/>
      </c>
      <c r="J125" s="109" t="str">
        <f t="shared" si="21"/>
        <v/>
      </c>
      <c r="K125" s="109" t="str">
        <f t="shared" si="21"/>
        <v/>
      </c>
      <c r="L125" s="109"/>
      <c r="N125" s="108" t="str">
        <f t="shared" si="17"/>
        <v/>
      </c>
      <c r="O125" s="108" t="str">
        <f t="shared" si="17"/>
        <v/>
      </c>
      <c r="P125" s="108" t="str">
        <f t="shared" si="17"/>
        <v/>
      </c>
      <c r="Q125" s="108" t="str">
        <f t="shared" si="17"/>
        <v/>
      </c>
      <c r="R125" s="108" t="str">
        <f t="shared" si="17"/>
        <v/>
      </c>
      <c r="S125" s="108" t="str">
        <f t="shared" si="17"/>
        <v/>
      </c>
      <c r="T125" s="108" t="str">
        <f t="shared" si="17"/>
        <v/>
      </c>
      <c r="U125" s="108" t="str">
        <f t="shared" si="17"/>
        <v/>
      </c>
      <c r="V125" s="108" t="str">
        <f t="shared" si="17"/>
        <v/>
      </c>
      <c r="W125" s="108" t="str">
        <f t="shared" si="17"/>
        <v/>
      </c>
      <c r="X125" s="108" t="str">
        <f t="shared" si="17"/>
        <v/>
      </c>
      <c r="Y125" s="108" t="str">
        <f t="shared" si="17"/>
        <v/>
      </c>
      <c r="Z125" s="108" t="str">
        <f t="shared" si="17"/>
        <v/>
      </c>
      <c r="AA125" s="108" t="str">
        <f t="shared" si="17"/>
        <v/>
      </c>
      <c r="AB125" s="108" t="str">
        <f t="shared" si="17"/>
        <v/>
      </c>
      <c r="AC125" s="108" t="str">
        <f t="shared" si="17"/>
        <v/>
      </c>
      <c r="AD125" s="108" t="str">
        <f t="shared" si="18"/>
        <v/>
      </c>
      <c r="AE125" s="108" t="str">
        <f t="shared" si="18"/>
        <v/>
      </c>
      <c r="AF125" s="108" t="str">
        <f t="shared" si="18"/>
        <v/>
      </c>
      <c r="AG125" s="108">
        <f t="shared" si="18"/>
        <v>-1.4597599130117738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20"/>
        <v/>
      </c>
      <c r="BG125" s="109" t="str">
        <f t="shared" si="20"/>
        <v/>
      </c>
      <c r="BH125" s="109" t="str">
        <f t="shared" si="20"/>
        <v/>
      </c>
      <c r="BI125" s="109" t="str">
        <f t="shared" si="20"/>
        <v/>
      </c>
      <c r="BJ125" s="109" t="str">
        <f t="shared" si="20"/>
        <v/>
      </c>
      <c r="BK125" s="109" t="str">
        <f t="shared" si="20"/>
        <v/>
      </c>
      <c r="BL125" s="109" t="str">
        <f t="shared" si="20"/>
        <v/>
      </c>
      <c r="BM125" s="109" t="str">
        <f t="shared" si="20"/>
        <v/>
      </c>
      <c r="BN125" s="109" t="str">
        <f t="shared" si="20"/>
        <v/>
      </c>
      <c r="BO125" s="109" t="str">
        <f t="shared" si="20"/>
        <v/>
      </c>
      <c r="BP125" s="109" t="str">
        <f t="shared" si="20"/>
        <v/>
      </c>
      <c r="BQ125" s="109" t="str">
        <f t="shared" si="20"/>
        <v/>
      </c>
      <c r="BR125" s="109" t="str">
        <f t="shared" si="20"/>
        <v/>
      </c>
      <c r="BS125" s="109" t="str">
        <f t="shared" si="20"/>
        <v/>
      </c>
      <c r="BT125" s="109" t="str">
        <f t="shared" si="20"/>
        <v/>
      </c>
      <c r="BU125" s="109" t="str">
        <f t="shared" si="19"/>
        <v/>
      </c>
      <c r="BV125" s="109" t="str">
        <f t="shared" si="15"/>
        <v/>
      </c>
      <c r="BW125" s="109" t="str">
        <f t="shared" si="15"/>
        <v/>
      </c>
      <c r="BX125" s="109" t="str">
        <f t="shared" si="15"/>
        <v/>
      </c>
      <c r="BY125" s="109">
        <f t="shared" si="15"/>
        <v>0.67180613859136229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</row>
    <row r="130" spans="1:33" ht="12" customHeight="1">
      <c r="G130" s="99" t="s">
        <v>166</v>
      </c>
      <c r="H130" s="99" t="s">
        <v>170</v>
      </c>
    </row>
    <row r="131" spans="1:33" ht="12" customHeight="1">
      <c r="G131" s="99" t="s">
        <v>154</v>
      </c>
      <c r="H131" s="99" t="s">
        <v>169</v>
      </c>
    </row>
    <row r="132" spans="1:33" ht="12" customHeight="1">
      <c r="G132" s="99" t="s">
        <v>167</v>
      </c>
      <c r="H132" s="99" t="s">
        <v>168</v>
      </c>
      <c r="K132" s="99">
        <f>H102</f>
        <v>0.72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IFERROR(_xlfn.NORM.S.DIST((B$99-SQRT($K$132)*VLOOKUP($A135+B$134,'Li Keqiang'!$I$6:$J$21,2,0))/SQRT(1-$K$132),TRUE),"")</f>
        <v/>
      </c>
      <c r="C135" s="103" t="str">
        <f>IFERROR(_xlfn.NORM.S.DIST((C$99-SQRT($K$132)*VLOOKUP($A135+C$134,'Li Keqiang'!$I$6:$J$21,2,0))/SQRT(1-$K$132),TRUE),"")</f>
        <v/>
      </c>
      <c r="D135" s="103" t="str">
        <f>IFERROR(_xlfn.NORM.S.DIST((D$99-SQRT($K$132)*VLOOKUP($A135+D$134,'Li Keqiang'!$I$6:$J$21,2,0))/SQRT(1-$K$132),TRUE),"")</f>
        <v/>
      </c>
      <c r="E135" s="103" t="str">
        <f>IFERROR(_xlfn.NORM.S.DIST((E$99-SQRT($K$132)*VLOOKUP($A135+E$134,'Li Keqiang'!$I$6:$J$21,2,0))/SQRT(1-$K$132),TRUE),"")</f>
        <v/>
      </c>
      <c r="F135" s="103">
        <f>IFERROR(_xlfn.NORM.S.DIST((F$99-SQRT($K$132)*VLOOKUP($A135+F$134,'Li Keqiang'!$I$6:$J$21,2,0))/SQRT(1-$K$132),TRUE),"")</f>
        <v>9.8507044934614146E-4</v>
      </c>
      <c r="G135" s="103">
        <f>IFERROR(_xlfn.NORM.S.DIST((G$99-SQRT($K$132)*VLOOKUP($A135+G$134,'Li Keqiang'!$I$6:$J$21,2,0))/SQRT(1-$K$132),TRUE),"")</f>
        <v>1.4889628315796374E-4</v>
      </c>
      <c r="H135" s="103">
        <f>IFERROR(_xlfn.NORM.S.DIST((H$99-SQRT($K$132)*VLOOKUP($A135+H$134,'Li Keqiang'!$I$6:$J$21,2,0))/SQRT(1-$K$132),TRUE),"")</f>
        <v>4.4493070728231524E-11</v>
      </c>
      <c r="I135" s="103">
        <f>IFERROR(_xlfn.NORM.S.DIST((I$99-SQRT($K$132)*VLOOKUP($A135+I$134,'Li Keqiang'!$I$6:$J$21,2,0))/SQRT(1-$K$132),TRUE),"")</f>
        <v>2.1082382828365131E-8</v>
      </c>
      <c r="J135" s="103">
        <f>IFERROR(_xlfn.NORM.S.DIST((J$99-SQRT($K$132)*VLOOKUP($A135+J$134,'Li Keqiang'!$I$6:$J$21,2,0))/SQRT(1-$K$132),TRUE),"")</f>
        <v>1.8308985662898092E-3</v>
      </c>
      <c r="K135" s="103">
        <f>IFERROR(_xlfn.NORM.S.DIST((K$99-SQRT($K$132)*VLOOKUP($A135+K$134,'Li Keqiang'!$I$6:$J$21,2,0))/SQRT(1-$K$132),TRUE),"")</f>
        <v>1.415900467320968E-11</v>
      </c>
      <c r="L135" s="109"/>
      <c r="N135" s="104">
        <v>2000</v>
      </c>
      <c r="O135" s="103">
        <f>B52</f>
        <v>0</v>
      </c>
      <c r="P135" s="103">
        <f t="shared" ref="P135:X150" si="22">C52</f>
        <v>0</v>
      </c>
      <c r="Q135" s="103">
        <f t="shared" si="22"/>
        <v>0</v>
      </c>
      <c r="R135" s="103">
        <f t="shared" si="22"/>
        <v>0</v>
      </c>
      <c r="S135" s="103">
        <f t="shared" si="22"/>
        <v>0</v>
      </c>
      <c r="T135" s="103">
        <f t="shared" si="22"/>
        <v>0</v>
      </c>
      <c r="U135" s="103">
        <f t="shared" si="22"/>
        <v>0</v>
      </c>
      <c r="V135" s="103">
        <f t="shared" si="22"/>
        <v>1.4499999999999999E-2</v>
      </c>
      <c r="W135" s="103">
        <f t="shared" si="22"/>
        <v>0</v>
      </c>
      <c r="X135" s="103">
        <f t="shared" si="22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IFERROR(_xlfn.NORM.S.DIST((B$99-SQRT($K$132)*VLOOKUP($A136+B$134,'Li Keqiang'!$I$6:$J$21,2,0))/SQRT(1-$K$132),TRUE),"")</f>
        <v/>
      </c>
      <c r="C136" s="103" t="str">
        <f>IFERROR(_xlfn.NORM.S.DIST((C$99-SQRT($K$132)*VLOOKUP($A136+C$134,'Li Keqiang'!$I$6:$J$21,2,0))/SQRT(1-$K$132),TRUE),"")</f>
        <v/>
      </c>
      <c r="D136" s="103" t="str">
        <f>IFERROR(_xlfn.NORM.S.DIST((D$99-SQRT($K$132)*VLOOKUP($A136+D$134,'Li Keqiang'!$I$6:$J$21,2,0))/SQRT(1-$K$132),TRUE),"")</f>
        <v/>
      </c>
      <c r="E136" s="103">
        <f>IFERROR(_xlfn.NORM.S.DIST((E$99-SQRT($K$132)*VLOOKUP($A136+E$134,'Li Keqiang'!$I$6:$J$21,2,0))/SQRT(1-$K$132),TRUE),"")</f>
        <v>1.0695849110922404E-3</v>
      </c>
      <c r="F136" s="103">
        <f>IFERROR(_xlfn.NORM.S.DIST((F$99-SQRT($K$132)*VLOOKUP($A136+F$134,'Li Keqiang'!$I$6:$J$21,2,0))/SQRT(1-$K$132),TRUE),"")</f>
        <v>2.6697186923665619E-4</v>
      </c>
      <c r="G136" s="103">
        <f>IFERROR(_xlfn.NORM.S.DIST((G$99-SQRT($K$132)*VLOOKUP($A136+G$134,'Li Keqiang'!$I$6:$J$21,2,0))/SQRT(1-$K$132),TRUE),"")</f>
        <v>5.5619613771409944E-11</v>
      </c>
      <c r="H136" s="103">
        <f>IFERROR(_xlfn.NORM.S.DIST((H$99-SQRT($K$132)*VLOOKUP($A136+H$134,'Li Keqiang'!$I$6:$J$21,2,0))/SQRT(1-$K$132),TRUE),"")</f>
        <v>2.5802353248140474E-8</v>
      </c>
      <c r="I136" s="103">
        <f>IFERROR(_xlfn.NORM.S.DIST((I$99-SQRT($K$132)*VLOOKUP($A136+I$134,'Li Keqiang'!$I$6:$J$21,2,0))/SQRT(1-$K$132),TRUE),"")</f>
        <v>7.1315831260606154E-3</v>
      </c>
      <c r="J136" s="103">
        <f>IFERROR(_xlfn.NORM.S.DIST((J$99-SQRT($K$132)*VLOOKUP($A136+J$134,'Li Keqiang'!$I$6:$J$21,2,0))/SQRT(1-$K$132),TRUE),"")</f>
        <v>1.4960179311080526E-10</v>
      </c>
      <c r="K136" s="103">
        <f>IFERROR(_xlfn.NORM.S.DIST((K$99-SQRT($K$132)*VLOOKUP($A136+K$134,'Li Keqiang'!$I$6:$J$21,2,0))/SQRT(1-$K$132),TRUE),"")</f>
        <v>4.8212630512835863E-10</v>
      </c>
      <c r="L136" s="109"/>
      <c r="N136" s="104">
        <v>2001</v>
      </c>
      <c r="O136" s="103">
        <f t="shared" ref="O136:X154" si="23">B53</f>
        <v>0</v>
      </c>
      <c r="P136" s="103">
        <f t="shared" si="22"/>
        <v>0</v>
      </c>
      <c r="Q136" s="103">
        <f t="shared" si="22"/>
        <v>0</v>
      </c>
      <c r="R136" s="103">
        <f t="shared" si="22"/>
        <v>0</v>
      </c>
      <c r="S136" s="103">
        <f t="shared" si="22"/>
        <v>0</v>
      </c>
      <c r="T136" s="103">
        <f t="shared" si="22"/>
        <v>0</v>
      </c>
      <c r="U136" s="103">
        <f t="shared" si="22"/>
        <v>1.3000000000000001E-2</v>
      </c>
      <c r="V136" s="103">
        <f t="shared" si="22"/>
        <v>0</v>
      </c>
      <c r="W136" s="103">
        <f t="shared" si="22"/>
        <v>0</v>
      </c>
      <c r="X136" s="103">
        <f t="shared" si="22"/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IFERROR(_xlfn.NORM.S.DIST((B$99-SQRT($K$132)*VLOOKUP($A137+B$134,'Li Keqiang'!$I$6:$J$21,2,0))/SQRT(1-$K$132),TRUE),"")</f>
        <v/>
      </c>
      <c r="C137" s="103" t="str">
        <f>IFERROR(_xlfn.NORM.S.DIST((C$99-SQRT($K$132)*VLOOKUP($A137+C$134,'Li Keqiang'!$I$6:$J$21,2,0))/SQRT(1-$K$132),TRUE),"")</f>
        <v/>
      </c>
      <c r="D137" s="103">
        <f>IFERROR(_xlfn.NORM.S.DIST((D$99-SQRT($K$132)*VLOOKUP($A137+D$134,'Li Keqiang'!$I$6:$J$21,2,0))/SQRT(1-$K$132),TRUE),"")</f>
        <v>9.646475645563458E-4</v>
      </c>
      <c r="E137" s="103">
        <f>IFERROR(_xlfn.NORM.S.DIST((E$99-SQRT($K$132)*VLOOKUP($A137+E$134,'Li Keqiang'!$I$6:$J$21,2,0))/SQRT(1-$K$132),TRUE),"")</f>
        <v>2.9233912309176255E-4</v>
      </c>
      <c r="F137" s="103">
        <f>IFERROR(_xlfn.NORM.S.DIST((F$99-SQRT($K$132)*VLOOKUP($A137+F$134,'Li Keqiang'!$I$6:$J$21,2,0))/SQRT(1-$K$132),TRUE),"")</f>
        <v>1.5198471540255361E-10</v>
      </c>
      <c r="G137" s="103">
        <f>IFERROR(_xlfn.NORM.S.DIST((G$99-SQRT($K$132)*VLOOKUP($A137+G$134,'Li Keqiang'!$I$6:$J$21,2,0))/SQRT(1-$K$132),TRUE),"")</f>
        <v>3.1170629855748949E-8</v>
      </c>
      <c r="H137" s="103">
        <f>IFERROR(_xlfn.NORM.S.DIST((H$99-SQRT($K$132)*VLOOKUP($A137+H$134,'Li Keqiang'!$I$6:$J$21,2,0))/SQRT(1-$K$132),TRUE),"")</f>
        <v>7.873640354419436E-3</v>
      </c>
      <c r="I137" s="103">
        <f>IFERROR(_xlfn.NORM.S.DIST((I$99-SQRT($K$132)*VLOOKUP($A137+I$134,'Li Keqiang'!$I$6:$J$21,2,0))/SQRT(1-$K$132),TRUE),"")</f>
        <v>2.5505341977028404E-9</v>
      </c>
      <c r="J137" s="103">
        <f>IFERROR(_xlfn.NORM.S.DIST((J$99-SQRT($K$132)*VLOOKUP($A137+J$134,'Li Keqiang'!$I$6:$J$21,2,0))/SQRT(1-$K$132),TRUE),"")</f>
        <v>4.2220196625906643E-9</v>
      </c>
      <c r="K137" s="103">
        <f>IFERROR(_xlfn.NORM.S.DIST((K$99-SQRT($K$132)*VLOOKUP($A137+K$134,'Li Keqiang'!$I$6:$J$21,2,0))/SQRT(1-$K$132),TRUE),"")</f>
        <v>9.0623068291898469E-6</v>
      </c>
      <c r="L137" s="109"/>
      <c r="N137" s="104">
        <v>2002</v>
      </c>
      <c r="O137" s="103">
        <f t="shared" si="23"/>
        <v>0</v>
      </c>
      <c r="P137" s="103">
        <f t="shared" si="22"/>
        <v>1.1599999999999999E-2</v>
      </c>
      <c r="Q137" s="103">
        <f t="shared" si="22"/>
        <v>0</v>
      </c>
      <c r="R137" s="103">
        <f t="shared" si="22"/>
        <v>0</v>
      </c>
      <c r="S137" s="103">
        <f t="shared" si="22"/>
        <v>0</v>
      </c>
      <c r="T137" s="103">
        <f t="shared" si="22"/>
        <v>1.1837312828814247E-2</v>
      </c>
      <c r="U137" s="103">
        <f t="shared" si="22"/>
        <v>0</v>
      </c>
      <c r="V137" s="103">
        <f t="shared" si="22"/>
        <v>0</v>
      </c>
      <c r="W137" s="103">
        <f t="shared" si="22"/>
        <v>0</v>
      </c>
      <c r="X137" s="103">
        <f t="shared" si="22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IFERROR(_xlfn.NORM.S.DIST((B$99-SQRT($K$132)*VLOOKUP($A138+B$134,'Li Keqiang'!$I$6:$J$21,2,0))/SQRT(1-$K$132),TRUE),"")</f>
        <v/>
      </c>
      <c r="C138" s="103">
        <f>IFERROR(_xlfn.NORM.S.DIST((C$99-SQRT($K$132)*VLOOKUP($A138+C$134,'Li Keqiang'!$I$6:$J$21,2,0))/SQRT(1-$K$132),TRUE),"")</f>
        <v>1.8169149002448405E-3</v>
      </c>
      <c r="D138" s="103">
        <f>IFERROR(_xlfn.NORM.S.DIST((D$99-SQRT($K$132)*VLOOKUP($A138+D$134,'Li Keqiang'!$I$6:$J$21,2,0))/SQRT(1-$K$132),TRUE),"")</f>
        <v>2.6087680446959966E-4</v>
      </c>
      <c r="E138" s="103">
        <f>IFERROR(_xlfn.NORM.S.DIST((E$99-SQRT($K$132)*VLOOKUP($A138+E$134,'Li Keqiang'!$I$6:$J$21,2,0))/SQRT(1-$K$132),TRUE),"")</f>
        <v>1.7794351031529817E-10</v>
      </c>
      <c r="F138" s="103">
        <f>IFERROR(_xlfn.NORM.S.DIST((F$99-SQRT($K$132)*VLOOKUP($A138+F$134,'Li Keqiang'!$I$6:$J$21,2,0))/SQRT(1-$K$132),TRUE),"")</f>
        <v>7.2869529917376071E-8</v>
      </c>
      <c r="G138" s="103">
        <f>IFERROR(_xlfn.NORM.S.DIST((G$99-SQRT($K$132)*VLOOKUP($A138+G$134,'Li Keqiang'!$I$6:$J$21,2,0))/SQRT(1-$K$132),TRUE),"")</f>
        <v>8.6332716515044716E-3</v>
      </c>
      <c r="H138" s="103">
        <f>IFERROR(_xlfn.NORM.S.DIST((H$99-SQRT($K$132)*VLOOKUP($A138+H$134,'Li Keqiang'!$I$6:$J$21,2,0))/SQRT(1-$K$132),TRUE),"")</f>
        <v>3.1612623858966117E-9</v>
      </c>
      <c r="I138" s="103">
        <f>IFERROR(_xlfn.NORM.S.DIST((I$99-SQRT($K$132)*VLOOKUP($A138+I$134,'Li Keqiang'!$I$6:$J$21,2,0))/SQRT(1-$K$132),TRUE),"")</f>
        <v>5.6647247568841937E-8</v>
      </c>
      <c r="J138" s="103">
        <f>IFERROR(_xlfn.NORM.S.DIST((J$99-SQRT($K$132)*VLOOKUP($A138+J$134,'Li Keqiang'!$I$6:$J$21,2,0))/SQRT(1-$K$132),TRUE),"")</f>
        <v>4.2305077352272668E-5</v>
      </c>
      <c r="K138" s="103">
        <f>IFERROR(_xlfn.NORM.S.DIST((K$99-SQRT($K$132)*VLOOKUP($A138+K$134,'Li Keqiang'!$I$6:$J$21,2,0))/SQRT(1-$K$132),TRUE),"")</f>
        <v>8.6588128502791854E-5</v>
      </c>
      <c r="L138" s="109"/>
      <c r="N138" s="104">
        <v>2003</v>
      </c>
      <c r="O138" s="103">
        <f t="shared" si="23"/>
        <v>7.4999999999999997E-3</v>
      </c>
      <c r="P138" s="103">
        <f t="shared" si="22"/>
        <v>0</v>
      </c>
      <c r="Q138" s="103">
        <f t="shared" si="22"/>
        <v>0</v>
      </c>
      <c r="R138" s="103">
        <f t="shared" si="22"/>
        <v>0</v>
      </c>
      <c r="S138" s="103">
        <f t="shared" si="22"/>
        <v>7.5566750629722911E-3</v>
      </c>
      <c r="T138" s="103">
        <f t="shared" si="22"/>
        <v>0</v>
      </c>
      <c r="U138" s="103">
        <f t="shared" si="22"/>
        <v>0</v>
      </c>
      <c r="V138" s="103">
        <f t="shared" si="22"/>
        <v>0</v>
      </c>
      <c r="W138" s="103">
        <f t="shared" si="22"/>
        <v>0</v>
      </c>
      <c r="X138" s="103">
        <f t="shared" si="22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IFERROR(_xlfn.NORM.S.DIST((B$99-SQRT($K$132)*VLOOKUP($A139+B$134,'Li Keqiang'!$I$6:$J$21,2,0))/SQRT(1-$K$132),TRUE),"")</f>
        <v>2.1810117029936243E-3</v>
      </c>
      <c r="C139" s="103">
        <f>IFERROR(_xlfn.NORM.S.DIST((C$99-SQRT($K$132)*VLOOKUP($A139+C$134,'Li Keqiang'!$I$6:$J$21,2,0))/SQRT(1-$K$132),TRUE),"")</f>
        <v>5.2506405359882677E-4</v>
      </c>
      <c r="D139" s="103">
        <f>IFERROR(_xlfn.NORM.S.DIST((D$99-SQRT($K$132)*VLOOKUP($A139+D$134,'Li Keqiang'!$I$6:$J$21,2,0))/SQRT(1-$K$132),TRUE),"")</f>
        <v>1.4601691782393535E-10</v>
      </c>
      <c r="E139" s="103">
        <f>IFERROR(_xlfn.NORM.S.DIST((E$99-SQRT($K$132)*VLOOKUP($A139+E$134,'Li Keqiang'!$I$6:$J$21,2,0))/SQRT(1-$K$132),TRUE),"")</f>
        <v>8.3226288342320259E-8</v>
      </c>
      <c r="F139" s="103">
        <f>IFERROR(_xlfn.NORM.S.DIST((F$99-SQRT($K$132)*VLOOKUP($A139+F$134,'Li Keqiang'!$I$6:$J$21,2,0))/SQRT(1-$K$132),TRUE),"")</f>
        <v>1.2977219318216672E-2</v>
      </c>
      <c r="G139" s="103">
        <f>IFERROR(_xlfn.NORM.S.DIST((G$99-SQRT($K$132)*VLOOKUP($A139+G$134,'Li Keqiang'!$I$6:$J$21,2,0))/SQRT(1-$K$132),TRUE),"")</f>
        <v>3.8646693096608176E-9</v>
      </c>
      <c r="H139" s="103">
        <f>IFERROR(_xlfn.NORM.S.DIST((H$99-SQRT($K$132)*VLOOKUP($A139+H$134,'Li Keqiang'!$I$6:$J$21,2,0))/SQRT(1-$K$132),TRUE),"")</f>
        <v>6.8902447905403547E-8</v>
      </c>
      <c r="I139" s="103">
        <f>IFERROR(_xlfn.NORM.S.DIST((I$99-SQRT($K$132)*VLOOKUP($A139+I$134,'Li Keqiang'!$I$6:$J$21,2,0))/SQRT(1-$K$132),TRUE),"")</f>
        <v>2.5485369421143701E-4</v>
      </c>
      <c r="J139" s="103">
        <f>IFERROR(_xlfn.NORM.S.DIST((J$99-SQRT($K$132)*VLOOKUP($A139+J$134,'Li Keqiang'!$I$6:$J$21,2,0))/SQRT(1-$K$132),TRUE),"")</f>
        <v>3.3770972274673453E-4</v>
      </c>
      <c r="K139" s="103">
        <f>IFERROR(_xlfn.NORM.S.DIST((K$99-SQRT($K$132)*VLOOKUP($A139+K$134,'Li Keqiang'!$I$6:$J$21,2,0))/SQRT(1-$K$132),TRUE),"")</f>
        <v>1.5057683936942689E-11</v>
      </c>
      <c r="L139" s="109"/>
      <c r="N139" s="104">
        <v>2004</v>
      </c>
      <c r="O139" s="103">
        <f t="shared" si="23"/>
        <v>0</v>
      </c>
      <c r="P139" s="103">
        <f t="shared" si="22"/>
        <v>0</v>
      </c>
      <c r="Q139" s="103">
        <f t="shared" si="22"/>
        <v>0</v>
      </c>
      <c r="R139" s="103">
        <f t="shared" si="22"/>
        <v>7.4999999999999997E-3</v>
      </c>
      <c r="S139" s="103">
        <f t="shared" si="22"/>
        <v>0</v>
      </c>
      <c r="T139" s="103">
        <f t="shared" si="22"/>
        <v>0</v>
      </c>
      <c r="U139" s="103">
        <f t="shared" si="22"/>
        <v>7.5566750629722911E-3</v>
      </c>
      <c r="V139" s="103">
        <f t="shared" si="22"/>
        <v>0</v>
      </c>
      <c r="W139" s="103">
        <f t="shared" si="22"/>
        <v>0</v>
      </c>
      <c r="X139" s="103">
        <f t="shared" si="22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IFERROR(_xlfn.NORM.S.DIST((B$99-SQRT($K$132)*VLOOKUP($A140+B$134,'Li Keqiang'!$I$6:$J$21,2,0))/SQRT(1-$K$132),TRUE),"")</f>
        <v>6.4286220065170273E-4</v>
      </c>
      <c r="C140" s="103">
        <f>IFERROR(_xlfn.NORM.S.DIST((C$99-SQRT($K$132)*VLOOKUP($A140+C$134,'Li Keqiang'!$I$6:$J$21,2,0))/SQRT(1-$K$132),TRUE),"")</f>
        <v>4.9703992759129066E-10</v>
      </c>
      <c r="D140" s="103">
        <f>IFERROR(_xlfn.NORM.S.DIST((D$99-SQRT($K$132)*VLOOKUP($A140+D$134,'Li Keqiang'!$I$6:$J$21,2,0))/SQRT(1-$K$132),TRUE),"")</f>
        <v>7.0449601585417922E-8</v>
      </c>
      <c r="E140" s="103">
        <f>IFERROR(_xlfn.NORM.S.DIST((E$99-SQRT($K$132)*VLOOKUP($A140+E$134,'Li Keqiang'!$I$6:$J$21,2,0))/SQRT(1-$K$132),TRUE),"")</f>
        <v>1.38187532329591E-2</v>
      </c>
      <c r="F140" s="103">
        <f>IFERROR(_xlfn.NORM.S.DIST((F$99-SQRT($K$132)*VLOOKUP($A140+F$134,'Li Keqiang'!$I$6:$J$21,2,0))/SQRT(1-$K$132),TRUE),"")</f>
        <v>9.5386179330277362E-9</v>
      </c>
      <c r="G140" s="103">
        <f>IFERROR(_xlfn.NORM.S.DIST((G$99-SQRT($K$132)*VLOOKUP($A140+G$134,'Li Keqiang'!$I$6:$J$21,2,0))/SQRT(1-$K$132),TRUE),"")</f>
        <v>8.2755284317922527E-8</v>
      </c>
      <c r="H140" s="103">
        <f>IFERROR(_xlfn.NORM.S.DIST((H$99-SQRT($K$132)*VLOOKUP($A140+H$134,'Li Keqiang'!$I$6:$J$21,2,0))/SQRT(1-$K$132),TRUE),"")</f>
        <v>2.9111868829490148E-4</v>
      </c>
      <c r="I140" s="103">
        <f>IFERROR(_xlfn.NORM.S.DIST((I$99-SQRT($K$132)*VLOOKUP($A140+I$134,'Li Keqiang'!$I$6:$J$21,2,0))/SQRT(1-$K$132),TRUE),"")</f>
        <v>1.6199075525487824E-3</v>
      </c>
      <c r="J140" s="103">
        <f>IFERROR(_xlfn.NORM.S.DIST((J$99-SQRT($K$132)*VLOOKUP($A140+J$134,'Li Keqiang'!$I$6:$J$21,2,0))/SQRT(1-$K$132),TRUE),"")</f>
        <v>1.5859589140128567E-10</v>
      </c>
      <c r="K140" s="103">
        <f>IFERROR(_xlfn.NORM.S.DIST((K$99-SQRT($K$132)*VLOOKUP($A140+K$134,'Li Keqiang'!$I$6:$J$21,2,0))/SQRT(1-$K$132),TRUE),"")</f>
        <v>7.7930723222956841E-6</v>
      </c>
      <c r="L140" s="109"/>
      <c r="N140" s="104">
        <v>2005</v>
      </c>
      <c r="O140" s="103">
        <f t="shared" si="23"/>
        <v>0</v>
      </c>
      <c r="P140" s="103">
        <f t="shared" si="22"/>
        <v>0</v>
      </c>
      <c r="Q140" s="103">
        <f t="shared" si="22"/>
        <v>6.8000000000000005E-3</v>
      </c>
      <c r="R140" s="103">
        <f t="shared" si="22"/>
        <v>0</v>
      </c>
      <c r="S140" s="103">
        <f t="shared" si="22"/>
        <v>6.7458719291180035E-3</v>
      </c>
      <c r="T140" s="103">
        <f t="shared" si="22"/>
        <v>6.8930562595032911E-3</v>
      </c>
      <c r="U140" s="103">
        <f t="shared" si="22"/>
        <v>0</v>
      </c>
      <c r="V140" s="103">
        <f t="shared" si="22"/>
        <v>6.8388282127181833E-3</v>
      </c>
      <c r="W140" s="103">
        <f t="shared" si="22"/>
        <v>0</v>
      </c>
      <c r="X140" s="103">
        <f t="shared" si="22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IFERROR(_xlfn.NORM.S.DIST((B$99-SQRT($K$132)*VLOOKUP($A141+B$134,'Li Keqiang'!$I$6:$J$21,2,0))/SQRT(1-$K$132),TRUE),"")</f>
        <v>7.1190454485160584E-10</v>
      </c>
      <c r="C141" s="103">
        <f>IFERROR(_xlfn.NORM.S.DIST((C$99-SQRT($K$132)*VLOOKUP($A141+C$134,'Li Keqiang'!$I$6:$J$21,2,0))/SQRT(1-$K$132),TRUE),"")</f>
        <v>1.9736660608193394E-7</v>
      </c>
      <c r="D141" s="103">
        <f>IFERROR(_xlfn.NORM.S.DIST((D$99-SQRT($K$132)*VLOOKUP($A141+D$134,'Li Keqiang'!$I$6:$J$21,2,0))/SQRT(1-$K$132),TRUE),"")</f>
        <v>1.2771113118305446E-2</v>
      </c>
      <c r="E141" s="103">
        <f>IFERROR(_xlfn.NORM.S.DIST((E$99-SQRT($K$132)*VLOOKUP($A141+E$134,'Li Keqiang'!$I$6:$J$21,2,0))/SQRT(1-$K$132),TRUE),"")</f>
        <v>1.0988664183740606E-8</v>
      </c>
      <c r="F141" s="103">
        <f>IFERROR(_xlfn.NORM.S.DIST((F$99-SQRT($K$132)*VLOOKUP($A141+F$134,'Li Keqiang'!$I$6:$J$21,2,0))/SQRT(1-$K$132),TRUE),"")</f>
        <v>1.8839691405820963E-7</v>
      </c>
      <c r="G141" s="103">
        <f>IFERROR(_xlfn.NORM.S.DIST((G$99-SQRT($K$132)*VLOOKUP($A141+G$134,'Li Keqiang'!$I$6:$J$21,2,0))/SQRT(1-$K$132),TRUE),"")</f>
        <v>3.2958883748945801E-4</v>
      </c>
      <c r="H141" s="103">
        <f>IFERROR(_xlfn.NORM.S.DIST((H$99-SQRT($K$132)*VLOOKUP($A141+H$134,'Li Keqiang'!$I$6:$J$21,2,0))/SQRT(1-$K$132),TRUE),"")</f>
        <v>1.8177418399549109E-3</v>
      </c>
      <c r="I141" s="103">
        <f>IFERROR(_xlfn.NORM.S.DIST((I$99-SQRT($K$132)*VLOOKUP($A141+I$134,'Li Keqiang'!$I$6:$J$21,2,0))/SQRT(1-$K$132),TRUE),"")</f>
        <v>2.6930068959038043E-9</v>
      </c>
      <c r="J141" s="103">
        <f>IFERROR(_xlfn.NORM.S.DIST((J$99-SQRT($K$132)*VLOOKUP($A141+J$134,'Li Keqiang'!$I$6:$J$21,2,0))/SQRT(1-$K$132),TRUE),"")</f>
        <v>3.6795658629613389E-5</v>
      </c>
      <c r="K141" s="103">
        <f>IFERROR(_xlfn.NORM.S.DIST((K$99-SQRT($K$132)*VLOOKUP($A141+K$134,'Li Keqiang'!$I$6:$J$21,2,0))/SQRT(1-$K$132),TRUE),"")</f>
        <v>1.798370439958272E-5</v>
      </c>
      <c r="L141" s="109"/>
      <c r="N141" s="104">
        <v>2006</v>
      </c>
      <c r="O141" s="103">
        <f t="shared" si="23"/>
        <v>6.3E-3</v>
      </c>
      <c r="P141" s="103">
        <f t="shared" si="22"/>
        <v>6.3399416322833854E-3</v>
      </c>
      <c r="Q141" s="103">
        <f t="shared" si="22"/>
        <v>0</v>
      </c>
      <c r="R141" s="103">
        <f t="shared" si="22"/>
        <v>6.3803929511849298E-3</v>
      </c>
      <c r="S141" s="103">
        <f t="shared" si="22"/>
        <v>6.4213637753541943E-3</v>
      </c>
      <c r="T141" s="103">
        <f t="shared" si="22"/>
        <v>0</v>
      </c>
      <c r="U141" s="103">
        <f t="shared" si="22"/>
        <v>6.360279031596229E-3</v>
      </c>
      <c r="V141" s="103">
        <f t="shared" si="22"/>
        <v>0</v>
      </c>
      <c r="W141" s="103">
        <f t="shared" si="22"/>
        <v>0</v>
      </c>
      <c r="X141" s="103">
        <f t="shared" si="22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IFERROR(_xlfn.NORM.S.DIST((B$99-SQRT($K$132)*VLOOKUP($A142+B$134,'Li Keqiang'!$I$6:$J$21,2,0))/SQRT(1-$K$132),TRUE),"")</f>
        <v>2.6670667060437752E-7</v>
      </c>
      <c r="C142" s="103">
        <f>IFERROR(_xlfn.NORM.S.DIST((C$99-SQRT($K$132)*VLOOKUP($A142+C$134,'Li Keqiang'!$I$6:$J$21,2,0))/SQRT(1-$K$132),TRUE),"")</f>
        <v>2.0649772242333136E-2</v>
      </c>
      <c r="D142" s="103">
        <f>IFERROR(_xlfn.NORM.S.DIST((D$99-SQRT($K$132)*VLOOKUP($A142+D$134,'Li Keqiang'!$I$6:$J$21,2,0))/SQRT(1-$K$132),TRUE),"")</f>
        <v>9.2017151068828264E-9</v>
      </c>
      <c r="E142" s="103">
        <f>IFERROR(_xlfn.NORM.S.DIST((E$99-SQRT($K$132)*VLOOKUP($A142+E$134,'Li Keqiang'!$I$6:$J$21,2,0))/SQRT(1-$K$132),TRUE),"")</f>
        <v>2.142683547684639E-7</v>
      </c>
      <c r="F142" s="103">
        <f>IFERROR(_xlfn.NORM.S.DIST((F$99-SQRT($K$132)*VLOOKUP($A142+F$134,'Li Keqiang'!$I$6:$J$21,2,0))/SQRT(1-$K$132),TRUE),"")</f>
        <v>5.7312362551654268E-4</v>
      </c>
      <c r="G142" s="103">
        <f>IFERROR(_xlfn.NORM.S.DIST((G$99-SQRT($K$132)*VLOOKUP($A142+G$134,'Li Keqiang'!$I$6:$J$21,2,0))/SQRT(1-$K$132),TRUE),"")</f>
        <v>2.0237646658854461E-3</v>
      </c>
      <c r="H142" s="103">
        <f>IFERROR(_xlfn.NORM.S.DIST((H$99-SQRT($K$132)*VLOOKUP($A142+H$134,'Li Keqiang'!$I$6:$J$21,2,0))/SQRT(1-$K$132),TRUE),"")</f>
        <v>3.3367942808448095E-9</v>
      </c>
      <c r="I142" s="103">
        <f>IFERROR(_xlfn.NORM.S.DIST((I$99-SQRT($K$132)*VLOOKUP($A142+I$134,'Li Keqiang'!$I$6:$J$21,2,0))/SQRT(1-$K$132),TRUE),"")</f>
        <v>2.2488375021981571E-4</v>
      </c>
      <c r="J142" s="103">
        <f>IFERROR(_xlfn.NORM.S.DIST((J$99-SQRT($K$132)*VLOOKUP($A142+J$134,'Li Keqiang'!$I$6:$J$21,2,0))/SQRT(1-$K$132),TRUE),"")</f>
        <v>7.9653388972490493E-5</v>
      </c>
      <c r="K142" s="103">
        <f>IFERROR(_xlfn.NORM.S.DIST((K$99-SQRT($K$132)*VLOOKUP($A142+K$134,'Li Keqiang'!$I$6:$J$21,2,0))/SQRT(1-$K$132),TRUE),"")</f>
        <v>3.0166641940977602E-17</v>
      </c>
      <c r="L142" s="109"/>
      <c r="N142" s="104">
        <v>2007</v>
      </c>
      <c r="O142" s="103">
        <f t="shared" si="23"/>
        <v>8.1000000000000013E-3</v>
      </c>
      <c r="P142" s="103">
        <f t="shared" si="22"/>
        <v>8.2669623954027601E-3</v>
      </c>
      <c r="Q142" s="103">
        <f t="shared" si="22"/>
        <v>8.2342177493138144E-3</v>
      </c>
      <c r="R142" s="103">
        <f t="shared" si="22"/>
        <v>8.3025830258302621E-3</v>
      </c>
      <c r="S142" s="103">
        <f t="shared" si="22"/>
        <v>0</v>
      </c>
      <c r="T142" s="103">
        <f t="shared" si="22"/>
        <v>8.4754521963824273E-3</v>
      </c>
      <c r="U142" s="103">
        <f t="shared" si="22"/>
        <v>0</v>
      </c>
      <c r="V142" s="103">
        <f t="shared" si="22"/>
        <v>0</v>
      </c>
      <c r="W142" s="103">
        <f t="shared" si="22"/>
        <v>8.4436568331074692E-3</v>
      </c>
      <c r="X142" s="103">
        <f t="shared" si="22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IFERROR(_xlfn.NORM.S.DIST((B$99-SQRT($K$132)*VLOOKUP($A143+B$134,'Li Keqiang'!$I$6:$J$21,2,0))/SQRT(1-$K$132),TRUE),"")</f>
        <v>2.3688361599052327E-2</v>
      </c>
      <c r="C143" s="103">
        <f>IFERROR(_xlfn.NORM.S.DIST((C$99-SQRT($K$132)*VLOOKUP($A143+C$134,'Li Keqiang'!$I$6:$J$21,2,0))/SQRT(1-$K$132),TRUE),"")</f>
        <v>2.7585548048702463E-8</v>
      </c>
      <c r="D143" s="103">
        <f>IFERROR(_xlfn.NORM.S.DIST((D$99-SQRT($K$132)*VLOOKUP($A143+D$134,'Li Keqiang'!$I$6:$J$21,2,0))/SQRT(1-$K$132),TRUE),"")</f>
        <v>1.8233511211541698E-7</v>
      </c>
      <c r="E143" s="103">
        <f>IFERROR(_xlfn.NORM.S.DIST((E$99-SQRT($K$132)*VLOOKUP($A143+E$134,'Li Keqiang'!$I$6:$J$21,2,0))/SQRT(1-$K$132),TRUE),"")</f>
        <v>6.2453850436707881E-4</v>
      </c>
      <c r="F143" s="103">
        <f>IFERROR(_xlfn.NORM.S.DIST((F$99-SQRT($K$132)*VLOOKUP($A143+F$134,'Li Keqiang'!$I$6:$J$21,2,0))/SQRT(1-$K$132),TRUE),"")</f>
        <v>3.260700805362626E-3</v>
      </c>
      <c r="G143" s="103">
        <f>IFERROR(_xlfn.NORM.S.DIST((G$99-SQRT($K$132)*VLOOKUP($A143+G$134,'Li Keqiang'!$I$6:$J$21,2,0))/SQRT(1-$K$132),TRUE),"")</f>
        <v>4.0780440695800725E-9</v>
      </c>
      <c r="H143" s="103">
        <f>IFERROR(_xlfn.NORM.S.DIST((H$99-SQRT($K$132)*VLOOKUP($A143+H$134,'Li Keqiang'!$I$6:$J$21,2,0))/SQRT(1-$K$132),TRUE),"")</f>
        <v>2.5717424240295718E-4</v>
      </c>
      <c r="I143" s="103">
        <f>IFERROR(_xlfn.NORM.S.DIST((I$99-SQRT($K$132)*VLOOKUP($A143+I$134,'Li Keqiang'!$I$6:$J$21,2,0))/SQRT(1-$K$132),TRUE),"")</f>
        <v>4.4888836637360565E-4</v>
      </c>
      <c r="J143" s="103">
        <f>IFERROR(_xlfn.NORM.S.DIST((J$99-SQRT($K$132)*VLOOKUP($A143+J$134,'Li Keqiang'!$I$6:$J$21,2,0))/SQRT(1-$K$132),TRUE),"")</f>
        <v>5.7963204939308635E-16</v>
      </c>
      <c r="K143" s="103">
        <f>IFERROR(_xlfn.NORM.S.DIST((K$99-SQRT($K$132)*VLOOKUP($A143+K$134,'Li Keqiang'!$I$6:$J$21,2,0))/SQRT(1-$K$132),TRUE),"")</f>
        <v>9.0603796117729785E-10</v>
      </c>
      <c r="L143" s="109"/>
      <c r="N143" s="104">
        <v>2008</v>
      </c>
      <c r="O143" s="103">
        <f t="shared" si="23"/>
        <v>2.1299999999999999E-2</v>
      </c>
      <c r="P143" s="103">
        <f t="shared" si="22"/>
        <v>2.1763563911310922E-2</v>
      </c>
      <c r="Q143" s="103">
        <f t="shared" si="22"/>
        <v>7.3114685606851882E-3</v>
      </c>
      <c r="R143" s="103">
        <f t="shared" si="22"/>
        <v>0</v>
      </c>
      <c r="S143" s="103">
        <f t="shared" si="22"/>
        <v>7.470538720538723E-3</v>
      </c>
      <c r="T143" s="103">
        <f t="shared" si="22"/>
        <v>0</v>
      </c>
      <c r="U143" s="103">
        <f t="shared" si="22"/>
        <v>0</v>
      </c>
      <c r="V143" s="103">
        <f t="shared" si="22"/>
        <v>7.5267677303084857E-3</v>
      </c>
      <c r="W143" s="103">
        <f t="shared" si="22"/>
        <v>0</v>
      </c>
      <c r="X143" s="103">
        <f t="shared" si="22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IFERROR(_xlfn.NORM.S.DIST((B$99-SQRT($K$132)*VLOOKUP($A144+B$134,'Li Keqiang'!$I$6:$J$21,2,0))/SQRT(1-$K$132),TRUE),"")</f>
        <v>3.8038928667914924E-8</v>
      </c>
      <c r="C144" s="103">
        <f>IFERROR(_xlfn.NORM.S.DIST((C$99-SQRT($K$132)*VLOOKUP($A144+C$134,'Li Keqiang'!$I$6:$J$21,2,0))/SQRT(1-$K$132),TRUE),"")</f>
        <v>4.9418434993439206E-7</v>
      </c>
      <c r="D144" s="103">
        <f>IFERROR(_xlfn.NORM.S.DIST((D$99-SQRT($K$132)*VLOOKUP($A144+D$134,'Li Keqiang'!$I$6:$J$21,2,0))/SQRT(1-$K$132),TRUE),"")</f>
        <v>5.6072948758997582E-4</v>
      </c>
      <c r="E144" s="103">
        <f>IFERROR(_xlfn.NORM.S.DIST((E$99-SQRT($K$132)*VLOOKUP($A144+E$134,'Li Keqiang'!$I$6:$J$21,2,0))/SQRT(1-$K$132),TRUE),"")</f>
        <v>3.5105159939525536E-3</v>
      </c>
      <c r="F144" s="103">
        <f>IFERROR(_xlfn.NORM.S.DIST((F$99-SQRT($K$132)*VLOOKUP($A144+F$134,'Li Keqiang'!$I$6:$J$21,2,0))/SQRT(1-$K$132),TRUE),"")</f>
        <v>1.005159268670138E-8</v>
      </c>
      <c r="G144" s="103">
        <f>IFERROR(_xlfn.NORM.S.DIST((G$99-SQRT($K$132)*VLOOKUP($A144+G$134,'Li Keqiang'!$I$6:$J$21,2,0))/SQRT(1-$K$132),TRUE),"")</f>
        <v>2.9146800551220855E-4</v>
      </c>
      <c r="H144" s="103">
        <f>IFERROR(_xlfn.NORM.S.DIST((H$99-SQRT($K$132)*VLOOKUP($A144+H$134,'Li Keqiang'!$I$6:$J$21,2,0))/SQRT(1-$K$132),TRUE),"")</f>
        <v>5.1009497925212958E-4</v>
      </c>
      <c r="I144" s="103">
        <f>IFERROR(_xlfn.NORM.S.DIST((I$99-SQRT($K$132)*VLOOKUP($A144+I$134,'Li Keqiang'!$I$6:$J$21,2,0))/SQRT(1-$K$132),TRUE),"")</f>
        <v>2.120993616321423E-14</v>
      </c>
      <c r="J144" s="103">
        <f>IFERROR(_xlfn.NORM.S.DIST((J$99-SQRT($K$132)*VLOOKUP($A144+J$134,'Li Keqiang'!$I$6:$J$21,2,0))/SQRT(1-$K$132),TRUE),"")</f>
        <v>7.6598904660733016E-9</v>
      </c>
      <c r="K144" s="103">
        <f>IFERROR(_xlfn.NORM.S.DIST((K$99-SQRT($K$132)*VLOOKUP($A144+K$134,'Li Keqiang'!$I$6:$J$21,2,0))/SQRT(1-$K$132),TRUE),"")</f>
        <v>1.2068935977392281E-11</v>
      </c>
      <c r="L144" s="109"/>
      <c r="N144" s="104">
        <v>2009</v>
      </c>
      <c r="O144" s="103">
        <f t="shared" si="23"/>
        <v>2.5000000000000001E-2</v>
      </c>
      <c r="P144" s="103">
        <f t="shared" si="22"/>
        <v>6.4615384615384621E-3</v>
      </c>
      <c r="Q144" s="103">
        <f t="shared" si="22"/>
        <v>0</v>
      </c>
      <c r="R144" s="103">
        <f t="shared" si="22"/>
        <v>6.4003303396304298E-3</v>
      </c>
      <c r="S144" s="103">
        <f t="shared" si="22"/>
        <v>0</v>
      </c>
      <c r="T144" s="103">
        <f t="shared" si="22"/>
        <v>0</v>
      </c>
      <c r="U144" s="103">
        <f t="shared" si="22"/>
        <v>6.5454545454545453E-3</v>
      </c>
      <c r="V144" s="103">
        <f t="shared" si="22"/>
        <v>6.4839991633549509E-3</v>
      </c>
      <c r="W144" s="103">
        <f t="shared" si="22"/>
        <v>0</v>
      </c>
      <c r="X144" s="103">
        <f t="shared" si="22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IFERROR(_xlfn.NORM.S.DIST((B$99-SQRT($K$132)*VLOOKUP($A145+B$134,'Li Keqiang'!$I$6:$J$21,2,0))/SQRT(1-$K$132),TRUE),"")</f>
        <v>6.6123517642091686E-7</v>
      </c>
      <c r="C145" s="103">
        <f>IFERROR(_xlfn.NORM.S.DIST((C$99-SQRT($K$132)*VLOOKUP($A145+C$134,'Li Keqiang'!$I$6:$J$21,2,0))/SQRT(1-$K$132),TRUE),"")</f>
        <v>1.0863643103314865E-3</v>
      </c>
      <c r="D145" s="103">
        <f>IFERROR(_xlfn.NORM.S.DIST((D$99-SQRT($K$132)*VLOOKUP($A145+D$134,'Li Keqiang'!$I$6:$J$21,2,0))/SQRT(1-$K$132),TRUE),"")</f>
        <v>3.1999820064382636E-3</v>
      </c>
      <c r="E145" s="103">
        <f>IFERROR(_xlfn.NORM.S.DIST((E$99-SQRT($K$132)*VLOOKUP($A145+E$134,'Li Keqiang'!$I$6:$J$21,2,0))/SQRT(1-$K$132),TRUE),"")</f>
        <v>1.1577120926519054E-8</v>
      </c>
      <c r="F145" s="103">
        <f>IFERROR(_xlfn.NORM.S.DIST((F$99-SQRT($K$132)*VLOOKUP($A145+F$134,'Li Keqiang'!$I$6:$J$21,2,0))/SQRT(1-$K$132),TRUE),"")</f>
        <v>5.0929211084943483E-4</v>
      </c>
      <c r="G145" s="103">
        <f>IFERROR(_xlfn.NORM.S.DIST((G$99-SQRT($K$132)*VLOOKUP($A145+G$134,'Li Keqiang'!$I$6:$J$21,2,0))/SQRT(1-$K$132),TRUE),"")</f>
        <v>5.746749289935628E-4</v>
      </c>
      <c r="H145" s="103">
        <f>IFERROR(_xlfn.NORM.S.DIST((H$99-SQRT($K$132)*VLOOKUP($A145+H$134,'Li Keqiang'!$I$6:$J$21,2,0))/SQRT(1-$K$132),TRUE),"")</f>
        <v>2.7915580804474021E-14</v>
      </c>
      <c r="I145" s="103">
        <f>IFERROR(_xlfn.NORM.S.DIST((I$99-SQRT($K$132)*VLOOKUP($A145+I$134,'Li Keqiang'!$I$6:$J$21,2,0))/SQRT(1-$K$132),TRUE),"")</f>
        <v>9.8263180745412779E-8</v>
      </c>
      <c r="J145" s="103">
        <f>IFERROR(_xlfn.NORM.S.DIST((J$99-SQRT($K$132)*VLOOKUP($A145+J$134,'Li Keqiang'!$I$6:$J$21,2,0))/SQRT(1-$K$132),TRUE),"")</f>
        <v>1.2856466635153854E-10</v>
      </c>
      <c r="K145" s="103">
        <f>IFERROR(_xlfn.NORM.S.DIST((K$99-SQRT($K$132)*VLOOKUP($A145+K$134,'Li Keqiang'!$I$6:$J$21,2,0))/SQRT(1-$K$132),TRUE),"")</f>
        <v>4.4204224833717931E-7</v>
      </c>
      <c r="L145" s="109"/>
      <c r="N145" s="104">
        <v>2010</v>
      </c>
      <c r="O145" s="103">
        <f t="shared" si="23"/>
        <v>6.7000000000000002E-3</v>
      </c>
      <c r="P145" s="103">
        <f t="shared" si="22"/>
        <v>0</v>
      </c>
      <c r="Q145" s="103">
        <f t="shared" si="22"/>
        <v>6.7451927917044205E-3</v>
      </c>
      <c r="R145" s="103">
        <f t="shared" si="22"/>
        <v>0</v>
      </c>
      <c r="S145" s="103">
        <f t="shared" si="22"/>
        <v>0</v>
      </c>
      <c r="T145" s="103">
        <f t="shared" si="22"/>
        <v>6.7909993918507964E-3</v>
      </c>
      <c r="U145" s="103">
        <f t="shared" si="22"/>
        <v>0</v>
      </c>
      <c r="V145" s="103">
        <f t="shared" si="22"/>
        <v>0</v>
      </c>
      <c r="W145" s="103">
        <f t="shared" si="22"/>
        <v>6.837432391060317E-3</v>
      </c>
      <c r="X145" s="103">
        <f t="shared" si="22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IFERROR(_xlfn.NORM.S.DIST((B$99-SQRT($K$132)*VLOOKUP($A146+B$134,'Li Keqiang'!$I$6:$J$21,2,0))/SQRT(1-$K$132),TRUE),"")</f>
        <v>1.3150698629483014E-3</v>
      </c>
      <c r="C146" s="103">
        <f>IFERROR(_xlfn.NORM.S.DIST((C$99-SQRT($K$132)*VLOOKUP($A146+C$134,'Li Keqiang'!$I$6:$J$21,2,0))/SQRT(1-$K$132),TRUE),"")</f>
        <v>5.6390576844526493E-3</v>
      </c>
      <c r="D146" s="103">
        <f>IFERROR(_xlfn.NORM.S.DIST((D$99-SQRT($K$132)*VLOOKUP($A146+D$134,'Li Keqiang'!$I$6:$J$21,2,0))/SQRT(1-$K$132),TRUE),"")</f>
        <v>9.6971022910580885E-9</v>
      </c>
      <c r="E146" s="103">
        <f>IFERROR(_xlfn.NORM.S.DIST((E$99-SQRT($K$132)*VLOOKUP($A146+E$134,'Li Keqiang'!$I$6:$J$21,2,0))/SQRT(1-$K$132),TRUE),"")</f>
        <v>5.5540648658809397E-4</v>
      </c>
      <c r="F146" s="103">
        <f>IFERROR(_xlfn.NORM.S.DIST((F$99-SQRT($K$132)*VLOOKUP($A146+F$134,'Li Keqiang'!$I$6:$J$21,2,0))/SQRT(1-$K$132),TRUE),"")</f>
        <v>9.7721540047068919E-4</v>
      </c>
      <c r="G146" s="103">
        <f>IFERROR(_xlfn.NORM.S.DIST((G$99-SQRT($K$132)*VLOOKUP($A146+G$134,'Li Keqiang'!$I$6:$J$21,2,0))/SQRT(1-$K$132),TRUE),"")</f>
        <v>3.6110920657380842E-14</v>
      </c>
      <c r="H146" s="103">
        <f>IFERROR(_xlfn.NORM.S.DIST((H$99-SQRT($K$132)*VLOOKUP($A146+H$134,'Li Keqiang'!$I$6:$J$21,2,0))/SQRT(1-$K$132),TRUE),"")</f>
        <v>1.1910112550264851E-7</v>
      </c>
      <c r="I146" s="103">
        <f>IFERROR(_xlfn.NORM.S.DIST((I$99-SQRT($K$132)*VLOOKUP($A146+I$134,'Li Keqiang'!$I$6:$J$21,2,0))/SQRT(1-$K$132),TRUE),"")</f>
        <v>2.2148523968884174E-9</v>
      </c>
      <c r="J146" s="103">
        <f>IFERROR(_xlfn.NORM.S.DIST((J$99-SQRT($K$132)*VLOOKUP($A146+J$134,'Li Keqiang'!$I$6:$J$21,2,0))/SQRT(1-$K$132),TRUE),"")</f>
        <v>2.5582236005614215E-6</v>
      </c>
      <c r="K146" s="103" t="str">
        <f>IFERROR(_xlfn.NORM.S.DIST((K$99-SQRT($K$132)*VLOOKUP($A146+K$134,'Li Keqiang'!$I$6:$J$21,2,0))/SQRT(1-$K$132),TRUE),"")</f>
        <v/>
      </c>
      <c r="L146" s="109"/>
      <c r="N146" s="104">
        <v>2011</v>
      </c>
      <c r="O146" s="103">
        <f t="shared" si="23"/>
        <v>0</v>
      </c>
      <c r="P146" s="103">
        <f t="shared" si="22"/>
        <v>1.24E-2</v>
      </c>
      <c r="Q146" s="103">
        <f t="shared" si="22"/>
        <v>6.2778452814904843E-3</v>
      </c>
      <c r="R146" s="103">
        <f t="shared" si="22"/>
        <v>6.3175056042388397E-3</v>
      </c>
      <c r="S146" s="103">
        <f t="shared" si="22"/>
        <v>1.9175553732567678E-2</v>
      </c>
      <c r="T146" s="103">
        <f t="shared" si="22"/>
        <v>0</v>
      </c>
      <c r="U146" s="103">
        <f t="shared" si="22"/>
        <v>0</v>
      </c>
      <c r="V146" s="103">
        <f t="shared" si="22"/>
        <v>6.4819654992158884E-3</v>
      </c>
      <c r="W146" s="103">
        <f t="shared" si="22"/>
        <v>0</v>
      </c>
      <c r="X146" s="103" t="str">
        <f t="shared" si="22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IFERROR(_xlfn.NORM.S.DIST((B$99-SQRT($K$132)*VLOOKUP($A147+B$134,'Li Keqiang'!$I$6:$J$21,2,0))/SQRT(1-$K$132),TRUE),"")</f>
        <v>6.6363330283416575E-3</v>
      </c>
      <c r="C147" s="103">
        <f>IFERROR(_xlfn.NORM.S.DIST((C$99-SQRT($K$132)*VLOOKUP($A147+C$134,'Li Keqiang'!$I$6:$J$21,2,0))/SQRT(1-$K$132),TRUE),"")</f>
        <v>2.9021392318708102E-8</v>
      </c>
      <c r="D147" s="103">
        <f>IFERROR(_xlfn.NORM.S.DIST((D$99-SQRT($K$132)*VLOOKUP($A147+D$134,'Li Keqiang'!$I$6:$J$21,2,0))/SQRT(1-$K$132),TRUE),"")</f>
        <v>4.9818147735949611E-4</v>
      </c>
      <c r="E147" s="103">
        <f>IFERROR(_xlfn.NORM.S.DIST((E$99-SQRT($K$132)*VLOOKUP($A147+E$134,'Li Keqiang'!$I$6:$J$21,2,0))/SQRT(1-$K$132),TRUE),"")</f>
        <v>1.0611134535744554E-3</v>
      </c>
      <c r="F147" s="103">
        <f>IFERROR(_xlfn.NORM.S.DIST((F$99-SQRT($K$132)*VLOOKUP($A147+F$134,'Li Keqiang'!$I$6:$J$21,2,0))/SQRT(1-$K$132),TRUE),"")</f>
        <v>1.1535340237678114E-13</v>
      </c>
      <c r="G147" s="103">
        <f>IFERROR(_xlfn.NORM.S.DIST((G$99-SQRT($K$132)*VLOOKUP($A147+G$134,'Li Keqiang'!$I$6:$J$21,2,0))/SQRT(1-$K$132),TRUE),"")</f>
        <v>1.4257279244866107E-7</v>
      </c>
      <c r="H147" s="103">
        <f>IFERROR(_xlfn.NORM.S.DIST((H$99-SQRT($K$132)*VLOOKUP($A147+H$134,'Li Keqiang'!$I$6:$J$21,2,0))/SQRT(1-$K$132),TRUE),"")</f>
        <v>2.7474517247613135E-9</v>
      </c>
      <c r="I147" s="103">
        <f>IFERROR(_xlfn.NORM.S.DIST((I$99-SQRT($K$132)*VLOOKUP($A147+I$134,'Li Keqiang'!$I$6:$J$21,2,0))/SQRT(1-$K$132),TRUE),"")</f>
        <v>2.0250243212348089E-5</v>
      </c>
      <c r="J147" s="103" t="str">
        <f>IFERROR(_xlfn.NORM.S.DIST((J$99-SQRT($K$132)*VLOOKUP($A147+J$134,'Li Keqiang'!$I$6:$J$21,2,0))/SQRT(1-$K$132),TRUE),"")</f>
        <v/>
      </c>
      <c r="K147" s="103" t="str">
        <f>IFERROR(_xlfn.NORM.S.DIST((K$99-SQRT($K$132)*VLOOKUP($A147+K$134,'Li Keqiang'!$I$6:$J$21,2,0))/SQRT(1-$K$132),TRUE),"")</f>
        <v/>
      </c>
      <c r="L147" s="109"/>
      <c r="N147" s="104">
        <v>2012</v>
      </c>
      <c r="O147" s="103">
        <f t="shared" si="23"/>
        <v>5.0000000000000001E-3</v>
      </c>
      <c r="P147" s="103">
        <f t="shared" si="22"/>
        <v>1.0150753768844223E-2</v>
      </c>
      <c r="Q147" s="103">
        <f t="shared" si="22"/>
        <v>5.0766575286831104E-3</v>
      </c>
      <c r="R147" s="103">
        <f t="shared" si="22"/>
        <v>2.0512297173180934E-2</v>
      </c>
      <c r="S147" s="103">
        <f t="shared" si="22"/>
        <v>0</v>
      </c>
      <c r="T147" s="103">
        <f t="shared" si="22"/>
        <v>5.2094186288810214E-3</v>
      </c>
      <c r="U147" s="103">
        <f t="shared" si="22"/>
        <v>1.0578131545873486E-2</v>
      </c>
      <c r="V147" s="103">
        <f t="shared" si="22"/>
        <v>0</v>
      </c>
      <c r="W147" s="103" t="str">
        <f t="shared" si="22"/>
        <v/>
      </c>
      <c r="X147" s="103" t="str">
        <f t="shared" si="22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IFERROR(_xlfn.NORM.S.DIST((B$99-SQRT($K$132)*VLOOKUP($A148+B$134,'Li Keqiang'!$I$6:$J$21,2,0))/SQRT(1-$K$132),TRUE),"")</f>
        <v>3.9998608793432465E-8</v>
      </c>
      <c r="C148" s="103">
        <f>IFERROR(_xlfn.NORM.S.DIST((C$99-SQRT($K$132)*VLOOKUP($A148+C$134,'Li Keqiang'!$I$6:$J$21,2,0))/SQRT(1-$K$132),TRUE),"")</f>
        <v>9.7100636692193821E-4</v>
      </c>
      <c r="D148" s="103">
        <f>IFERROR(_xlfn.NORM.S.DIST((D$99-SQRT($K$132)*VLOOKUP($A148+D$134,'Li Keqiang'!$I$6:$J$21,2,0))/SQRT(1-$K$132),TRUE),"")</f>
        <v>9.5694221650785669E-4</v>
      </c>
      <c r="E148" s="103">
        <f>IFERROR(_xlfn.NORM.S.DIST((E$99-SQRT($K$132)*VLOOKUP($A148+E$134,'Li Keqiang'!$I$6:$J$21,2,0))/SQRT(1-$K$132),TRUE),"")</f>
        <v>1.3844924730192029E-13</v>
      </c>
      <c r="F148" s="103">
        <f>IFERROR(_xlfn.NORM.S.DIST((F$99-SQRT($K$132)*VLOOKUP($A148+F$134,'Li Keqiang'!$I$6:$J$21,2,0))/SQRT(1-$K$132),TRUE),"")</f>
        <v>3.1970032581297899E-7</v>
      </c>
      <c r="G148" s="103">
        <f>IFERROR(_xlfn.NORM.S.DIST((G$99-SQRT($K$132)*VLOOKUP($A148+G$134,'Li Keqiang'!$I$6:$J$21,2,0))/SQRT(1-$K$132),TRUE),"")</f>
        <v>3.3613732624382935E-9</v>
      </c>
      <c r="H148" s="103">
        <f>IFERROR(_xlfn.NORM.S.DIST((H$99-SQRT($K$132)*VLOOKUP($A148+H$134,'Li Keqiang'!$I$6:$J$21,2,0))/SQRT(1-$K$132),TRUE),"")</f>
        <v>2.3631988569913322E-5</v>
      </c>
      <c r="I148" s="103" t="str">
        <f>IFERROR(_xlfn.NORM.S.DIST((I$99-SQRT($K$132)*VLOOKUP($A148+I$134,'Li Keqiang'!$I$6:$J$21,2,0))/SQRT(1-$K$132),TRUE),"")</f>
        <v/>
      </c>
      <c r="J148" s="103" t="str">
        <f>IFERROR(_xlfn.NORM.S.DIST((J$99-SQRT($K$132)*VLOOKUP($A148+J$134,'Li Keqiang'!$I$6:$J$21,2,0))/SQRT(1-$K$132),TRUE),"")</f>
        <v/>
      </c>
      <c r="K148" s="103" t="str">
        <f>IFERROR(_xlfn.NORM.S.DIST((K$99-SQRT($K$132)*VLOOKUP($A148+K$134,'Li Keqiang'!$I$6:$J$21,2,0))/SQRT(1-$K$132),TRUE),"")</f>
        <v/>
      </c>
      <c r="L148" s="109"/>
      <c r="N148" s="104">
        <v>2013</v>
      </c>
      <c r="O148" s="103">
        <f t="shared" si="23"/>
        <v>9.5999999999999992E-3</v>
      </c>
      <c r="P148" s="103">
        <f t="shared" si="22"/>
        <v>4.8465266558966082E-3</v>
      </c>
      <c r="Q148" s="103">
        <f t="shared" si="22"/>
        <v>1.9379058441558444E-2</v>
      </c>
      <c r="R148" s="103">
        <f t="shared" si="22"/>
        <v>0</v>
      </c>
      <c r="S148" s="103">
        <f t="shared" si="22"/>
        <v>4.9663735126745977E-3</v>
      </c>
      <c r="T148" s="103">
        <f t="shared" si="22"/>
        <v>9.8783404388062823E-3</v>
      </c>
      <c r="U148" s="103">
        <f t="shared" si="22"/>
        <v>0</v>
      </c>
      <c r="V148" s="103" t="str">
        <f t="shared" si="22"/>
        <v/>
      </c>
      <c r="W148" s="103" t="str">
        <f t="shared" si="22"/>
        <v/>
      </c>
      <c r="X148" s="103" t="str">
        <f t="shared" si="22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IFERROR(_xlfn.NORM.S.DIST((B$99-SQRT($K$132)*VLOOKUP($A149+B$134,'Li Keqiang'!$I$6:$J$21,2,0))/SQRT(1-$K$132),TRUE),"")</f>
        <v>1.1775343512298211E-3</v>
      </c>
      <c r="C149" s="103">
        <f>IFERROR(_xlfn.NORM.S.DIST((C$99-SQRT($K$132)*VLOOKUP($A149+C$134,'Li Keqiang'!$I$6:$J$21,2,0))/SQRT(1-$K$132),TRUE),"")</f>
        <v>1.8031680989911713E-3</v>
      </c>
      <c r="D149" s="103">
        <f>IFERROR(_xlfn.NORM.S.DIST((D$99-SQRT($K$132)*VLOOKUP($A149+D$134,'Li Keqiang'!$I$6:$J$21,2,0))/SQRT(1-$K$132),TRUE),"")</f>
        <v>1.101290447882438E-13</v>
      </c>
      <c r="E149" s="103">
        <f>IFERROR(_xlfn.NORM.S.DIST((E$99-SQRT($K$132)*VLOOKUP($A149+E$134,'Li Keqiang'!$I$6:$J$21,2,0))/SQRT(1-$K$132),TRUE),"")</f>
        <v>3.6273001912984251E-7</v>
      </c>
      <c r="F149" s="103">
        <f>IFERROR(_xlfn.NORM.S.DIST((F$99-SQRT($K$132)*VLOOKUP($A149+F$134,'Li Keqiang'!$I$6:$J$21,2,0))/SQRT(1-$K$132),TRUE),"")</f>
        <v>8.3256501458459616E-9</v>
      </c>
      <c r="G149" s="103">
        <f>IFERROR(_xlfn.NORM.S.DIST((G$99-SQRT($K$132)*VLOOKUP($A149+G$134,'Li Keqiang'!$I$6:$J$21,2,0))/SQRT(1-$K$132),TRUE),"")</f>
        <v>2.7298625587427725E-5</v>
      </c>
      <c r="H149" s="103" t="str">
        <f>IFERROR(_xlfn.NORM.S.DIST((H$99-SQRT($K$132)*VLOOKUP($A149+H$134,'Li Keqiang'!$I$6:$J$21,2,0))/SQRT(1-$K$132),TRUE),"")</f>
        <v/>
      </c>
      <c r="I149" s="103" t="str">
        <f>IFERROR(_xlfn.NORM.S.DIST((I$99-SQRT($K$132)*VLOOKUP($A149+I$134,'Li Keqiang'!$I$6:$J$21,2,0))/SQRT(1-$K$132),TRUE),"")</f>
        <v/>
      </c>
      <c r="J149" s="103" t="str">
        <f>IFERROR(_xlfn.NORM.S.DIST((J$99-SQRT($K$132)*VLOOKUP($A149+J$134,'Li Keqiang'!$I$6:$J$21,2,0))/SQRT(1-$K$132),TRUE),"")</f>
        <v/>
      </c>
      <c r="K149" s="103" t="str">
        <f>IFERROR(_xlfn.NORM.S.DIST((K$99-SQRT($K$132)*VLOOKUP($A149+K$134,'Li Keqiang'!$I$6:$J$21,2,0))/SQRT(1-$K$132),TRUE),"")</f>
        <v/>
      </c>
      <c r="L149" s="109"/>
      <c r="N149" s="104">
        <v>2014</v>
      </c>
      <c r="O149" s="103">
        <f t="shared" si="23"/>
        <v>4.0000000000000001E-3</v>
      </c>
      <c r="P149" s="103">
        <f t="shared" si="22"/>
        <v>2.0281124497991968E-2</v>
      </c>
      <c r="Q149" s="103">
        <f t="shared" si="22"/>
        <v>0</v>
      </c>
      <c r="R149" s="103">
        <f t="shared" si="22"/>
        <v>4.0992006558721048E-3</v>
      </c>
      <c r="S149" s="103">
        <f t="shared" si="22"/>
        <v>8.3350483638608766E-3</v>
      </c>
      <c r="T149" s="103">
        <f t="shared" si="22"/>
        <v>0</v>
      </c>
      <c r="U149" s="103" t="str">
        <f t="shared" si="22"/>
        <v/>
      </c>
      <c r="V149" s="103" t="str">
        <f t="shared" si="22"/>
        <v/>
      </c>
      <c r="W149" s="103" t="str">
        <f t="shared" si="22"/>
        <v/>
      </c>
      <c r="X149" s="103" t="str">
        <f t="shared" si="22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IFERROR(_xlfn.NORM.S.DIST((B$99-SQRT($K$132)*VLOOKUP($A150+B$134,'Li Keqiang'!$I$6:$J$21,2,0))/SQRT(1-$K$132),TRUE),"")</f>
        <v>2.1647840721027256E-3</v>
      </c>
      <c r="C150" s="103">
        <f>IFERROR(_xlfn.NORM.S.DIST((C$99-SQRT($K$132)*VLOOKUP($A150+C$134,'Li Keqiang'!$I$6:$J$21,2,0))/SQRT(1-$K$132),TRUE),"")</f>
        <v>4.5559870177998358E-13</v>
      </c>
      <c r="D150" s="103">
        <f>IFERROR(_xlfn.NORM.S.DIST((D$99-SQRT($K$132)*VLOOKUP($A150+D$134,'Li Keqiang'!$I$6:$J$21,2,0))/SQRT(1-$K$132),TRUE),"")</f>
        <v>3.0960231365148871E-7</v>
      </c>
      <c r="E150" s="103">
        <f>IFERROR(_xlfn.NORM.S.DIST((E$99-SQRT($K$132)*VLOOKUP($A150+E$134,'Li Keqiang'!$I$6:$J$21,2,0))/SQRT(1-$K$132),TRUE),"")</f>
        <v>9.5966667849756484E-9</v>
      </c>
      <c r="F150" s="103">
        <f>IFERROR(_xlfn.NORM.S.DIST((F$99-SQRT($K$132)*VLOOKUP($A150+F$134,'Li Keqiang'!$I$6:$J$21,2,0))/SQRT(1-$K$132),TRUE),"")</f>
        <v>5.2028414736682535E-5</v>
      </c>
      <c r="G150" s="103" t="str">
        <f>IFERROR(_xlfn.NORM.S.DIST((G$99-SQRT($K$132)*VLOOKUP($A150+G$134,'Li Keqiang'!$I$6:$J$21,2,0))/SQRT(1-$K$132),TRUE),"")</f>
        <v/>
      </c>
      <c r="H150" s="103" t="str">
        <f>IFERROR(_xlfn.NORM.S.DIST((H$99-SQRT($K$132)*VLOOKUP($A150+H$134,'Li Keqiang'!$I$6:$J$21,2,0))/SQRT(1-$K$132),TRUE),"")</f>
        <v/>
      </c>
      <c r="I150" s="103" t="str">
        <f>IFERROR(_xlfn.NORM.S.DIST((I$99-SQRT($K$132)*VLOOKUP($A150+I$134,'Li Keqiang'!$I$6:$J$21,2,0))/SQRT(1-$K$132),TRUE),"")</f>
        <v/>
      </c>
      <c r="J150" s="103" t="str">
        <f>IFERROR(_xlfn.NORM.S.DIST((J$99-SQRT($K$132)*VLOOKUP($A150+J$134,'Li Keqiang'!$I$6:$J$21,2,0))/SQRT(1-$K$132),TRUE),"")</f>
        <v/>
      </c>
      <c r="K150" s="103" t="str">
        <f>IFERROR(_xlfn.NORM.S.DIST((K$99-SQRT($K$132)*VLOOKUP($A150+K$134,'Li Keqiang'!$I$6:$J$21,2,0))/SQRT(1-$K$132),TRUE),"")</f>
        <v/>
      </c>
      <c r="L150" s="109"/>
      <c r="N150" s="104">
        <v>2015</v>
      </c>
      <c r="O150" s="103">
        <f t="shared" si="23"/>
        <v>0.02</v>
      </c>
      <c r="P150" s="103">
        <f t="shared" si="22"/>
        <v>0</v>
      </c>
      <c r="Q150" s="103">
        <f t="shared" si="22"/>
        <v>3.3673469387755111E-3</v>
      </c>
      <c r="R150" s="103">
        <f t="shared" si="22"/>
        <v>6.8598341353537399E-3</v>
      </c>
      <c r="S150" s="103">
        <f t="shared" si="22"/>
        <v>3.4020618556701077E-3</v>
      </c>
      <c r="T150" s="103" t="str">
        <f t="shared" si="22"/>
        <v/>
      </c>
      <c r="U150" s="103" t="str">
        <f t="shared" si="22"/>
        <v/>
      </c>
      <c r="V150" s="103" t="str">
        <f t="shared" si="22"/>
        <v/>
      </c>
      <c r="W150" s="103" t="str">
        <f t="shared" si="22"/>
        <v/>
      </c>
      <c r="X150" s="103" t="str">
        <f t="shared" si="22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IFERROR(_xlfn.NORM.S.DIST((B$99-SQRT($K$132)*VLOOKUP($A151+B$134,'Li Keqiang'!$I$6:$J$21,2,0))/SQRT(1-$K$132),TRUE),"")</f>
        <v>6.9170735276131627E-13</v>
      </c>
      <c r="C151" s="103">
        <f>IFERROR(_xlfn.NORM.S.DIST((C$99-SQRT($K$132)*VLOOKUP($A151+C$134,'Li Keqiang'!$I$6:$J$21,2,0))/SQRT(1-$K$132),TRUE),"")</f>
        <v>8.2342569447276991E-7</v>
      </c>
      <c r="D151" s="103">
        <f>IFERROR(_xlfn.NORM.S.DIST((D$99-SQRT($K$132)*VLOOKUP($A151+D$134,'Li Keqiang'!$I$6:$J$21,2,0))/SQRT(1-$K$132),TRUE),"")</f>
        <v>8.0304510764633777E-9</v>
      </c>
      <c r="E151" s="103">
        <f>IFERROR(_xlfn.NORM.S.DIST((E$99-SQRT($K$132)*VLOOKUP($A151+E$134,'Li Keqiang'!$I$6:$J$21,2,0))/SQRT(1-$K$132),TRUE),"")</f>
        <v>5.7526760958781113E-5</v>
      </c>
      <c r="F151" s="103" t="str">
        <f>IFERROR(_xlfn.NORM.S.DIST((F$99-SQRT($K$132)*VLOOKUP($A151+F$134,'Li Keqiang'!$I$6:$J$21,2,0))/SQRT(1-$K$132),TRUE),"")</f>
        <v/>
      </c>
      <c r="G151" s="103" t="str">
        <f>IFERROR(_xlfn.NORM.S.DIST((G$99-SQRT($K$132)*VLOOKUP($A151+G$134,'Li Keqiang'!$I$6:$J$21,2,0))/SQRT(1-$K$132),TRUE),"")</f>
        <v/>
      </c>
      <c r="H151" s="103" t="str">
        <f>IFERROR(_xlfn.NORM.S.DIST((H$99-SQRT($K$132)*VLOOKUP($A151+H$134,'Li Keqiang'!$I$6:$J$21,2,0))/SQRT(1-$K$132),TRUE),"")</f>
        <v/>
      </c>
      <c r="I151" s="103" t="str">
        <f>IFERROR(_xlfn.NORM.S.DIST((I$99-SQRT($K$132)*VLOOKUP($A151+I$134,'Li Keqiang'!$I$6:$J$21,2,0))/SQRT(1-$K$132),TRUE),"")</f>
        <v/>
      </c>
      <c r="J151" s="103" t="str">
        <f>IFERROR(_xlfn.NORM.S.DIST((J$99-SQRT($K$132)*VLOOKUP($A151+J$134,'Li Keqiang'!$I$6:$J$21,2,0))/SQRT(1-$K$132),TRUE),"")</f>
        <v/>
      </c>
      <c r="K151" s="103" t="str">
        <f>IFERROR(_xlfn.NORM.S.DIST((K$99-SQRT($K$132)*VLOOKUP($A151+K$134,'Li Keqiang'!$I$6:$J$21,2,0))/SQRT(1-$K$132),TRUE),"")</f>
        <v/>
      </c>
      <c r="L151" s="109"/>
      <c r="N151" s="104">
        <v>2016</v>
      </c>
      <c r="O151" s="103">
        <f t="shared" si="23"/>
        <v>0</v>
      </c>
      <c r="P151" s="103">
        <f t="shared" si="23"/>
        <v>2.7000000000000001E-3</v>
      </c>
      <c r="Q151" s="103">
        <f t="shared" si="23"/>
        <v>5.5148902035495832E-3</v>
      </c>
      <c r="R151" s="103">
        <f t="shared" si="23"/>
        <v>0</v>
      </c>
      <c r="S151" s="103" t="str">
        <f t="shared" si="23"/>
        <v/>
      </c>
      <c r="T151" s="103" t="str">
        <f t="shared" si="23"/>
        <v/>
      </c>
      <c r="U151" s="103" t="str">
        <f t="shared" si="23"/>
        <v/>
      </c>
      <c r="V151" s="103" t="str">
        <f t="shared" si="23"/>
        <v/>
      </c>
      <c r="W151" s="103" t="str">
        <f t="shared" si="23"/>
        <v/>
      </c>
      <c r="X151" s="103" t="str">
        <f t="shared" si="23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IFERROR(_xlfn.NORM.S.DIST((B$99-SQRT($K$132)*VLOOKUP($A152+B$134,'Li Keqiang'!$I$6:$J$21,2,0))/SQRT(1-$K$132),TRUE),"")</f>
        <v>1.0955779999623422E-6</v>
      </c>
      <c r="C152" s="103">
        <f>IFERROR(_xlfn.NORM.S.DIST((C$99-SQRT($K$132)*VLOOKUP($A152+C$134,'Li Keqiang'!$I$6:$J$21,2,0))/SQRT(1-$K$132),TRUE),"")</f>
        <v>2.4180221331422882E-8</v>
      </c>
      <c r="D152" s="103">
        <f>IFERROR(_xlfn.NORM.S.DIST((D$99-SQRT($K$132)*VLOOKUP($A152+D$134,'Li Keqiang'!$I$6:$J$21,2,0))/SQRT(1-$K$132),TRUE),"")</f>
        <v>5.071585264317137E-5</v>
      </c>
      <c r="E152" s="103" t="str">
        <f>IFERROR(_xlfn.NORM.S.DIST((E$99-SQRT($K$132)*VLOOKUP($A152+E$134,'Li Keqiang'!$I$6:$J$21,2,0))/SQRT(1-$K$132),TRUE),"")</f>
        <v/>
      </c>
      <c r="F152" s="103" t="str">
        <f>IFERROR(_xlfn.NORM.S.DIST((F$99-SQRT($K$132)*VLOOKUP($A152+F$134,'Li Keqiang'!$I$6:$J$21,2,0))/SQRT(1-$K$132),TRUE),"")</f>
        <v/>
      </c>
      <c r="G152" s="103" t="str">
        <f>IFERROR(_xlfn.NORM.S.DIST((G$99-SQRT($K$132)*VLOOKUP($A152+G$134,'Li Keqiang'!$I$6:$J$21,2,0))/SQRT(1-$K$132),TRUE),"")</f>
        <v/>
      </c>
      <c r="H152" s="103" t="str">
        <f>IFERROR(_xlfn.NORM.S.DIST((H$99-SQRT($K$132)*VLOOKUP($A152+H$134,'Li Keqiang'!$I$6:$J$21,2,0))/SQRT(1-$K$132),TRUE),"")</f>
        <v/>
      </c>
      <c r="I152" s="103" t="str">
        <f>IFERROR(_xlfn.NORM.S.DIST((I$99-SQRT($K$132)*VLOOKUP($A152+I$134,'Li Keqiang'!$I$6:$J$21,2,0))/SQRT(1-$K$132),TRUE),"")</f>
        <v/>
      </c>
      <c r="J152" s="103" t="str">
        <f>IFERROR(_xlfn.NORM.S.DIST((J$99-SQRT($K$132)*VLOOKUP($A152+J$134,'Li Keqiang'!$I$6:$J$21,2,0))/SQRT(1-$K$132),TRUE),"")</f>
        <v/>
      </c>
      <c r="K152" s="103" t="str">
        <f>IFERROR(_xlfn.NORM.S.DIST((K$99-SQRT($K$132)*VLOOKUP($A152+K$134,'Li Keqiang'!$I$6:$J$21,2,0))/SQRT(1-$K$132),TRUE),"")</f>
        <v/>
      </c>
      <c r="L152" s="109"/>
      <c r="N152" s="104">
        <v>2017</v>
      </c>
      <c r="O152" s="103">
        <f t="shared" si="23"/>
        <v>2.2000000000000001E-3</v>
      </c>
      <c r="P152" s="103">
        <f t="shared" si="23"/>
        <v>4.4097013429544992E-3</v>
      </c>
      <c r="Q152" s="103">
        <f t="shared" si="23"/>
        <v>2.2146164686933771E-3</v>
      </c>
      <c r="R152" s="103" t="str">
        <f t="shared" si="23"/>
        <v/>
      </c>
      <c r="S152" s="103" t="str">
        <f t="shared" si="23"/>
        <v/>
      </c>
      <c r="T152" s="103" t="str">
        <f t="shared" si="23"/>
        <v/>
      </c>
      <c r="U152" s="103" t="str">
        <f t="shared" si="23"/>
        <v/>
      </c>
      <c r="V152" s="103" t="str">
        <f t="shared" si="23"/>
        <v/>
      </c>
      <c r="W152" s="103" t="str">
        <f t="shared" si="23"/>
        <v/>
      </c>
      <c r="X152" s="103" t="str">
        <f t="shared" si="23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IFERROR(_xlfn.NORM.S.DIST((B$99-SQRT($K$132)*VLOOKUP($A153+B$134,'Li Keqiang'!$I$6:$J$21,2,0))/SQRT(1-$K$132),TRUE),"")</f>
        <v>3.3386948062144931E-8</v>
      </c>
      <c r="C153" s="103">
        <f>IFERROR(_xlfn.NORM.S.DIST((C$99-SQRT($K$132)*VLOOKUP($A153+C$134,'Li Keqiang'!$I$6:$J$21,2,0))/SQRT(1-$K$132),TRUE),"")</f>
        <v>1.1013846663600706E-4</v>
      </c>
      <c r="D153" s="103" t="str">
        <f>IFERROR(_xlfn.NORM.S.DIST((D$99-SQRT($K$132)*VLOOKUP($A153+D$134,'Li Keqiang'!$I$6:$J$21,2,0))/SQRT(1-$K$132),TRUE),"")</f>
        <v/>
      </c>
      <c r="E153" s="103" t="str">
        <f>IFERROR(_xlfn.NORM.S.DIST((E$99-SQRT($K$132)*VLOOKUP($A153+E$134,'Li Keqiang'!$I$6:$J$21,2,0))/SQRT(1-$K$132),TRUE),"")</f>
        <v/>
      </c>
      <c r="F153" s="103" t="str">
        <f>IFERROR(_xlfn.NORM.S.DIST((F$99-SQRT($K$132)*VLOOKUP($A153+F$134,'Li Keqiang'!$I$6:$J$21,2,0))/SQRT(1-$K$132),TRUE),"")</f>
        <v/>
      </c>
      <c r="G153" s="103" t="str">
        <f>IFERROR(_xlfn.NORM.S.DIST((G$99-SQRT($K$132)*VLOOKUP($A153+G$134,'Li Keqiang'!$I$6:$J$21,2,0))/SQRT(1-$K$132),TRUE),"")</f>
        <v/>
      </c>
      <c r="H153" s="103" t="str">
        <f>IFERROR(_xlfn.NORM.S.DIST((H$99-SQRT($K$132)*VLOOKUP($A153+H$134,'Li Keqiang'!$I$6:$J$21,2,0))/SQRT(1-$K$132),TRUE),"")</f>
        <v/>
      </c>
      <c r="I153" s="103" t="str">
        <f>IFERROR(_xlfn.NORM.S.DIST((I$99-SQRT($K$132)*VLOOKUP($A153+I$134,'Li Keqiang'!$I$6:$J$21,2,0))/SQRT(1-$K$132),TRUE),"")</f>
        <v/>
      </c>
      <c r="J153" s="103" t="str">
        <f>IFERROR(_xlfn.NORM.S.DIST((J$99-SQRT($K$132)*VLOOKUP($A153+J$134,'Li Keqiang'!$I$6:$J$21,2,0))/SQRT(1-$K$132),TRUE),"")</f>
        <v/>
      </c>
      <c r="K153" s="103" t="str">
        <f>IFERROR(_xlfn.NORM.S.DIST((K$99-SQRT($K$132)*VLOOKUP($A153+K$134,'Li Keqiang'!$I$6:$J$21,2,0))/SQRT(1-$K$132),TRUE),"")</f>
        <v/>
      </c>
      <c r="L153" s="109"/>
      <c r="N153" s="104">
        <v>2018</v>
      </c>
      <c r="O153" s="103">
        <f t="shared" si="23"/>
        <v>3.9000000000000003E-3</v>
      </c>
      <c r="P153" s="103">
        <f t="shared" si="23"/>
        <v>7.8305391024997475E-3</v>
      </c>
      <c r="Q153" s="103" t="str">
        <f t="shared" si="23"/>
        <v/>
      </c>
      <c r="R153" s="103" t="str">
        <f t="shared" si="23"/>
        <v/>
      </c>
      <c r="S153" s="103" t="str">
        <f t="shared" si="23"/>
        <v/>
      </c>
      <c r="T153" s="103" t="str">
        <f t="shared" si="23"/>
        <v/>
      </c>
      <c r="U153" s="103" t="str">
        <f t="shared" si="23"/>
        <v/>
      </c>
      <c r="V153" s="103" t="str">
        <f t="shared" si="23"/>
        <v/>
      </c>
      <c r="W153" s="103" t="str">
        <f t="shared" si="23"/>
        <v/>
      </c>
      <c r="X153" s="103" t="str">
        <f t="shared" si="23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IFERROR(_xlfn.NORM.S.DIST((B$99-SQRT($K$132)*VLOOKUP($A154+B$134,'Li Keqiang'!$I$6:$J$21,2,0))/SQRT(1-$K$132),TRUE),"")</f>
        <v>1.3793938714059634E-4</v>
      </c>
      <c r="C154" s="103" t="str">
        <f>IFERROR(_xlfn.NORM.S.DIST((C$99-SQRT($K$132)*VLOOKUP($A154+C$134,'Li Keqiang'!$I$6:$J$21,2,0))/SQRT(1-$K$132),TRUE),"")</f>
        <v/>
      </c>
      <c r="D154" s="103" t="str">
        <f>IFERROR(_xlfn.NORM.S.DIST((D$99-SQRT($K$132)*VLOOKUP($A154+D$134,'Li Keqiang'!$I$6:$J$21,2,0))/SQRT(1-$K$132),TRUE),"")</f>
        <v/>
      </c>
      <c r="E154" s="103" t="str">
        <f>IFERROR(_xlfn.NORM.S.DIST((E$99-SQRT($K$132)*VLOOKUP($A154+E$134,'Li Keqiang'!$I$6:$J$21,2,0))/SQRT(1-$K$132),TRUE),"")</f>
        <v/>
      </c>
      <c r="F154" s="103" t="str">
        <f>IFERROR(_xlfn.NORM.S.DIST((F$99-SQRT($K$132)*VLOOKUP($A154+F$134,'Li Keqiang'!$I$6:$J$21,2,0))/SQRT(1-$K$132),TRUE),"")</f>
        <v/>
      </c>
      <c r="G154" s="103" t="str">
        <f>IFERROR(_xlfn.NORM.S.DIST((G$99-SQRT($K$132)*VLOOKUP($A154+G$134,'Li Keqiang'!$I$6:$J$21,2,0))/SQRT(1-$K$132),TRUE),"")</f>
        <v/>
      </c>
      <c r="H154" s="103" t="str">
        <f>IFERROR(_xlfn.NORM.S.DIST((H$99-SQRT($K$132)*VLOOKUP($A154+H$134,'Li Keqiang'!$I$6:$J$21,2,0))/SQRT(1-$K$132),TRUE),"")</f>
        <v/>
      </c>
      <c r="I154" s="103" t="str">
        <f>IFERROR(_xlfn.NORM.S.DIST((I$99-SQRT($K$132)*VLOOKUP($A154+I$134,'Li Keqiang'!$I$6:$J$21,2,0))/SQRT(1-$K$132),TRUE),"")</f>
        <v/>
      </c>
      <c r="J154" s="103" t="str">
        <f>IFERROR(_xlfn.NORM.S.DIST((J$99-SQRT($K$132)*VLOOKUP($A154+J$134,'Li Keqiang'!$I$6:$J$21,2,0))/SQRT(1-$K$132),TRUE),"")</f>
        <v/>
      </c>
      <c r="K154" s="103" t="str">
        <f>IFERROR(_xlfn.NORM.S.DIST((K$99-SQRT($K$132)*VLOOKUP($A154+K$134,'Li Keqiang'!$I$6:$J$21,2,0))/SQRT(1-$K$132),TRUE),"")</f>
        <v/>
      </c>
      <c r="L154" s="109"/>
      <c r="N154" s="104">
        <v>2019</v>
      </c>
      <c r="O154" s="103">
        <f t="shared" si="23"/>
        <v>1.01E-2</v>
      </c>
      <c r="P154" s="103" t="str">
        <f t="shared" si="23"/>
        <v/>
      </c>
      <c r="Q154" s="103" t="str">
        <f t="shared" si="23"/>
        <v/>
      </c>
      <c r="R154" s="103" t="str">
        <f t="shared" si="23"/>
        <v/>
      </c>
      <c r="S154" s="103" t="str">
        <f t="shared" si="23"/>
        <v/>
      </c>
      <c r="T154" s="103" t="str">
        <f t="shared" si="23"/>
        <v/>
      </c>
      <c r="U154" s="103" t="str">
        <f t="shared" si="23"/>
        <v/>
      </c>
      <c r="V154" s="103" t="str">
        <f t="shared" si="23"/>
        <v/>
      </c>
      <c r="W154" s="103" t="str">
        <f t="shared" si="23"/>
        <v/>
      </c>
      <c r="X154" s="103" t="str">
        <f t="shared" si="23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1.0896934454283307</v>
      </c>
      <c r="I158" s="123">
        <f>AVERAGE(I162:I171)</f>
        <v>-4.938496431436656</v>
      </c>
      <c r="J158" s="123">
        <f>AVERAGE(J162:J171)</f>
        <v>7.1178833222933182</v>
      </c>
    </row>
    <row r="159" spans="1:33" ht="12" customHeight="1">
      <c r="B159" s="99" t="s">
        <v>151</v>
      </c>
      <c r="C159" s="99">
        <v>0.2</v>
      </c>
      <c r="G159" s="122" t="s">
        <v>153</v>
      </c>
      <c r="H159" s="123">
        <f>_xlfn.STDEV.S(H162:H171)</f>
        <v>0.89480539441355389</v>
      </c>
      <c r="I159" s="123">
        <f>_xlfn.STDEV.S(I162:I171)</f>
        <v>2.2091382569609492</v>
      </c>
      <c r="J159" s="123">
        <f>_xlfn.STDEV.S(J162:J171)</f>
        <v>2.652690067643984</v>
      </c>
    </row>
    <row r="161" spans="1:11" ht="12" customHeight="1"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2021</v>
      </c>
      <c r="G162" s="125">
        <v>0</v>
      </c>
      <c r="H162" s="126">
        <f>'1. sd -&gt; forecast movi @2021'!L5</f>
        <v>0.54957902004160475</v>
      </c>
      <c r="I162" s="126">
        <f>'1. sd -&gt; forecast movi @2021'!M5</f>
        <v>-1.3878480589575413</v>
      </c>
      <c r="J162" s="126">
        <f>'1. sd -&gt; forecast movi @2021'!N5</f>
        <v>2.4870060990407512</v>
      </c>
    </row>
    <row r="163" spans="1:11" ht="12" customHeight="1">
      <c r="F163" s="125">
        <v>2022</v>
      </c>
      <c r="G163" s="125">
        <v>1</v>
      </c>
      <c r="H163" s="126">
        <f>'1. sd -&gt; forecast movi @2021'!L6</f>
        <v>0.18558617090765936</v>
      </c>
      <c r="I163" s="126">
        <f>'1. sd -&gt; forecast movi @2021'!M6</f>
        <v>-3.2363697343434001</v>
      </c>
      <c r="J163" s="126">
        <f>'1. sd -&gt; forecast movi @2021'!N6</f>
        <v>3.6075420761587189</v>
      </c>
    </row>
    <row r="164" spans="1:11" ht="12" customHeight="1">
      <c r="F164" s="125">
        <v>2023</v>
      </c>
      <c r="G164" s="125">
        <v>2</v>
      </c>
      <c r="H164" s="126">
        <f>'1. sd -&gt; forecast movi @2021'!L7</f>
        <v>2.3027082483023267</v>
      </c>
      <c r="I164" s="126">
        <f>'1. sd -&gt; forecast movi @2021'!M7</f>
        <v>-2.12943239371242</v>
      </c>
      <c r="J164" s="126">
        <f>'1. sd -&gt; forecast movi @2021'!N7</f>
        <v>6.734848890317072</v>
      </c>
    </row>
    <row r="165" spans="1:11" ht="12" customHeight="1">
      <c r="F165" s="125">
        <v>2024</v>
      </c>
      <c r="G165" s="125">
        <v>3</v>
      </c>
      <c r="H165" s="126">
        <f>'1. sd -&gt; forecast movi @2021'!L8</f>
        <v>1.1841566281176557</v>
      </c>
      <c r="I165" s="126">
        <f>'1. sd -&gt; forecast movi @2021'!M8</f>
        <v>-4.082868767589205</v>
      </c>
      <c r="J165" s="126">
        <f>'1. sd -&gt; forecast movi @2021'!N8</f>
        <v>6.451182023824515</v>
      </c>
    </row>
    <row r="166" spans="1:11" ht="12" customHeight="1">
      <c r="F166" s="140">
        <v>2025</v>
      </c>
      <c r="G166" s="140">
        <v>4</v>
      </c>
      <c r="H166" s="141">
        <f>'1. sd -&gt; forecast movi @2021'!L9</f>
        <v>0.1382380487103412</v>
      </c>
      <c r="I166" s="141">
        <f>'1. sd -&gt; forecast movi @2021'!M9</f>
        <v>-5.8634203213143943</v>
      </c>
      <c r="J166" s="141">
        <f>'1. sd -&gt; forecast movi @2021'!N9</f>
        <v>6.1398964187350771</v>
      </c>
      <c r="K166" s="142"/>
    </row>
    <row r="167" spans="1:11" ht="12" customHeight="1">
      <c r="F167" s="140">
        <v>2026</v>
      </c>
      <c r="G167" s="140">
        <v>5</v>
      </c>
      <c r="H167" s="141">
        <f>'1. sd -&gt; forecast movi @2021'!L10</f>
        <v>1.2778067777407047</v>
      </c>
      <c r="I167" s="141">
        <f>'1. sd -&gt; forecast movi @2021'!M10</f>
        <v>-5.391896065022558</v>
      </c>
      <c r="J167" s="141">
        <f>'1. sd -&gt; forecast movi @2021'!N10</f>
        <v>7.9475096205039693</v>
      </c>
      <c r="K167" s="142"/>
    </row>
    <row r="168" spans="1:11" ht="12" customHeight="1">
      <c r="F168" s="140">
        <v>2027</v>
      </c>
      <c r="G168" s="140">
        <v>6</v>
      </c>
      <c r="H168" s="141">
        <f>'1. sd -&gt; forecast movi @2021'!L11</f>
        <v>2.0538584136766782</v>
      </c>
      <c r="I168" s="141">
        <f>'1. sd -&gt; forecast movi @2021'!M11</f>
        <v>-5.235946152430766</v>
      </c>
      <c r="J168" s="141">
        <f>'1. sd -&gt; forecast movi @2021'!N11</f>
        <v>9.3436629797841224</v>
      </c>
      <c r="K168" s="142"/>
    </row>
    <row r="169" spans="1:11" ht="12" customHeight="1">
      <c r="F169" s="140">
        <v>2028</v>
      </c>
      <c r="G169" s="140">
        <v>7</v>
      </c>
      <c r="H169" s="141">
        <f>'1. sd -&gt; forecast movi @2021'!L12</f>
        <v>0.40883418973093999</v>
      </c>
      <c r="I169" s="141">
        <f>'1. sd -&gt; forecast movi @2021'!M12</f>
        <v>-7.4646966267665631</v>
      </c>
      <c r="J169" s="141">
        <f>'1. sd -&gt; forecast movi @2021'!N12</f>
        <v>8.282365006228444</v>
      </c>
      <c r="K169" s="142"/>
    </row>
    <row r="170" spans="1:11" ht="12" customHeight="1">
      <c r="F170" s="140">
        <v>2029</v>
      </c>
      <c r="G170" s="140">
        <v>8</v>
      </c>
      <c r="H170" s="141">
        <f>'1. sd -&gt; forecast movi @2021'!L13</f>
        <v>0.37519974887328672</v>
      </c>
      <c r="I170" s="141">
        <f>'1. sd -&gt; forecast movi @2021'!M13</f>
        <v>-8.0532734954322702</v>
      </c>
      <c r="J170" s="141">
        <f>'1. sd -&gt; forecast movi @2021'!N13</f>
        <v>8.8036729931788447</v>
      </c>
      <c r="K170" s="142"/>
    </row>
    <row r="171" spans="1:11" ht="12" customHeight="1">
      <c r="F171" s="140">
        <v>2030</v>
      </c>
      <c r="G171" s="140">
        <v>9</v>
      </c>
      <c r="H171" s="141">
        <f>'1. sd -&gt; forecast movi @2021'!L14</f>
        <v>2.4209672081821112</v>
      </c>
      <c r="I171" s="141">
        <f>'1. sd -&gt; forecast movi @2021'!M14</f>
        <v>-6.5392126987974377</v>
      </c>
      <c r="J171" s="141">
        <f>'1. sd -&gt; forecast movi @2021'!N14</f>
        <v>11.38114711516166</v>
      </c>
      <c r="K171" s="142"/>
    </row>
    <row r="172" spans="1:11" ht="12" customHeight="1">
      <c r="F172" s="142"/>
      <c r="G172" s="142"/>
      <c r="H172" s="142"/>
      <c r="I172" s="142"/>
      <c r="J172" s="142"/>
      <c r="K172" s="142"/>
    </row>
    <row r="173" spans="1:11" ht="12" customHeight="1">
      <c r="A173" s="120" t="s">
        <v>24</v>
      </c>
      <c r="B173" s="121">
        <v>1</v>
      </c>
      <c r="F173" s="142"/>
      <c r="G173" s="142"/>
      <c r="H173" s="142"/>
      <c r="I173" s="142"/>
      <c r="J173" s="142"/>
      <c r="K173" s="142"/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43">
        <v>4</v>
      </c>
      <c r="G174" s="143">
        <v>5</v>
      </c>
      <c r="H174" s="143">
        <v>6</v>
      </c>
      <c r="I174" s="143">
        <v>7</v>
      </c>
      <c r="J174" s="143">
        <v>8</v>
      </c>
      <c r="K174" s="143">
        <v>9</v>
      </c>
    </row>
    <row r="175" spans="1:11" ht="12" customHeight="1">
      <c r="A175" s="99" t="s">
        <v>174</v>
      </c>
      <c r="B175" s="103">
        <f>VLOOKUP("CRR_"&amp;$B173,'fit with S&amp;P'!$A$100:$K$111,2+B174,0)</f>
        <v>8.9999999999999965E-4</v>
      </c>
      <c r="C175" s="103">
        <f>VLOOKUP("CRR_"&amp;$B173,'fit with S&amp;P'!$A$100:$K$111,2+C174,0)</f>
        <v>1.4742168183652755E-3</v>
      </c>
      <c r="D175" s="103">
        <f>VLOOKUP("CRR_"&amp;$B173,'fit with S&amp;P'!$A$100:$K$111,2+D174,0)</f>
        <v>1.8112014205176399E-3</v>
      </c>
      <c r="E175" s="103">
        <f>VLOOKUP("CRR_"&amp;$B173,'fit with S&amp;P'!$A$100:$K$111,2+E174,0)</f>
        <v>2.0700311240902359E-3</v>
      </c>
      <c r="F175" s="103">
        <f>VLOOKUP("CRR_"&amp;$B173,'fit with S&amp;P'!$A$100:$K$111,2+F174,0)</f>
        <v>2.2848999714111481E-3</v>
      </c>
      <c r="G175" s="103">
        <f>VLOOKUP("CRR_"&amp;$B173,'fit with S&amp;P'!$A$100:$K$111,2+G174,0)</f>
        <v>2.4705404292616382E-3</v>
      </c>
      <c r="H175" s="103">
        <f>VLOOKUP("CRR_"&amp;$B173,'fit with S&amp;P'!$A$100:$K$111,2+H174,0)</f>
        <v>2.6348972821468317E-3</v>
      </c>
      <c r="I175" s="103">
        <f>VLOOKUP("CRR_"&amp;$B173,'fit with S&amp;P'!$A$100:$K$111,2+I174,0)</f>
        <v>2.782829086687047E-3</v>
      </c>
      <c r="J175" s="103">
        <f>VLOOKUP("CRR_"&amp;$B173,'fit with S&amp;P'!$A$100:$K$111,2+J174,0)</f>
        <v>2.9175615576870397E-3</v>
      </c>
      <c r="K175" s="103">
        <f>VLOOKUP("CRR_"&amp;$B173,'fit with S&amp;P'!$A$100:$K$111,2+K174,0)</f>
        <v>3.0413652042474127E-3</v>
      </c>
    </row>
    <row r="176" spans="1:11" ht="12" customHeight="1">
      <c r="A176" s="99" t="s">
        <v>175</v>
      </c>
      <c r="B176" s="103">
        <f t="shared" ref="B176:K176" si="24">_xlfn.NORM.S.DIST((_xlfn.NORM.S.INV(B175)-SQRT($C$159)*VLOOKUP(B174,$G$162:$J$171,2,0))/SQRT(1-$C$159),TRUE)</f>
        <v>8.3405056263867539E-5</v>
      </c>
      <c r="C176" s="103">
        <f t="shared" si="24"/>
        <v>3.1683322257289467E-4</v>
      </c>
      <c r="D176" s="103">
        <f t="shared" si="24"/>
        <v>5.3124405071751789E-6</v>
      </c>
      <c r="E176" s="103">
        <f t="shared" si="24"/>
        <v>7.2991951759408596E-5</v>
      </c>
      <c r="F176" s="103">
        <f t="shared" si="24"/>
        <v>5.9818977132765014E-4</v>
      </c>
      <c r="G176" s="103">
        <f t="shared" si="24"/>
        <v>7.793394352163593E-5</v>
      </c>
      <c r="H176" s="103">
        <f t="shared" si="24"/>
        <v>1.6893566196606549E-5</v>
      </c>
      <c r="I176" s="103">
        <f t="shared" si="24"/>
        <v>4.7661951276407394E-4</v>
      </c>
      <c r="J176" s="103">
        <f t="shared" si="24"/>
        <v>5.3790128979142081E-4</v>
      </c>
      <c r="K176" s="103">
        <f t="shared" si="24"/>
        <v>9.4471058510241293E-6</v>
      </c>
    </row>
    <row r="177" spans="1:11" ht="12" customHeight="1">
      <c r="A177" s="99" t="s">
        <v>177</v>
      </c>
      <c r="B177" s="103">
        <f t="shared" ref="B177:K177" si="25">_xlfn.NORM.S.DIST((_xlfn.NORM.S.INV(B175)-SQRT($C$159)*VLOOKUP(B174,$G$162:$J$171,3,0))/SQRT(1-$C$159),TRUE)</f>
        <v>2.5878095676307188E-3</v>
      </c>
      <c r="C177" s="103">
        <f t="shared" si="25"/>
        <v>4.4022543067496867E-2</v>
      </c>
      <c r="D177" s="103">
        <f t="shared" si="25"/>
        <v>1.4335568931066625E-2</v>
      </c>
      <c r="E177" s="103">
        <f t="shared" si="25"/>
        <v>0.12215306610178089</v>
      </c>
      <c r="F177" s="103">
        <f t="shared" si="25"/>
        <v>0.40558664720409637</v>
      </c>
      <c r="G177" s="103">
        <f t="shared" si="25"/>
        <v>0.32755383665332377</v>
      </c>
      <c r="H177" s="103">
        <f t="shared" si="25"/>
        <v>0.30804091682659951</v>
      </c>
      <c r="I177" s="103">
        <f t="shared" si="25"/>
        <v>0.73656432651444759</v>
      </c>
      <c r="J177" s="103">
        <f t="shared" si="25"/>
        <v>0.8274976439532129</v>
      </c>
      <c r="K177" s="103">
        <f t="shared" si="25"/>
        <v>0.58024374774268184</v>
      </c>
    </row>
    <row r="178" spans="1:11" ht="12" customHeight="1">
      <c r="A178" s="99" t="s">
        <v>176</v>
      </c>
      <c r="B178" s="103">
        <f t="shared" ref="B178:K178" si="26">_xlfn.NORM.S.DIST((_xlfn.NORM.S.INV(B175)-SQRT($C$159)*VLOOKUP(B174,$G$162:$J$171,4,0))/SQRT(1-$C$159),TRUE)</f>
        <v>1.1043721881228393E-6</v>
      </c>
      <c r="C178" s="103">
        <f t="shared" si="26"/>
        <v>1.4660714299951216E-7</v>
      </c>
      <c r="D178" s="103">
        <f t="shared" si="26"/>
        <v>1.794542287101916E-11</v>
      </c>
      <c r="E178" s="103">
        <f t="shared" si="26"/>
        <v>6.3251792785407205E-11</v>
      </c>
      <c r="F178" s="103">
        <f t="shared" si="26"/>
        <v>2.1798815574439562E-10</v>
      </c>
      <c r="G178" s="103">
        <f t="shared" si="26"/>
        <v>5.5398996857434451E-13</v>
      </c>
      <c r="H178" s="103">
        <f t="shared" si="26"/>
        <v>3.3183761921294413E-15</v>
      </c>
      <c r="I178" s="103">
        <f t="shared" si="26"/>
        <v>2.2311882699617343E-13</v>
      </c>
      <c r="J178" s="103">
        <f t="shared" si="26"/>
        <v>3.600571712225602E-14</v>
      </c>
      <c r="K178" s="103">
        <f t="shared" si="26"/>
        <v>9.9670202141415336E-19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>
        <f>VLOOKUP("CRR_"&amp;$B186,'fit with S&amp;P'!$A$100:$K$111,2+B187,0)</f>
        <v>2.200000000000001E-3</v>
      </c>
      <c r="C188" s="103">
        <f>VLOOKUP("CRR_"&amp;$B186,'fit with S&amp;P'!$A$100:$K$111,2+C187,0)</f>
        <v>3.1220522881787245E-3</v>
      </c>
      <c r="D188" s="103">
        <f>VLOOKUP("CRR_"&amp;$B186,'fit with S&amp;P'!$A$100:$K$111,2+D187,0)</f>
        <v>3.5927732073006056E-3</v>
      </c>
      <c r="E188" s="103">
        <f>VLOOKUP("CRR_"&amp;$B186,'fit with S&amp;P'!$A$100:$K$111,2+E187,0)</f>
        <v>3.9310065958805913E-3</v>
      </c>
      <c r="F188" s="103">
        <f>VLOOKUP("CRR_"&amp;$B186,'fit with S&amp;P'!$A$100:$K$111,2+F187,0)</f>
        <v>4.1979915382746261E-3</v>
      </c>
      <c r="G188" s="103">
        <f>VLOOKUP("CRR_"&amp;$B186,'fit with S&amp;P'!$A$100:$K$111,2+G187,0)</f>
        <v>4.419054033912611E-3</v>
      </c>
      <c r="H188" s="103">
        <f>VLOOKUP("CRR_"&amp;$B186,'fit with S&amp;P'!$A$100:$K$111,2+H187,0)</f>
        <v>4.6074816078699584E-3</v>
      </c>
      <c r="I188" s="103">
        <f>VLOOKUP("CRR_"&amp;$B186,'fit with S&amp;P'!$A$100:$K$111,2+I187,0)</f>
        <v>4.7712351363662494E-3</v>
      </c>
      <c r="J188" s="103">
        <f>VLOOKUP("CRR_"&amp;$B186,'fit with S&amp;P'!$A$100:$K$111,2+J187,0)</f>
        <v>4.9155154459532098E-3</v>
      </c>
      <c r="K188" s="103">
        <f>VLOOKUP("CRR_"&amp;$B186,'fit with S&amp;P'!$A$100:$K$111,2+K187,0)</f>
        <v>5.0439356233123699E-3</v>
      </c>
    </row>
    <row r="189" spans="1:11" ht="12" customHeight="1">
      <c r="A189" s="99" t="s">
        <v>175</v>
      </c>
      <c r="B189" s="103">
        <f t="shared" ref="B189:K189" si="27">_xlfn.NORM.S.DIST((_xlfn.NORM.S.INV(B188)-SQRT($C$159)*VLOOKUP(B187,$G$162:$J$171,2,0))/SQRT(1-$C$159),TRUE)</f>
        <v>2.7118379204978208E-4</v>
      </c>
      <c r="C189" s="103">
        <f t="shared" si="27"/>
        <v>8.1563257287847128E-4</v>
      </c>
      <c r="D189" s="103">
        <f t="shared" si="27"/>
        <v>1.6139342576060658E-5</v>
      </c>
      <c r="E189" s="103">
        <f t="shared" si="27"/>
        <v>1.8280098083967578E-4</v>
      </c>
      <c r="F189" s="103">
        <f t="shared" si="27"/>
        <v>1.2809208978277616E-3</v>
      </c>
      <c r="G189" s="103">
        <f t="shared" si="27"/>
        <v>1.8109752304361492E-4</v>
      </c>
      <c r="H189" s="103">
        <f t="shared" si="27"/>
        <v>4.1037124255792979E-5</v>
      </c>
      <c r="I189" s="103">
        <f t="shared" si="27"/>
        <v>9.5998225193932114E-4</v>
      </c>
      <c r="J189" s="103">
        <f t="shared" si="27"/>
        <v>1.055881997213359E-3</v>
      </c>
      <c r="K189" s="103">
        <f t="shared" si="27"/>
        <v>2.1852706489440162E-5</v>
      </c>
    </row>
    <row r="190" spans="1:11" ht="12" customHeight="1">
      <c r="A190" s="99" t="s">
        <v>177</v>
      </c>
      <c r="B190" s="103">
        <f t="shared" ref="B190:K190" si="28">_xlfn.NORM.S.DIST((_xlfn.NORM.S.INV(B188)-SQRT($C$159)*VLOOKUP(B187,$G$162:$J$171,3,0))/SQRT(1-$C$159),TRUE)</f>
        <v>6.3836382283243096E-3</v>
      </c>
      <c r="C190" s="103">
        <f t="shared" si="28"/>
        <v>7.5035641739042036E-2</v>
      </c>
      <c r="D190" s="103">
        <f t="shared" si="28"/>
        <v>2.6147710005907741E-2</v>
      </c>
      <c r="E190" s="103">
        <f t="shared" si="28"/>
        <v>0.17612556354349482</v>
      </c>
      <c r="F190" s="103">
        <f t="shared" si="28"/>
        <v>0.49397199585597817</v>
      </c>
      <c r="G190" s="103">
        <f t="shared" si="28"/>
        <v>0.40852201843513419</v>
      </c>
      <c r="H190" s="103">
        <f t="shared" si="28"/>
        <v>0.3846239417739537</v>
      </c>
      <c r="I190" s="103">
        <f t="shared" si="28"/>
        <v>0.79797897691816577</v>
      </c>
      <c r="J190" s="103">
        <f t="shared" si="28"/>
        <v>0.87289641522247496</v>
      </c>
      <c r="K190" s="103">
        <f t="shared" si="28"/>
        <v>0.65288661988018415</v>
      </c>
    </row>
    <row r="191" spans="1:11" ht="12" customHeight="1">
      <c r="A191" s="99" t="s">
        <v>176</v>
      </c>
      <c r="B191" s="103">
        <f t="shared" ref="B191:K191" si="29">_xlfn.NORM.S.DIST((_xlfn.NORM.S.INV(B188)-SQRT($C$159)*VLOOKUP(B187,$G$162:$J$171,4,0))/SQRT(1-$C$159),TRUE)</f>
        <v>4.7638664447619511E-6</v>
      </c>
      <c r="C191" s="103">
        <f t="shared" si="29"/>
        <v>5.832764686318156E-7</v>
      </c>
      <c r="D191" s="103">
        <f t="shared" si="29"/>
        <v>9.2783042730445653E-11</v>
      </c>
      <c r="E191" s="103">
        <f t="shared" si="29"/>
        <v>2.8727803157432646E-10</v>
      </c>
      <c r="F191" s="103">
        <f t="shared" si="29"/>
        <v>8.8966402400728509E-10</v>
      </c>
      <c r="G191" s="103">
        <f t="shared" si="29"/>
        <v>2.5809527360112524E-12</v>
      </c>
      <c r="H191" s="103">
        <f t="shared" si="29"/>
        <v>1.6861483907771692E-14</v>
      </c>
      <c r="I191" s="103">
        <f t="shared" si="29"/>
        <v>9.6738070183621945E-13</v>
      </c>
      <c r="J191" s="103">
        <f t="shared" si="29"/>
        <v>1.5696467692538192E-13</v>
      </c>
      <c r="K191" s="103">
        <f t="shared" si="29"/>
        <v>5.3082888523017427E-18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>
        <f>VLOOKUP("CRR_"&amp;$B199,'fit with S&amp;P'!$A$100:$K$111,2+B200,0)</f>
        <v>4.7999999999999978E-3</v>
      </c>
      <c r="C201" s="103">
        <f>VLOOKUP("CRR_"&amp;$B199,'fit with S&amp;P'!$A$100:$K$111,2+C200,0)</f>
        <v>6.3273525181638743E-3</v>
      </c>
      <c r="D201" s="103">
        <f>VLOOKUP("CRR_"&amp;$B199,'fit with S&amp;P'!$A$100:$K$111,2+D200,0)</f>
        <v>7.0385104181035999E-3</v>
      </c>
      <c r="E201" s="103">
        <f>VLOOKUP("CRR_"&amp;$B199,'fit with S&amp;P'!$A$100:$K$111,2+E200,0)</f>
        <v>7.5220340352881148E-3</v>
      </c>
      <c r="F201" s="103">
        <f>VLOOKUP("CRR_"&amp;$B199,'fit with S&amp;P'!$A$100:$K$111,2+F200,0)</f>
        <v>7.8852407619024907E-3</v>
      </c>
      <c r="G201" s="103">
        <f>VLOOKUP("CRR_"&amp;$B199,'fit with S&amp;P'!$A$100:$K$111,2+G200,0)</f>
        <v>8.1718396295167861E-3</v>
      </c>
      <c r="H201" s="103">
        <f>VLOOKUP("CRR_"&amp;$B199,'fit with S&amp;P'!$A$100:$K$111,2+H200,0)</f>
        <v>8.404566868846922E-3</v>
      </c>
      <c r="I201" s="103">
        <f>VLOOKUP("CRR_"&amp;$B199,'fit with S&amp;P'!$A$100:$K$111,2+I200,0)</f>
        <v>8.5969743039547818E-3</v>
      </c>
      <c r="J201" s="103">
        <f>VLOOKUP("CRR_"&amp;$B199,'fit with S&amp;P'!$A$100:$K$111,2+J200,0)</f>
        <v>8.7578881390483442E-3</v>
      </c>
      <c r="K201" s="103">
        <f>VLOOKUP("CRR_"&amp;$B199,'fit with S&amp;P'!$A$100:$K$111,2+K200,0)</f>
        <v>8.8934292567305409E-3</v>
      </c>
    </row>
    <row r="202" spans="1:11" ht="12" customHeight="1">
      <c r="A202" s="99" t="s">
        <v>175</v>
      </c>
      <c r="B202" s="103">
        <f t="shared" ref="B202:K202" si="30">_xlfn.NORM.S.DIST((_xlfn.NORM.S.INV(B201)-SQRT($C$159)*VLOOKUP(B200,$G$162:$J$171,2,0))/SQRT(1-$C$159),TRUE)</f>
        <v>7.6114339058952788E-4</v>
      </c>
      <c r="C202" s="103">
        <f t="shared" si="30"/>
        <v>1.9856424148944011E-3</v>
      </c>
      <c r="D202" s="103">
        <f t="shared" si="30"/>
        <v>4.8805671644912875E-5</v>
      </c>
      <c r="E202" s="103">
        <f t="shared" si="30"/>
        <v>4.6585901103894076E-4</v>
      </c>
      <c r="F202" s="103">
        <f t="shared" si="30"/>
        <v>2.8178310266467601E-3</v>
      </c>
      <c r="G202" s="103">
        <f t="shared" si="30"/>
        <v>4.4452555434913808E-4</v>
      </c>
      <c r="H202" s="103">
        <f t="shared" si="30"/>
        <v>1.078049446142198E-4</v>
      </c>
      <c r="I202" s="103">
        <f t="shared" si="30"/>
        <v>2.0642617832169678E-3</v>
      </c>
      <c r="J202" s="103">
        <f t="shared" si="30"/>
        <v>2.229571168201661E-3</v>
      </c>
      <c r="K202" s="103">
        <f t="shared" si="30"/>
        <v>5.6634920537452871E-5</v>
      </c>
    </row>
    <row r="203" spans="1:11" ht="12" customHeight="1">
      <c r="A203" s="99" t="s">
        <v>177</v>
      </c>
      <c r="B203" s="103">
        <f t="shared" ref="B203:K203" si="31">_xlfn.NORM.S.DIST((_xlfn.NORM.S.INV(B201)-SQRT($C$159)*VLOOKUP(B200,$G$162:$J$171,3,0))/SQRT(1-$C$159),TRUE)</f>
        <v>1.3843695302030898E-2</v>
      </c>
      <c r="C203" s="103">
        <f t="shared" si="31"/>
        <v>0.12111003283449862</v>
      </c>
      <c r="D203" s="103">
        <f t="shared" si="31"/>
        <v>4.6441346344221181E-2</v>
      </c>
      <c r="E203" s="103">
        <f t="shared" si="31"/>
        <v>0.24924737325435581</v>
      </c>
      <c r="F203" s="103">
        <f t="shared" si="31"/>
        <v>0.59195234480701542</v>
      </c>
      <c r="G203" s="103">
        <f t="shared" si="31"/>
        <v>0.50454058994257833</v>
      </c>
      <c r="H203" s="103">
        <f t="shared" si="31"/>
        <v>0.47803519412642614</v>
      </c>
      <c r="I203" s="103">
        <f t="shared" si="31"/>
        <v>0.85737377002530113</v>
      </c>
      <c r="J203" s="103">
        <f t="shared" si="31"/>
        <v>0.91473850268838819</v>
      </c>
      <c r="K203" s="103">
        <f t="shared" si="31"/>
        <v>0.7323175414370644</v>
      </c>
    </row>
    <row r="204" spans="1:11" ht="12" customHeight="1">
      <c r="A204" s="99" t="s">
        <v>176</v>
      </c>
      <c r="B204" s="103">
        <f t="shared" ref="B204:K204" si="32">_xlfn.NORM.S.DIST((_xlfn.NORM.S.INV(B201)-SQRT($C$159)*VLOOKUP(B200,$G$162:$J$171,4,0))/SQRT(1-$C$159),TRUE)</f>
        <v>1.7432440346137089E-5</v>
      </c>
      <c r="C204" s="103">
        <f t="shared" si="32"/>
        <v>2.2012901424549334E-6</v>
      </c>
      <c r="D204" s="103">
        <f t="shared" si="32"/>
        <v>4.9033683120675428E-10</v>
      </c>
      <c r="E204" s="103">
        <f t="shared" si="32"/>
        <v>1.3917206751410689E-9</v>
      </c>
      <c r="F204" s="103">
        <f t="shared" si="32"/>
        <v>3.9850756626232608E-9</v>
      </c>
      <c r="G204" s="103">
        <f t="shared" si="32"/>
        <v>1.3848664536020487E-11</v>
      </c>
      <c r="H204" s="103">
        <f t="shared" si="32"/>
        <v>1.029641816114904E-13</v>
      </c>
      <c r="I204" s="103">
        <f t="shared" si="32"/>
        <v>5.054694829440659E-12</v>
      </c>
      <c r="J204" s="103">
        <f t="shared" si="32"/>
        <v>8.4489644337886231E-13</v>
      </c>
      <c r="K204" s="103">
        <f t="shared" si="32"/>
        <v>3.7037795270079901E-17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>
        <f>VLOOKUP("CRR_"&amp;$B212,'fit with S&amp;P'!$A$100:$K$111,2+B213,0)</f>
        <v>1.1599999999999997E-2</v>
      </c>
      <c r="C214" s="103">
        <f>VLOOKUP("CRR_"&amp;$B212,'fit with S&amp;P'!$A$100:$K$111,2+C213,0)</f>
        <v>1.1371828017564147E-2</v>
      </c>
      <c r="D214" s="103">
        <f>VLOOKUP("CRR_"&amp;$B212,'fit with S&amp;P'!$A$100:$K$111,2+D213,0)</f>
        <v>1.120871729967559E-2</v>
      </c>
      <c r="E214" s="103">
        <f>VLOOKUP("CRR_"&amp;$B212,'fit with S&amp;P'!$A$100:$K$111,2+E213,0)</f>
        <v>1.1061896302473206E-2</v>
      </c>
      <c r="F214" s="103">
        <f>VLOOKUP("CRR_"&amp;$B212,'fit with S&amp;P'!$A$100:$K$111,2+F213,0)</f>
        <v>1.0924291776265325E-2</v>
      </c>
      <c r="G214" s="103">
        <f>VLOOKUP("CRR_"&amp;$B212,'fit with S&amp;P'!$A$100:$K$111,2+G213,0)</f>
        <v>1.0793189305315214E-2</v>
      </c>
      <c r="H214" s="103">
        <f>VLOOKUP("CRR_"&amp;$B212,'fit with S&amp;P'!$A$100:$K$111,2+H213,0)</f>
        <v>1.0667212747235586E-2</v>
      </c>
      <c r="I214" s="103">
        <f>VLOOKUP("CRR_"&amp;$B212,'fit with S&amp;P'!$A$100:$K$111,2+I213,0)</f>
        <v>1.0545545075607413E-2</v>
      </c>
      <c r="J214" s="103">
        <f>VLOOKUP("CRR_"&amp;$B212,'fit with S&amp;P'!$A$100:$K$111,2+J213,0)</f>
        <v>1.0427647380850258E-2</v>
      </c>
      <c r="K214" s="103">
        <f>VLOOKUP("CRR_"&amp;$B212,'fit with S&amp;P'!$A$100:$K$111,2+K213,0)</f>
        <v>1.0313136133614191E-2</v>
      </c>
    </row>
    <row r="215" spans="1:11" ht="12" customHeight="1">
      <c r="A215" s="99" t="s">
        <v>175</v>
      </c>
      <c r="B215" s="103">
        <f t="shared" ref="B215:K215" si="33">_xlfn.NORM.S.DIST((_xlfn.NORM.S.INV(B214)-SQRT($C$159)*VLOOKUP(B213,$G$162:$J$171,2,0))/SQRT(1-$C$159),TRUE)</f>
        <v>2.455102240706422E-3</v>
      </c>
      <c r="C215" s="103">
        <f t="shared" si="33"/>
        <v>4.1532080043040973E-3</v>
      </c>
      <c r="D215" s="103">
        <f t="shared" si="33"/>
        <v>1.0608330334450146E-4</v>
      </c>
      <c r="E215" s="103">
        <f t="shared" si="33"/>
        <v>8.1522493439892632E-4</v>
      </c>
      <c r="F215" s="103">
        <f t="shared" si="33"/>
        <v>4.2347119944958706E-3</v>
      </c>
      <c r="G215" s="103">
        <f t="shared" si="33"/>
        <v>6.6909171463783656E-4</v>
      </c>
      <c r="H215" s="103">
        <f t="shared" si="33"/>
        <v>1.5870628109632893E-4</v>
      </c>
      <c r="I215" s="103">
        <f t="shared" si="33"/>
        <v>2.6929847142961863E-3</v>
      </c>
      <c r="J215" s="103">
        <f t="shared" si="33"/>
        <v>2.7948871218110996E-3</v>
      </c>
      <c r="K215" s="103">
        <f t="shared" si="33"/>
        <v>7.2799009290647359E-5</v>
      </c>
    </row>
    <row r="216" spans="1:11" ht="12" customHeight="1">
      <c r="A216" s="99" t="s">
        <v>177</v>
      </c>
      <c r="B216" s="103">
        <f t="shared" ref="B216:K216" si="34">_xlfn.NORM.S.DIST((_xlfn.NORM.S.INV(B214)-SQRT($C$159)*VLOOKUP(B213,$G$162:$J$171,3,0))/SQRT(1-$C$159),TRUE)</f>
        <v>3.2580431826555963E-2</v>
      </c>
      <c r="C216" s="103">
        <f t="shared" si="34"/>
        <v>0.17660623422234001</v>
      </c>
      <c r="D216" s="103">
        <f t="shared" si="34"/>
        <v>6.8375321659492214E-2</v>
      </c>
      <c r="E216" s="103">
        <f t="shared" si="34"/>
        <v>0.30261611788769593</v>
      </c>
      <c r="F216" s="103">
        <f t="shared" si="34"/>
        <v>0.64358927909052754</v>
      </c>
      <c r="G216" s="103">
        <f t="shared" si="34"/>
        <v>0.55060448320676614</v>
      </c>
      <c r="H216" s="103">
        <f t="shared" si="34"/>
        <v>0.51764505746723877</v>
      </c>
      <c r="I216" s="103">
        <f t="shared" si="34"/>
        <v>0.8757029171995343</v>
      </c>
      <c r="J216" s="103">
        <f t="shared" si="34"/>
        <v>0.92553400900879224</v>
      </c>
      <c r="K216" s="103">
        <f t="shared" si="34"/>
        <v>0.75226356812786044</v>
      </c>
    </row>
    <row r="217" spans="1:11" ht="12" customHeight="1">
      <c r="A217" s="99" t="s">
        <v>176</v>
      </c>
      <c r="B217" s="103">
        <f t="shared" ref="B217:K217" si="35">_xlfn.NORM.S.DIST((_xlfn.NORM.S.INV(B214)-SQRT($C$159)*VLOOKUP(B213,$G$162:$J$171,4,0))/SQRT(1-$C$159),TRUE)</f>
        <v>7.7918076174147266E-5</v>
      </c>
      <c r="C217" s="103">
        <f t="shared" si="35"/>
        <v>6.7965755497281565E-6</v>
      </c>
      <c r="D217" s="103">
        <f t="shared" si="35"/>
        <v>1.6083228210383983E-9</v>
      </c>
      <c r="E217" s="103">
        <f t="shared" si="35"/>
        <v>3.6490607148371424E-9</v>
      </c>
      <c r="F217" s="103">
        <f t="shared" si="35"/>
        <v>8.8248729203054614E-9</v>
      </c>
      <c r="G217" s="103">
        <f t="shared" si="35"/>
        <v>3.0246560296412428E-11</v>
      </c>
      <c r="H217" s="103">
        <f t="shared" si="35"/>
        <v>2.1532718648383219E-13</v>
      </c>
      <c r="I217" s="103">
        <f t="shared" si="35"/>
        <v>9.1012023058680214E-12</v>
      </c>
      <c r="J217" s="103">
        <f t="shared" si="35"/>
        <v>1.4226672977167265E-12</v>
      </c>
      <c r="K217" s="103">
        <f t="shared" si="35"/>
        <v>6.2342184742175771E-17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>
        <f>VLOOKUP("CRR_"&amp;$B225,'fit with S&amp;P'!$A$100:$K$111,2+B226,0)</f>
        <v>1.7999999999999999E-2</v>
      </c>
      <c r="C227" s="103">
        <f>VLOOKUP("CRR_"&amp;$B225,'fit with S&amp;P'!$A$100:$K$111,2+C226,0)</f>
        <v>1.571403938759312E-2</v>
      </c>
      <c r="D227" s="103">
        <f>VLOOKUP("CRR_"&amp;$B225,'fit with S&amp;P'!$A$100:$K$111,2+D226,0)</f>
        <v>1.4814574981646136E-2</v>
      </c>
      <c r="E227" s="103">
        <f>VLOOKUP("CRR_"&amp;$B225,'fit with S&amp;P'!$A$100:$K$111,2+E226,0)</f>
        <v>1.4193245959695847E-2</v>
      </c>
      <c r="F227" s="103">
        <f>VLOOKUP("CRR_"&amp;$B225,'fit with S&amp;P'!$A$100:$K$111,2+F226,0)</f>
        <v>1.3704781868389937E-2</v>
      </c>
      <c r="G227" s="103">
        <f>VLOOKUP("CRR_"&amp;$B225,'fit with S&amp;P'!$A$100:$K$111,2+G226,0)</f>
        <v>1.3295835118005615E-2</v>
      </c>
      <c r="H227" s="103">
        <f>VLOOKUP("CRR_"&amp;$B225,'fit with S&amp;P'!$A$100:$K$111,2+H226,0)</f>
        <v>1.2940547344248023E-2</v>
      </c>
      <c r="I227" s="103">
        <f>VLOOKUP("CRR_"&amp;$B225,'fit with S&amp;P'!$A$100:$K$111,2+I226,0)</f>
        <v>1.2624317677129772E-2</v>
      </c>
      <c r="J227" s="103">
        <f>VLOOKUP("CRR_"&amp;$B225,'fit with S&amp;P'!$A$100:$K$111,2+J226,0)</f>
        <v>1.2338044129549267E-2</v>
      </c>
      <c r="K227" s="103">
        <f>VLOOKUP("CRR_"&amp;$B225,'fit with S&amp;P'!$A$100:$K$111,2+K226,0)</f>
        <v>1.2075641061364424E-2</v>
      </c>
    </row>
    <row r="228" spans="1:11" ht="12" customHeight="1">
      <c r="A228" s="99" t="s">
        <v>175</v>
      </c>
      <c r="B228" s="103">
        <f t="shared" ref="B228:K228" si="36">_xlfn.NORM.S.DIST((_xlfn.NORM.S.INV(B227)-SQRT($C$159)*VLOOKUP(B226,$G$162:$J$171,2,0))/SQRT(1-$C$159),TRUE)</f>
        <v>4.4064815274114906E-3</v>
      </c>
      <c r="C228" s="103">
        <f t="shared" si="36"/>
        <v>6.2383604162631673E-3</v>
      </c>
      <c r="D228" s="103">
        <f t="shared" si="36"/>
        <v>1.6977516993132947E-4</v>
      </c>
      <c r="E228" s="103">
        <f t="shared" si="36"/>
        <v>1.1723271527962309E-3</v>
      </c>
      <c r="F228" s="103">
        <f t="shared" si="36"/>
        <v>5.6208583714720192E-3</v>
      </c>
      <c r="G228" s="103">
        <f t="shared" si="36"/>
        <v>9.1010796877377979E-4</v>
      </c>
      <c r="H228" s="103">
        <f t="shared" si="36"/>
        <v>2.1748876593606325E-4</v>
      </c>
      <c r="I228" s="103">
        <f t="shared" si="36"/>
        <v>3.403880648249571E-3</v>
      </c>
      <c r="J228" s="103">
        <f t="shared" si="36"/>
        <v>3.4754053344830788E-3</v>
      </c>
      <c r="K228" s="103">
        <f t="shared" si="36"/>
        <v>9.523554783031691E-5</v>
      </c>
    </row>
    <row r="229" spans="1:11" ht="12" customHeight="1">
      <c r="A229" s="99" t="s">
        <v>177</v>
      </c>
      <c r="B229" s="103">
        <f t="shared" ref="B229:K229" si="37">_xlfn.NORM.S.DIST((_xlfn.NORM.S.INV(B227)-SQRT($C$159)*VLOOKUP(B226,$G$162:$J$171,3,0))/SQRT(1-$C$159),TRUE)</f>
        <v>4.9419119442284477E-2</v>
      </c>
      <c r="C229" s="103">
        <f t="shared" si="37"/>
        <v>0.21552729231065351</v>
      </c>
      <c r="D229" s="103">
        <f t="shared" si="37"/>
        <v>8.5809181811053278E-2</v>
      </c>
      <c r="E229" s="103">
        <f t="shared" si="37"/>
        <v>0.34120086025211382</v>
      </c>
      <c r="F229" s="103">
        <f t="shared" si="37"/>
        <v>0.67929748099369447</v>
      </c>
      <c r="G229" s="103">
        <f t="shared" si="37"/>
        <v>0.58579931796350593</v>
      </c>
      <c r="H229" s="103">
        <f t="shared" si="37"/>
        <v>0.55053101494432488</v>
      </c>
      <c r="I229" s="103">
        <f t="shared" si="37"/>
        <v>0.89077513664198948</v>
      </c>
      <c r="J229" s="103">
        <f t="shared" si="37"/>
        <v>0.93511947486852942</v>
      </c>
      <c r="K229" s="103">
        <f t="shared" si="37"/>
        <v>0.77299887903280029</v>
      </c>
    </row>
    <row r="230" spans="1:11" ht="12" customHeight="1">
      <c r="A230" s="99" t="s">
        <v>176</v>
      </c>
      <c r="B230" s="103">
        <f t="shared" ref="B230:K230" si="38">_xlfn.NORM.S.DIST((_xlfn.NORM.S.INV(B227)-SQRT($C$159)*VLOOKUP(B226,$G$162:$J$171,4,0))/SQRT(1-$C$159),TRUE)</f>
        <v>1.6665100068978401E-4</v>
      </c>
      <c r="C230" s="103">
        <f t="shared" si="38"/>
        <v>1.280564757327694E-5</v>
      </c>
      <c r="D230" s="103">
        <f t="shared" si="38"/>
        <v>3.3323405612350701E-9</v>
      </c>
      <c r="E230" s="103">
        <f t="shared" si="38"/>
        <v>6.8854497782128729E-9</v>
      </c>
      <c r="F230" s="103">
        <f t="shared" si="38"/>
        <v>1.5479665245905893E-8</v>
      </c>
      <c r="G230" s="103">
        <f t="shared" si="38"/>
        <v>5.4846593636241065E-11</v>
      </c>
      <c r="H230" s="103">
        <f t="shared" si="38"/>
        <v>3.9522384623837492E-13</v>
      </c>
      <c r="I230" s="103">
        <f t="shared" si="38"/>
        <v>1.538166421004714E-11</v>
      </c>
      <c r="J230" s="103">
        <f t="shared" si="38"/>
        <v>2.3653923828291724E-12</v>
      </c>
      <c r="K230" s="103">
        <f t="shared" si="38"/>
        <v>1.0929344149051417E-16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>
        <f>VLOOKUP("CRR_"&amp;$B238,'fit with S&amp;P'!$A$100:$K$111,2+B239,0)</f>
        <v>2.6700000000000002E-2</v>
      </c>
      <c r="C240" s="103">
        <f>VLOOKUP("CRR_"&amp;$B238,'fit with S&amp;P'!$A$100:$K$111,2+C239,0)</f>
        <v>1.9790979223284332E-2</v>
      </c>
      <c r="D240" s="103">
        <f>VLOOKUP("CRR_"&amp;$B238,'fit with S&amp;P'!$A$100:$K$111,2+D239,0)</f>
        <v>1.7617115141789888E-2</v>
      </c>
      <c r="E240" s="103">
        <f>VLOOKUP("CRR_"&amp;$B238,'fit with S&amp;P'!$A$100:$K$111,2+E239,0)</f>
        <v>1.6258790776657511E-2</v>
      </c>
      <c r="F240" s="103">
        <f>VLOOKUP("CRR_"&amp;$B238,'fit with S&amp;P'!$A$100:$K$111,2+F239,0)</f>
        <v>1.5268816491772906E-2</v>
      </c>
      <c r="G240" s="103">
        <f>VLOOKUP("CRR_"&amp;$B238,'fit with S&amp;P'!$A$100:$K$111,2+G239,0)</f>
        <v>1.4489588075615506E-2</v>
      </c>
      <c r="H240" s="103">
        <f>VLOOKUP("CRR_"&amp;$B238,'fit with S&amp;P'!$A$100:$K$111,2+H239,0)</f>
        <v>1.3847010634022947E-2</v>
      </c>
      <c r="I240" s="103">
        <f>VLOOKUP("CRR_"&amp;$B238,'fit with S&amp;P'!$A$100:$K$111,2+I239,0)</f>
        <v>1.3300312843155995E-2</v>
      </c>
      <c r="J240" s="103">
        <f>VLOOKUP("CRR_"&amp;$B238,'fit with S&amp;P'!$A$100:$K$111,2+J239,0)</f>
        <v>1.2824661345730334E-2</v>
      </c>
      <c r="K240" s="103">
        <f>VLOOKUP("CRR_"&amp;$B238,'fit with S&amp;P'!$A$100:$K$111,2+K239,0)</f>
        <v>1.2403807355233944E-2</v>
      </c>
    </row>
    <row r="241" spans="1:11" ht="12" customHeight="1">
      <c r="A241" s="99" t="s">
        <v>175</v>
      </c>
      <c r="B241" s="103">
        <f t="shared" ref="B241:K241" si="39">_xlfn.NORM.S.DIST((_xlfn.NORM.S.INV(B240)-SQRT($C$159)*VLOOKUP(B239,$G$162:$J$171,2,0))/SQRT(1-$C$159),TRUE)</f>
        <v>7.4569216247215046E-3</v>
      </c>
      <c r="C241" s="103">
        <f t="shared" si="39"/>
        <v>8.3373679923635542E-3</v>
      </c>
      <c r="D241" s="103">
        <f t="shared" si="39"/>
        <v>2.2783306648138288E-4</v>
      </c>
      <c r="E241" s="103">
        <f t="shared" si="39"/>
        <v>1.429880847932058E-3</v>
      </c>
      <c r="F241" s="103">
        <f t="shared" si="39"/>
        <v>6.4326187238917124E-3</v>
      </c>
      <c r="G241" s="103">
        <f t="shared" si="39"/>
        <v>1.0335023171527916E-3</v>
      </c>
      <c r="H241" s="103">
        <f t="shared" si="39"/>
        <v>2.4297318347067833E-4</v>
      </c>
      <c r="I241" s="103">
        <f t="shared" si="39"/>
        <v>3.643167564916274E-3</v>
      </c>
      <c r="J241" s="103">
        <f t="shared" si="39"/>
        <v>3.6540261773621552E-3</v>
      </c>
      <c r="K241" s="103">
        <f t="shared" si="39"/>
        <v>9.96970991057633E-5</v>
      </c>
    </row>
    <row r="242" spans="1:11" ht="12" customHeight="1">
      <c r="A242" s="99" t="s">
        <v>177</v>
      </c>
      <c r="B242" s="103">
        <f t="shared" ref="B242:K242" si="40">_xlfn.NORM.S.DIST((_xlfn.NORM.S.INV(B240)-SQRT($C$159)*VLOOKUP(B239,$G$162:$J$171,3,0))/SQRT(1-$C$159),TRUE)</f>
        <v>7.1358074466067858E-2</v>
      </c>
      <c r="C242" s="103">
        <f t="shared" si="40"/>
        <v>0.24735893529745012</v>
      </c>
      <c r="D242" s="103">
        <f t="shared" si="40"/>
        <v>9.8615812806755895E-2</v>
      </c>
      <c r="E242" s="103">
        <f t="shared" si="40"/>
        <v>0.36357816243242136</v>
      </c>
      <c r="F242" s="103">
        <f t="shared" si="40"/>
        <v>0.69614712244671462</v>
      </c>
      <c r="G242" s="103">
        <f t="shared" si="40"/>
        <v>0.60041417877100778</v>
      </c>
      <c r="H242" s="103">
        <f t="shared" si="40"/>
        <v>0.56218703843331075</v>
      </c>
      <c r="I242" s="103">
        <f t="shared" si="40"/>
        <v>0.89495159116923739</v>
      </c>
      <c r="J242" s="103">
        <f t="shared" si="40"/>
        <v>0.93720987913161302</v>
      </c>
      <c r="K242" s="103">
        <f t="shared" si="40"/>
        <v>0.77646450509230369</v>
      </c>
    </row>
    <row r="243" spans="1:11" ht="12" customHeight="1">
      <c r="A243" s="99" t="s">
        <v>176</v>
      </c>
      <c r="B243" s="103">
        <f t="shared" ref="B243:K243" si="41">_xlfn.NORM.S.DIST((_xlfn.NORM.S.INV(B240)-SQRT($C$159)*VLOOKUP(B239,$G$162:$J$171,4,0))/SQRT(1-$C$159),TRUE)</f>
        <v>3.330343280623426E-4</v>
      </c>
      <c r="C243" s="103">
        <f t="shared" si="41"/>
        <v>2.0234973298742559E-5</v>
      </c>
      <c r="D243" s="103">
        <f t="shared" si="41"/>
        <v>5.2756669551586094E-9</v>
      </c>
      <c r="E243" s="103">
        <f t="shared" si="41"/>
        <v>9.7750434886459937E-9</v>
      </c>
      <c r="F243" s="103">
        <f t="shared" si="41"/>
        <v>2.0290183933007669E-8</v>
      </c>
      <c r="G243" s="103">
        <f t="shared" si="41"/>
        <v>7.0280499912638515E-11</v>
      </c>
      <c r="H243" s="103">
        <f t="shared" si="41"/>
        <v>4.899957413638087E-13</v>
      </c>
      <c r="I243" s="103">
        <f t="shared" si="41"/>
        <v>1.793183177379088E-11</v>
      </c>
      <c r="J243" s="103">
        <f t="shared" si="41"/>
        <v>2.661081087591246E-12</v>
      </c>
      <c r="K243" s="103">
        <f t="shared" si="41"/>
        <v>1.2032083632085674E-16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>
        <f>VLOOKUP("CRR_"&amp;$B251,'fit with S&amp;P'!$A$100:$K$111,2+B252,0)</f>
        <v>4.1399999999999999E-2</v>
      </c>
      <c r="C253" s="103">
        <f>VLOOKUP("CRR_"&amp;$B251,'fit with S&amp;P'!$A$100:$K$111,2+C252,0)</f>
        <v>2.3403276086670515E-2</v>
      </c>
      <c r="D253" s="103">
        <f>VLOOKUP("CRR_"&amp;$B251,'fit with S&amp;P'!$A$100:$K$111,2+D252,0)</f>
        <v>1.9173435169604392E-2</v>
      </c>
      <c r="E253" s="103">
        <f>VLOOKUP("CRR_"&amp;$B251,'fit with S&amp;P'!$A$100:$K$111,2+E252,0)</f>
        <v>1.6781776372987178E-2</v>
      </c>
      <c r="F253" s="103">
        <f>VLOOKUP("CRR_"&amp;$B251,'fit with S&amp;P'!$A$100:$K$111,2+F252,0)</f>
        <v>1.5160055759727033E-2</v>
      </c>
      <c r="G253" s="103">
        <f>VLOOKUP("CRR_"&amp;$B251,'fit with S&amp;P'!$A$100:$K$111,2+G252,0)</f>
        <v>1.3955058338653244E-2</v>
      </c>
      <c r="H253" s="103">
        <f>VLOOKUP("CRR_"&amp;$B251,'fit with S&amp;P'!$A$100:$K$111,2+H252,0)</f>
        <v>1.3008215416357636E-2</v>
      </c>
      <c r="I253" s="103">
        <f>VLOOKUP("CRR_"&amp;$B251,'fit with S&amp;P'!$A$100:$K$111,2+I252,0)</f>
        <v>1.2235495186677475E-2</v>
      </c>
      <c r="J253" s="103">
        <f>VLOOKUP("CRR_"&amp;$B251,'fit with S&amp;P'!$A$100:$K$111,2+J252,0)</f>
        <v>1.1587347365323386E-2</v>
      </c>
      <c r="K253" s="103">
        <f>VLOOKUP("CRR_"&amp;$B251,'fit with S&amp;P'!$A$100:$K$111,2+K252,0)</f>
        <v>1.1032272291658362E-2</v>
      </c>
    </row>
    <row r="254" spans="1:11" ht="12" customHeight="1">
      <c r="A254" s="99" t="s">
        <v>175</v>
      </c>
      <c r="B254" s="103">
        <f t="shared" ref="B254:K254" si="42">_xlfn.NORM.S.DIST((_xlfn.NORM.S.INV(B253)-SQRT($C$159)*VLOOKUP(B252,$G$162:$J$171,2,0))/SQRT(1-$C$159),TRUE)</f>
        <v>1.3407342010280723E-2</v>
      </c>
      <c r="C254" s="103">
        <f t="shared" si="42"/>
        <v>1.0292885317570187E-2</v>
      </c>
      <c r="D254" s="103">
        <f t="shared" si="42"/>
        <v>2.6320458891972794E-4</v>
      </c>
      <c r="E254" s="103">
        <f t="shared" si="42"/>
        <v>1.4976999212239499E-3</v>
      </c>
      <c r="F254" s="103">
        <f t="shared" si="42"/>
        <v>6.3754814495979167E-3</v>
      </c>
      <c r="G254" s="103">
        <f t="shared" si="42"/>
        <v>9.7760049642369633E-4</v>
      </c>
      <c r="H254" s="103">
        <f t="shared" si="42"/>
        <v>2.19351563467334E-4</v>
      </c>
      <c r="I254" s="103">
        <f t="shared" si="42"/>
        <v>3.2679925618781546E-3</v>
      </c>
      <c r="J254" s="103">
        <f t="shared" si="42"/>
        <v>3.2039572876943656E-3</v>
      </c>
      <c r="K254" s="103">
        <f t="shared" si="42"/>
        <v>8.1640642354362177E-5</v>
      </c>
    </row>
    <row r="255" spans="1:11" ht="12" customHeight="1">
      <c r="A255" s="99" t="s">
        <v>177</v>
      </c>
      <c r="B255" s="103">
        <f t="shared" ref="B255:K255" si="43">_xlfn.NORM.S.DIST((_xlfn.NORM.S.INV(B253)-SQRT($C$159)*VLOOKUP(B252,$G$162:$J$171,3,0))/SQRT(1-$C$159),TRUE)</f>
        <v>0.10647558681360077</v>
      </c>
      <c r="C255" s="103">
        <f t="shared" si="43"/>
        <v>0.27274943903367643</v>
      </c>
      <c r="D255" s="103">
        <f t="shared" si="43"/>
        <v>0.10549006329637044</v>
      </c>
      <c r="E255" s="103">
        <f t="shared" si="43"/>
        <v>0.36892686455180657</v>
      </c>
      <c r="F255" s="103">
        <f t="shared" si="43"/>
        <v>0.69503700346574893</v>
      </c>
      <c r="G255" s="103">
        <f t="shared" si="43"/>
        <v>0.59401960628337402</v>
      </c>
      <c r="H255" s="103">
        <f t="shared" si="43"/>
        <v>0.5514267937255628</v>
      </c>
      <c r="I255" s="103">
        <f t="shared" si="43"/>
        <v>0.88822831897604471</v>
      </c>
      <c r="J255" s="103">
        <f t="shared" si="43"/>
        <v>0.93163684034307259</v>
      </c>
      <c r="K255" s="103">
        <f t="shared" si="43"/>
        <v>0.7611918113646714</v>
      </c>
    </row>
    <row r="256" spans="1:11" ht="12" customHeight="1">
      <c r="A256" s="99" t="s">
        <v>176</v>
      </c>
      <c r="B256" s="103">
        <f t="shared" ref="B256:K256" si="44">_xlfn.NORM.S.DIST((_xlfn.NORM.S.INV(B253)-SQRT($C$159)*VLOOKUP(B252,$G$162:$J$171,4,0))/SQRT(1-$C$159),TRUE)</f>
        <v>7.2899327928016837E-4</v>
      </c>
      <c r="C256" s="103">
        <f t="shared" si="44"/>
        <v>2.8309682399314173E-5</v>
      </c>
      <c r="D256" s="103">
        <f t="shared" si="44"/>
        <v>6.6170122705636368E-9</v>
      </c>
      <c r="E256" s="103">
        <f t="shared" si="44"/>
        <v>1.061161826556485E-8</v>
      </c>
      <c r="F256" s="103">
        <f t="shared" si="44"/>
        <v>1.9929055661187024E-8</v>
      </c>
      <c r="G256" s="103">
        <f t="shared" si="44"/>
        <v>6.3048478801036954E-11</v>
      </c>
      <c r="H256" s="103">
        <f t="shared" si="44"/>
        <v>4.0180640925190521E-13</v>
      </c>
      <c r="I256" s="103">
        <f t="shared" si="44"/>
        <v>1.4033575948842067E-11</v>
      </c>
      <c r="J256" s="103">
        <f t="shared" si="44"/>
        <v>1.955232376502812E-12</v>
      </c>
      <c r="K256" s="103">
        <f t="shared" si="44"/>
        <v>7.9171831714633468E-17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>
        <f>VLOOKUP("CRR_"&amp;$B264,'fit with S&amp;P'!$A$100:$K$111,2+B265,0)</f>
        <v>5.9400000000000015E-2</v>
      </c>
      <c r="C266" s="103">
        <f>VLOOKUP("CRR_"&amp;$B264,'fit with S&amp;P'!$A$100:$K$111,2+C265,0)</f>
        <v>2.6916838655243316E-2</v>
      </c>
      <c r="D266" s="103">
        <f>VLOOKUP("CRR_"&amp;$B264,'fit with S&amp;P'!$A$100:$K$111,2+D265,0)</f>
        <v>2.0790903461391549E-2</v>
      </c>
      <c r="E266" s="103">
        <f>VLOOKUP("CRR_"&amp;$B264,'fit with S&amp;P'!$A$100:$K$111,2+E265,0)</f>
        <v>1.7527639614678962E-2</v>
      </c>
      <c r="F266" s="103">
        <f>VLOOKUP("CRR_"&amp;$B264,'fit with S&amp;P'!$A$100:$K$111,2+F265,0)</f>
        <v>1.5404722267062448E-2</v>
      </c>
      <c r="G266" s="103">
        <f>VLOOKUP("CRR_"&amp;$B264,'fit with S&amp;P'!$A$100:$K$111,2+G265,0)</f>
        <v>1.387748202592363E-2</v>
      </c>
      <c r="H266" s="103">
        <f>VLOOKUP("CRR_"&amp;$B264,'fit with S&amp;P'!$A$100:$K$111,2+H265,0)</f>
        <v>1.2708990101743391E-2</v>
      </c>
      <c r="I266" s="103">
        <f>VLOOKUP("CRR_"&amp;$B264,'fit with S&amp;P'!$A$100:$K$111,2+I265,0)</f>
        <v>1.1776808362896978E-2</v>
      </c>
      <c r="J266" s="103">
        <f>VLOOKUP("CRR_"&amp;$B264,'fit with S&amp;P'!$A$100:$K$111,2+J265,0)</f>
        <v>1.101025542196387E-2</v>
      </c>
      <c r="K266" s="103">
        <f>VLOOKUP("CRR_"&amp;$B264,'fit with S&amp;P'!$A$100:$K$111,2+K265,0)</f>
        <v>1.0365221014037185E-2</v>
      </c>
    </row>
    <row r="267" spans="1:11" ht="12" customHeight="1">
      <c r="A267" s="99" t="s">
        <v>175</v>
      </c>
      <c r="B267" s="103">
        <f t="shared" ref="B267:K267" si="45">_xlfn.NORM.S.DIST((_xlfn.NORM.S.INV(B266)-SQRT($C$159)*VLOOKUP(B265,$G$162:$J$171,2,0))/SQRT(1-$C$159),TRUE)</f>
        <v>2.1757502036655572E-2</v>
      </c>
      <c r="C267" s="103">
        <f t="shared" si="45"/>
        <v>1.2270396977009726E-2</v>
      </c>
      <c r="D267" s="103">
        <f t="shared" si="45"/>
        <v>3.0229020917081368E-4</v>
      </c>
      <c r="E267" s="103">
        <f t="shared" si="45"/>
        <v>1.5961869969869404E-3</v>
      </c>
      <c r="F267" s="103">
        <f t="shared" si="45"/>
        <v>6.504157046182295E-3</v>
      </c>
      <c r="G267" s="103">
        <f t="shared" si="45"/>
        <v>9.6957440947008204E-4</v>
      </c>
      <c r="H267" s="103">
        <f t="shared" si="45"/>
        <v>2.1116309366652774E-4</v>
      </c>
      <c r="I267" s="103">
        <f t="shared" si="45"/>
        <v>3.1093736599292579E-3</v>
      </c>
      <c r="J267" s="103">
        <f t="shared" si="45"/>
        <v>2.99879376271934E-3</v>
      </c>
      <c r="K267" s="103">
        <f t="shared" si="45"/>
        <v>7.3424750611190398E-5</v>
      </c>
    </row>
    <row r="268" spans="1:11" ht="12" customHeight="1">
      <c r="A268" s="99" t="s">
        <v>177</v>
      </c>
      <c r="B268" s="103">
        <f t="shared" ref="B268:K268" si="46">_xlfn.NORM.S.DIST((_xlfn.NORM.S.INV(B266)-SQRT($C$159)*VLOOKUP(B265,$G$162:$J$171,3,0))/SQRT(1-$C$159),TRUE)</f>
        <v>0.14685464016107089</v>
      </c>
      <c r="C268" s="103">
        <f t="shared" si="46"/>
        <v>0.29543438703182606</v>
      </c>
      <c r="D268" s="103">
        <f t="shared" si="46"/>
        <v>0.11247301566313447</v>
      </c>
      <c r="E268" s="103">
        <f t="shared" si="46"/>
        <v>0.37635523927844156</v>
      </c>
      <c r="F268" s="103">
        <f t="shared" si="46"/>
        <v>0.69752229164693302</v>
      </c>
      <c r="G268" s="103">
        <f t="shared" si="46"/>
        <v>0.59307191077326715</v>
      </c>
      <c r="H268" s="103">
        <f t="shared" si="46"/>
        <v>0.54743277858022221</v>
      </c>
      <c r="I268" s="103">
        <f t="shared" si="46"/>
        <v>0.88507524588650832</v>
      </c>
      <c r="J268" s="103">
        <f t="shared" si="46"/>
        <v>0.92871989442754344</v>
      </c>
      <c r="K268" s="103">
        <f t="shared" si="46"/>
        <v>0.75293422923010578</v>
      </c>
    </row>
    <row r="269" spans="1:11" ht="12" customHeight="1">
      <c r="A269" s="99" t="s">
        <v>176</v>
      </c>
      <c r="B269" s="103">
        <f t="shared" ref="B269:K269" si="47">_xlfn.NORM.S.DIST((_xlfn.NORM.S.INV(B266)-SQRT($C$159)*VLOOKUP(B265,$G$162:$J$171,4,0))/SQRT(1-$C$159),TRUE)</f>
        <v>1.4065936050186856E-3</v>
      </c>
      <c r="C269" s="103">
        <f t="shared" si="47"/>
        <v>3.7548171611572514E-5</v>
      </c>
      <c r="D269" s="103">
        <f t="shared" si="47"/>
        <v>8.2292796736574427E-9</v>
      </c>
      <c r="E269" s="103">
        <f t="shared" si="47"/>
        <v>1.1882075784796056E-8</v>
      </c>
      <c r="F269" s="103">
        <f t="shared" si="47"/>
        <v>2.0747182792804772E-8</v>
      </c>
      <c r="G269" s="103">
        <f t="shared" si="47"/>
        <v>6.2042819809918341E-11</v>
      </c>
      <c r="H269" s="103">
        <f t="shared" si="47"/>
        <v>3.7327608166030234E-13</v>
      </c>
      <c r="I269" s="103">
        <f t="shared" si="47"/>
        <v>1.2549766574518203E-11</v>
      </c>
      <c r="J269" s="103">
        <f t="shared" si="47"/>
        <v>1.6755935109703651E-12</v>
      </c>
      <c r="K269" s="103">
        <f t="shared" si="47"/>
        <v>6.3462849758560964E-17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>
        <f>VLOOKUP("CRR_"&amp;$B277,'fit with S&amp;P'!$A$100:$K$111,2+B278,0)</f>
        <v>8.3099999999999993E-2</v>
      </c>
      <c r="C279" s="103">
        <f>VLOOKUP("CRR_"&amp;$B277,'fit with S&amp;P'!$A$100:$K$111,2+C278,0)</f>
        <v>3.0902405858002878E-2</v>
      </c>
      <c r="D279" s="103">
        <f>VLOOKUP("CRR_"&amp;$B277,'fit with S&amp;P'!$A$100:$K$111,2+D278,0)</f>
        <v>2.2784352692127047E-2</v>
      </c>
      <c r="E279" s="103">
        <f>VLOOKUP("CRR_"&amp;$B277,'fit with S&amp;P'!$A$100:$K$111,2+E278,0)</f>
        <v>1.8647568333617418E-2</v>
      </c>
      <c r="F279" s="103">
        <f>VLOOKUP("CRR_"&amp;$B277,'fit with S&amp;P'!$A$100:$K$111,2+F278,0)</f>
        <v>1.6036754246303974E-2</v>
      </c>
      <c r="G279" s="103">
        <f>VLOOKUP("CRR_"&amp;$B277,'fit with S&amp;P'!$A$100:$K$111,2+G278,0)</f>
        <v>1.4201920846780354E-2</v>
      </c>
      <c r="H279" s="103">
        <f>VLOOKUP("CRR_"&amp;$B277,'fit with S&amp;P'!$A$100:$K$111,2+H278,0)</f>
        <v>1.2824666334711786E-2</v>
      </c>
      <c r="I279" s="103">
        <f>VLOOKUP("CRR_"&amp;$B277,'fit with S&amp;P'!$A$100:$K$111,2+I278,0)</f>
        <v>1.1743587053002146E-2</v>
      </c>
      <c r="J279" s="103">
        <f>VLOOKUP("CRR_"&amp;$B277,'fit with S&amp;P'!$A$100:$K$111,2+J278,0)</f>
        <v>1.0866995990345223E-2</v>
      </c>
      <c r="K279" s="103">
        <f>VLOOKUP("CRR_"&amp;$B277,'fit with S&amp;P'!$A$100:$K$111,2+K278,0)</f>
        <v>1.0138464740023166E-2</v>
      </c>
    </row>
    <row r="280" spans="1:11" ht="12" customHeight="1">
      <c r="A280" s="99" t="s">
        <v>175</v>
      </c>
      <c r="B280" s="103">
        <f t="shared" ref="B280:K280" si="48">_xlfn.NORM.S.DIST((_xlfn.NORM.S.INV(B279)-SQRT($C$159)*VLOOKUP(B278,$G$162:$J$171,2,0))/SQRT(1-$C$159),TRUE)</f>
        <v>3.4172349564718471E-2</v>
      </c>
      <c r="C280" s="103">
        <f t="shared" si="48"/>
        <v>1.4594006965229608E-2</v>
      </c>
      <c r="D280" s="103">
        <f t="shared" si="48"/>
        <v>3.5367553778644002E-4</v>
      </c>
      <c r="E280" s="103">
        <f t="shared" si="48"/>
        <v>1.7478851616878849E-3</v>
      </c>
      <c r="F280" s="103">
        <f t="shared" si="48"/>
        <v>6.8388674471837052E-3</v>
      </c>
      <c r="G280" s="103">
        <f t="shared" si="48"/>
        <v>1.0032881141214445E-3</v>
      </c>
      <c r="H280" s="103">
        <f t="shared" si="48"/>
        <v>2.1431369146592797E-4</v>
      </c>
      <c r="I280" s="103">
        <f t="shared" si="48"/>
        <v>3.09795742058025E-3</v>
      </c>
      <c r="J280" s="103">
        <f t="shared" si="48"/>
        <v>2.9483501452725863E-3</v>
      </c>
      <c r="K280" s="103">
        <f t="shared" si="48"/>
        <v>7.0717300396196654E-5</v>
      </c>
    </row>
    <row r="281" spans="1:11" ht="12" customHeight="1">
      <c r="A281" s="99" t="s">
        <v>177</v>
      </c>
      <c r="B281" s="103">
        <f t="shared" ref="B281:K281" si="49">_xlfn.NORM.S.DIST((_xlfn.NORM.S.INV(B279)-SQRT($C$159)*VLOOKUP(B278,$G$162:$J$171,3,0))/SQRT(1-$C$159),TRUE)</f>
        <v>0.19654867473360657</v>
      </c>
      <c r="C281" s="103">
        <f t="shared" si="49"/>
        <v>0.31919183580464511</v>
      </c>
      <c r="D281" s="103">
        <f t="shared" si="49"/>
        <v>0.12087103351894417</v>
      </c>
      <c r="E281" s="103">
        <f t="shared" si="49"/>
        <v>0.38709748538004057</v>
      </c>
      <c r="F281" s="103">
        <f t="shared" si="49"/>
        <v>0.70374829495574109</v>
      </c>
      <c r="G281" s="103">
        <f t="shared" si="49"/>
        <v>0.59700180622915722</v>
      </c>
      <c r="H281" s="103">
        <f t="shared" si="49"/>
        <v>0.54898694846690255</v>
      </c>
      <c r="I281" s="103">
        <f t="shared" si="49"/>
        <v>0.88484028435298623</v>
      </c>
      <c r="J281" s="103">
        <f t="shared" si="49"/>
        <v>0.9279601200795512</v>
      </c>
      <c r="K281" s="103">
        <f t="shared" si="49"/>
        <v>0.74998547296518825</v>
      </c>
    </row>
    <row r="282" spans="1:11" ht="12" customHeight="1">
      <c r="A282" s="99" t="s">
        <v>176</v>
      </c>
      <c r="B282" s="103">
        <f t="shared" ref="B282:K282" si="50">_xlfn.NORM.S.DIST((_xlfn.NORM.S.INV(B279)-SQRT($C$159)*VLOOKUP(B278,$G$162:$J$171,4,0))/SQRT(1-$C$159),TRUE)</f>
        <v>2.6236972371739258E-3</v>
      </c>
      <c r="C282" s="103">
        <f t="shared" si="50"/>
        <v>4.9727881827778638E-5</v>
      </c>
      <c r="D282" s="103">
        <f t="shared" si="50"/>
        <v>1.0546786806170772E-8</v>
      </c>
      <c r="E282" s="103">
        <f t="shared" si="50"/>
        <v>1.3966871474419837E-8</v>
      </c>
      <c r="F282" s="103">
        <f t="shared" si="50"/>
        <v>2.2957336413180183E-8</v>
      </c>
      <c r="G282" s="103">
        <f t="shared" si="50"/>
        <v>6.632221880063694E-11</v>
      </c>
      <c r="H282" s="103">
        <f t="shared" si="50"/>
        <v>3.8412925826857548E-13</v>
      </c>
      <c r="I282" s="103">
        <f t="shared" si="50"/>
        <v>1.2446656435544339E-11</v>
      </c>
      <c r="J282" s="103">
        <f t="shared" si="50"/>
        <v>1.6107347358026561E-12</v>
      </c>
      <c r="K282" s="103">
        <f t="shared" si="50"/>
        <v>5.8690513797242258E-17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>
        <f>VLOOKUP("CRR_"&amp;$B290,'fit with S&amp;P'!$A$100:$K$111,2+B291,0)</f>
        <v>0.11190000000000003</v>
      </c>
      <c r="C292" s="103">
        <f>VLOOKUP("CRR_"&amp;$B290,'fit with S&amp;P'!$A$100:$K$111,2+C291,0)</f>
        <v>3.5383695710440206E-2</v>
      </c>
      <c r="D292" s="103">
        <f>VLOOKUP("CRR_"&amp;$B290,'fit with S&amp;P'!$A$100:$K$111,2+D291,0)</f>
        <v>2.5204091980297487E-2</v>
      </c>
      <c r="E292" s="103">
        <f>VLOOKUP("CRR_"&amp;$B290,'fit with S&amp;P'!$A$100:$K$111,2+E291,0)</f>
        <v>2.0178903509945979E-2</v>
      </c>
      <c r="F292" s="103">
        <f>VLOOKUP("CRR_"&amp;$B290,'fit with S&amp;P'!$A$100:$K$111,2+F291,0)</f>
        <v>1.7075081653812316E-2</v>
      </c>
      <c r="G292" s="103">
        <f>VLOOKUP("CRR_"&amp;$B290,'fit with S&amp;P'!$A$100:$K$111,2+G291,0)</f>
        <v>1.4929604851813119E-2</v>
      </c>
      <c r="H292" s="103">
        <f>VLOOKUP("CRR_"&amp;$B290,'fit with S&amp;P'!$A$100:$K$111,2+H291,0)</f>
        <v>1.3340765408567344E-2</v>
      </c>
      <c r="I292" s="103">
        <f>VLOOKUP("CRR_"&amp;$B290,'fit with S&amp;P'!$A$100:$K$111,2+I291,0)</f>
        <v>1.2107741242669856E-2</v>
      </c>
      <c r="J292" s="103">
        <f>VLOOKUP("CRR_"&amp;$B290,'fit with S&amp;P'!$A$100:$K$111,2+J291,0)</f>
        <v>1.1117768444260035E-2</v>
      </c>
      <c r="K292" s="103">
        <f>VLOOKUP("CRR_"&amp;$B290,'fit with S&amp;P'!$A$100:$K$111,2+K291,0)</f>
        <v>1.0302136988540054E-2</v>
      </c>
    </row>
    <row r="293" spans="1:11" ht="12" customHeight="1">
      <c r="A293" s="99" t="s">
        <v>175</v>
      </c>
      <c r="B293" s="103">
        <f t="shared" ref="B293:K293" si="51">_xlfn.NORM.S.DIST((_xlfn.NORM.S.INV(B292)-SQRT($C$159)*VLOOKUP(B291,$G$162:$J$171,2,0))/SQRT(1-$C$159),TRUE)</f>
        <v>5.1039017502946454E-2</v>
      </c>
      <c r="C293" s="103">
        <f t="shared" si="51"/>
        <v>1.7298507592111399E-2</v>
      </c>
      <c r="D293" s="103">
        <f t="shared" si="51"/>
        <v>4.2075170468158958E-4</v>
      </c>
      <c r="E293" s="103">
        <f t="shared" si="51"/>
        <v>1.9625215448402316E-3</v>
      </c>
      <c r="F293" s="103">
        <f t="shared" si="51"/>
        <v>7.3957548228072408E-3</v>
      </c>
      <c r="G293" s="103">
        <f t="shared" si="51"/>
        <v>1.0802965503289058E-3</v>
      </c>
      <c r="H293" s="103">
        <f t="shared" si="51"/>
        <v>2.2859938349932508E-4</v>
      </c>
      <c r="I293" s="103">
        <f t="shared" si="51"/>
        <v>3.2236287405843218E-3</v>
      </c>
      <c r="J293" s="103">
        <f t="shared" si="51"/>
        <v>3.0367790345939313E-3</v>
      </c>
      <c r="K293" s="103">
        <f t="shared" si="51"/>
        <v>7.2667160433485006E-5</v>
      </c>
    </row>
    <row r="294" spans="1:11" ht="12" customHeight="1">
      <c r="A294" s="99" t="s">
        <v>177</v>
      </c>
      <c r="B294" s="103">
        <f t="shared" ref="B294:K294" si="52">_xlfn.NORM.S.DIST((_xlfn.NORM.S.INV(B292)-SQRT($C$159)*VLOOKUP(B291,$G$162:$J$171,3,0))/SQRT(1-$C$159),TRUE)</f>
        <v>0.25265818983519672</v>
      </c>
      <c r="C294" s="103">
        <f t="shared" si="52"/>
        <v>0.3438177661336449</v>
      </c>
      <c r="D294" s="103">
        <f t="shared" si="52"/>
        <v>0.13078262592490164</v>
      </c>
      <c r="E294" s="103">
        <f t="shared" si="52"/>
        <v>0.40105736542231896</v>
      </c>
      <c r="F294" s="103">
        <f t="shared" si="52"/>
        <v>0.71341372644287637</v>
      </c>
      <c r="G294" s="103">
        <f t="shared" si="52"/>
        <v>0.60550823163243028</v>
      </c>
      <c r="H294" s="103">
        <f t="shared" si="52"/>
        <v>0.55576756116319781</v>
      </c>
      <c r="I294" s="103">
        <f t="shared" si="52"/>
        <v>0.887366798868507</v>
      </c>
      <c r="J294" s="103">
        <f t="shared" si="52"/>
        <v>0.92928046452007984</v>
      </c>
      <c r="K294" s="103">
        <f t="shared" si="52"/>
        <v>0.75212143755090999</v>
      </c>
    </row>
    <row r="295" spans="1:11" ht="12" customHeight="1">
      <c r="A295" s="99" t="s">
        <v>176</v>
      </c>
      <c r="B295" s="103">
        <f t="shared" ref="B295:K295" si="53">_xlfn.NORM.S.DIST((_xlfn.NORM.S.INV(B292)-SQRT($C$159)*VLOOKUP(B291,$G$162:$J$171,4,0))/SQRT(1-$C$159),TRUE)</f>
        <v>4.6128502599267962E-3</v>
      </c>
      <c r="C295" s="103">
        <f t="shared" si="53"/>
        <v>6.564614955215209E-5</v>
      </c>
      <c r="D295" s="103">
        <f t="shared" si="53"/>
        <v>1.3893317635828069E-8</v>
      </c>
      <c r="E295" s="103">
        <f t="shared" si="53"/>
        <v>1.7179451366599995E-8</v>
      </c>
      <c r="F295" s="103">
        <f t="shared" si="53"/>
        <v>2.689973743674211E-8</v>
      </c>
      <c r="G295" s="103">
        <f t="shared" si="53"/>
        <v>7.6641141254599303E-11</v>
      </c>
      <c r="H295" s="103">
        <f t="shared" si="53"/>
        <v>4.3529001396965672E-13</v>
      </c>
      <c r="I295" s="103">
        <f t="shared" si="53"/>
        <v>1.3608902500493077E-11</v>
      </c>
      <c r="J295" s="103">
        <f t="shared" si="53"/>
        <v>1.7254397718707554E-12</v>
      </c>
      <c r="K295" s="103">
        <f t="shared" si="53"/>
        <v>6.2107410006603676E-17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>
        <f>VLOOKUP("CRR_"&amp;$B303,'fit with S&amp;P'!$A$100:$K$111,2+B304,0)</f>
        <v>0.15060000000000001</v>
      </c>
      <c r="C305" s="103">
        <f>VLOOKUP("CRR_"&amp;$B303,'fit with S&amp;P'!$A$100:$K$111,2+C304,0)</f>
        <v>4.1330364256433098E-2</v>
      </c>
      <c r="D305" s="103">
        <f>VLOOKUP("CRR_"&amp;$B303,'fit with S&amp;P'!$A$100:$K$111,2+D304,0)</f>
        <v>2.8620415413255357E-2</v>
      </c>
      <c r="E305" s="103">
        <f>VLOOKUP("CRR_"&amp;$B303,'fit with S&amp;P'!$A$100:$K$111,2+E304,0)</f>
        <v>2.2502060194317452E-2</v>
      </c>
      <c r="F305" s="103">
        <f>VLOOKUP("CRR_"&amp;$B303,'fit with S&amp;P'!$A$100:$K$111,2+F304,0)</f>
        <v>1.8787338204792978E-2</v>
      </c>
      <c r="G305" s="103">
        <f>VLOOKUP("CRR_"&amp;$B303,'fit with S&amp;P'!$A$100:$K$111,2+G304,0)</f>
        <v>1.6253253260768586E-2</v>
      </c>
      <c r="H305" s="103">
        <f>VLOOKUP("CRR_"&amp;$B303,'fit with S&amp;P'!$A$100:$K$111,2+H304,0)</f>
        <v>1.4396721038033862E-2</v>
      </c>
      <c r="I305" s="103">
        <f>VLOOKUP("CRR_"&amp;$B303,'fit with S&amp;P'!$A$100:$K$111,2+I304,0)</f>
        <v>1.296900328630704E-2</v>
      </c>
      <c r="J305" s="103">
        <f>VLOOKUP("CRR_"&amp;$B303,'fit with S&amp;P'!$A$100:$K$111,2+J304,0)</f>
        <v>1.1831714704635283E-2</v>
      </c>
      <c r="K305" s="103">
        <f>VLOOKUP("CRR_"&amp;$B303,'fit with S&amp;P'!$A$100:$K$111,2+K304,0)</f>
        <v>1.0901202689472301E-2</v>
      </c>
    </row>
    <row r="306" spans="1:11" ht="12" customHeight="1">
      <c r="A306" s="99" t="s">
        <v>175</v>
      </c>
      <c r="B306" s="103">
        <f t="shared" ref="B306:K306" si="54">_xlfn.NORM.S.DIST((_xlfn.NORM.S.INV(B305)-SQRT($C$159)*VLOOKUP(B304,$G$162:$J$171,2,0))/SQRT(1-$C$159),TRUE)</f>
        <v>7.6260400932489605E-2</v>
      </c>
      <c r="C306" s="103">
        <f t="shared" si="54"/>
        <v>2.1021831214297359E-2</v>
      </c>
      <c r="D306" s="103">
        <f t="shared" si="54"/>
        <v>5.2410047854605803E-4</v>
      </c>
      <c r="E306" s="103">
        <f t="shared" si="54"/>
        <v>2.3034553363577071E-3</v>
      </c>
      <c r="F306" s="103">
        <f t="shared" si="54"/>
        <v>8.332169535968461E-3</v>
      </c>
      <c r="G306" s="103">
        <f t="shared" si="54"/>
        <v>1.2251956281625646E-3</v>
      </c>
      <c r="H306" s="103">
        <f t="shared" si="54"/>
        <v>2.5898184287549692E-4</v>
      </c>
      <c r="I306" s="103">
        <f t="shared" si="54"/>
        <v>3.5254161413731809E-3</v>
      </c>
      <c r="J306" s="103">
        <f t="shared" si="54"/>
        <v>3.2917616764245304E-3</v>
      </c>
      <c r="K306" s="103">
        <f t="shared" si="54"/>
        <v>7.9996811378765348E-5</v>
      </c>
    </row>
    <row r="307" spans="1:11" ht="12" customHeight="1">
      <c r="A307" s="99" t="s">
        <v>177</v>
      </c>
      <c r="B307" s="103">
        <f t="shared" ref="B307:K307" si="55">_xlfn.NORM.S.DIST((_xlfn.NORM.S.INV(B305)-SQRT($C$159)*VLOOKUP(B304,$G$162:$J$171,3,0))/SQRT(1-$C$159),TRUE)</f>
        <v>0.32205125324570888</v>
      </c>
      <c r="C307" s="103">
        <f t="shared" si="55"/>
        <v>0.37368477327602212</v>
      </c>
      <c r="D307" s="103">
        <f t="shared" si="55"/>
        <v>0.14430203586205639</v>
      </c>
      <c r="E307" s="103">
        <f t="shared" si="55"/>
        <v>0.42082069830478447</v>
      </c>
      <c r="F307" s="103">
        <f t="shared" si="55"/>
        <v>0.72800756485934848</v>
      </c>
      <c r="G307" s="103">
        <f t="shared" si="55"/>
        <v>0.61998840309512193</v>
      </c>
      <c r="H307" s="103">
        <f t="shared" si="55"/>
        <v>0.56891478818692964</v>
      </c>
      <c r="I307" s="103">
        <f t="shared" si="55"/>
        <v>0.89294287360481261</v>
      </c>
      <c r="J307" s="103">
        <f t="shared" si="55"/>
        <v>0.93280710408651224</v>
      </c>
      <c r="K307" s="103">
        <f t="shared" si="55"/>
        <v>0.75961606458896069</v>
      </c>
    </row>
    <row r="308" spans="1:11" ht="12" customHeight="1">
      <c r="A308" s="99" t="s">
        <v>176</v>
      </c>
      <c r="B308" s="103">
        <f t="shared" ref="B308:K308" si="56">_xlfn.NORM.S.DIST((_xlfn.NORM.S.INV(B305)-SQRT($C$159)*VLOOKUP(B304,$G$162:$J$171,4,0))/SQRT(1-$C$159),TRUE)</f>
        <v>8.2110375823879513E-3</v>
      </c>
      <c r="C308" s="103">
        <f t="shared" si="56"/>
        <v>9.0533150230692695E-5</v>
      </c>
      <c r="D308" s="103">
        <f t="shared" si="56"/>
        <v>1.9721292155013153E-8</v>
      </c>
      <c r="E308" s="103">
        <f t="shared" si="56"/>
        <v>2.290907396210284E-8</v>
      </c>
      <c r="F308" s="103">
        <f t="shared" si="56"/>
        <v>3.4288460358317645E-8</v>
      </c>
      <c r="G308" s="103">
        <f t="shared" si="56"/>
        <v>9.8121532315753476E-11</v>
      </c>
      <c r="H308" s="103">
        <f t="shared" si="56"/>
        <v>5.5474616498473317E-13</v>
      </c>
      <c r="I308" s="103">
        <f t="shared" si="56"/>
        <v>1.6648520205589845E-11</v>
      </c>
      <c r="J308" s="103">
        <f t="shared" si="56"/>
        <v>2.0828236828598176E-12</v>
      </c>
      <c r="K308" s="103">
        <f t="shared" si="56"/>
        <v>7.5880038221989579E-17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>
        <f>VLOOKUP("CRR_"&amp;$B316,'fit with S&amp;P'!$A$100:$K$111,2+B317,0)</f>
        <v>0.18970000000000001</v>
      </c>
      <c r="C318" s="103">
        <f>VLOOKUP("CRR_"&amp;$B316,'fit with S&amp;P'!$A$100:$K$111,2+C317,0)</f>
        <v>4.759920644415154E-2</v>
      </c>
      <c r="D318" s="103">
        <f>VLOOKUP("CRR_"&amp;$B316,'fit with S&amp;P'!$A$100:$K$111,2+D317,0)</f>
        <v>3.2379307043697299E-2</v>
      </c>
      <c r="E318" s="103">
        <f>VLOOKUP("CRR_"&amp;$B316,'fit with S&amp;P'!$A$100:$K$111,2+E317,0)</f>
        <v>2.5163500692610963E-2</v>
      </c>
      <c r="F318" s="103">
        <f>VLOOKUP("CRR_"&amp;$B316,'fit with S&amp;P'!$A$100:$K$111,2+F317,0)</f>
        <v>2.0828452154902189E-2</v>
      </c>
      <c r="G318" s="103">
        <f>VLOOKUP("CRR_"&amp;$B316,'fit with S&amp;P'!$A$100:$K$111,2+G317,0)</f>
        <v>1.7895304118549213E-2</v>
      </c>
      <c r="H318" s="103">
        <f>VLOOKUP("CRR_"&amp;$B316,'fit with S&amp;P'!$A$100:$K$111,2+H317,0)</f>
        <v>1.5760786370205084E-2</v>
      </c>
      <c r="I318" s="103">
        <f>VLOOKUP("CRR_"&amp;$B316,'fit with S&amp;P'!$A$100:$K$111,2+I317,0)</f>
        <v>1.4128618062861894E-2</v>
      </c>
      <c r="J318" s="103">
        <f>VLOOKUP("CRR_"&amp;$B316,'fit with S&amp;P'!$A$100:$K$111,2+J317,0)</f>
        <v>1.2834891375879282E-2</v>
      </c>
      <c r="K318" s="103">
        <f>VLOOKUP("CRR_"&amp;$B316,'fit with S&amp;P'!$A$100:$K$111,2+K317,0)</f>
        <v>1.1781009557905906E-2</v>
      </c>
    </row>
    <row r="319" spans="1:11" ht="12" customHeight="1">
      <c r="A319" s="99" t="s">
        <v>175</v>
      </c>
      <c r="B319" s="103">
        <f t="shared" ref="B319:K319" si="57">_xlfn.NORM.S.DIST((_xlfn.NORM.S.INV(B318)-SQRT($C$159)*VLOOKUP(B317,$G$162:$J$171,2,0))/SQRT(1-$C$159),TRUE)</f>
        <v>0.10427835532835783</v>
      </c>
      <c r="C319" s="103">
        <f t="shared" si="57"/>
        <v>2.5095368574860472E-2</v>
      </c>
      <c r="D319" s="103">
        <f t="shared" si="57"/>
        <v>6.4933298074258911E-4</v>
      </c>
      <c r="E319" s="103">
        <f t="shared" si="57"/>
        <v>2.7157236474386255E-3</v>
      </c>
      <c r="F319" s="103">
        <f t="shared" si="57"/>
        <v>9.4759000372614706E-3</v>
      </c>
      <c r="G319" s="103">
        <f t="shared" si="57"/>
        <v>1.4133080274380094E-3</v>
      </c>
      <c r="H319" s="103">
        <f t="shared" si="57"/>
        <v>3.0048304950203489E-4</v>
      </c>
      <c r="I319" s="103">
        <f t="shared" si="57"/>
        <v>3.9414537709742741E-3</v>
      </c>
      <c r="J319" s="103">
        <f t="shared" si="57"/>
        <v>3.6578032357541521E-3</v>
      </c>
      <c r="K319" s="103">
        <f t="shared" si="57"/>
        <v>9.1305292898872576E-5</v>
      </c>
    </row>
    <row r="320" spans="1:11" ht="12" customHeight="1">
      <c r="A320" s="99" t="s">
        <v>177</v>
      </c>
      <c r="B320" s="103">
        <f t="shared" ref="B320:K320" si="58">_xlfn.NORM.S.DIST((_xlfn.NORM.S.INV(B318)-SQRT($C$159)*VLOOKUP(B317,$G$162:$J$171,3,0))/SQRT(1-$C$159),TRUE)</f>
        <v>0.38635555399504856</v>
      </c>
      <c r="C320" s="103">
        <f t="shared" si="58"/>
        <v>0.40231602467143895</v>
      </c>
      <c r="D320" s="103">
        <f t="shared" si="58"/>
        <v>0.1586058787386086</v>
      </c>
      <c r="E320" s="103">
        <f t="shared" si="58"/>
        <v>0.44166357253236216</v>
      </c>
      <c r="F320" s="103">
        <f t="shared" si="58"/>
        <v>0.74355730730571401</v>
      </c>
      <c r="G320" s="103">
        <f t="shared" si="58"/>
        <v>0.63640321145362733</v>
      </c>
      <c r="H320" s="103">
        <f t="shared" si="58"/>
        <v>0.58461895884121473</v>
      </c>
      <c r="I320" s="103">
        <f t="shared" si="58"/>
        <v>0.89967837472458378</v>
      </c>
      <c r="J320" s="103">
        <f t="shared" si="58"/>
        <v>0.93725252323319119</v>
      </c>
      <c r="K320" s="103">
        <f t="shared" si="58"/>
        <v>0.76979061959792561</v>
      </c>
    </row>
    <row r="321" spans="1:11" ht="12" customHeight="1">
      <c r="A321" s="99" t="s">
        <v>176</v>
      </c>
      <c r="B321" s="103">
        <f t="shared" ref="B321:K321" si="59">_xlfn.NORM.S.DIST((_xlfn.NORM.S.INV(B318)-SQRT($C$159)*VLOOKUP(B317,$G$162:$J$171,4,0))/SQRT(1-$C$159),TRUE)</f>
        <v>1.2998467341620853E-2</v>
      </c>
      <c r="C321" s="103">
        <f t="shared" si="59"/>
        <v>1.216016880300058E-4</v>
      </c>
      <c r="D321" s="103">
        <f t="shared" si="59"/>
        <v>2.7809173471747522E-8</v>
      </c>
      <c r="E321" s="103">
        <f t="shared" si="59"/>
        <v>3.0854300336056314E-8</v>
      </c>
      <c r="F321" s="103">
        <f t="shared" si="59"/>
        <v>4.4636288933214615E-8</v>
      </c>
      <c r="G321" s="103">
        <f t="shared" si="59"/>
        <v>1.3007118463000069E-10</v>
      </c>
      <c r="H321" s="103">
        <f t="shared" si="59"/>
        <v>7.4144481208571789E-13</v>
      </c>
      <c r="I321" s="103">
        <f t="shared" si="59"/>
        <v>2.1434050282690256E-11</v>
      </c>
      <c r="J321" s="103">
        <f t="shared" si="59"/>
        <v>2.6675595146763321E-12</v>
      </c>
      <c r="K321" s="103">
        <f t="shared" si="59"/>
        <v>1.0004987445914788E-16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39" t="s">
        <v>24</v>
      </c>
      <c r="B330" s="139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39" t="s">
        <v>204</v>
      </c>
      <c r="B331" s="103">
        <f ca="1">OFFSET($B$176,(VALUE(MID($A331,5,2))-1)*13,B$330)</f>
        <v>8.3405056263867539E-5</v>
      </c>
      <c r="C331" s="103">
        <f t="shared" ref="C331:K342" ca="1" si="60">OFFSET($B$176,(VALUE(MID($A331,5,2))-1)*13,C$330)</f>
        <v>3.1683322257289467E-4</v>
      </c>
      <c r="D331" s="103">
        <f t="shared" ca="1" si="60"/>
        <v>5.3124405071751789E-6</v>
      </c>
      <c r="E331" s="103">
        <f t="shared" ca="1" si="60"/>
        <v>7.2991951759408596E-5</v>
      </c>
      <c r="F331" s="103">
        <f t="shared" ca="1" si="60"/>
        <v>5.9818977132765014E-4</v>
      </c>
      <c r="G331" s="103">
        <f t="shared" ca="1" si="60"/>
        <v>7.793394352163593E-5</v>
      </c>
      <c r="H331" s="103">
        <f t="shared" ca="1" si="60"/>
        <v>1.6893566196606549E-5</v>
      </c>
      <c r="I331" s="103">
        <f t="shared" ca="1" si="60"/>
        <v>4.7661951276407394E-4</v>
      </c>
      <c r="J331" s="103">
        <f t="shared" ca="1" si="60"/>
        <v>5.3790128979142081E-4</v>
      </c>
      <c r="K331" s="103">
        <f t="shared" ca="1" si="60"/>
        <v>9.4471058510241293E-6</v>
      </c>
    </row>
    <row r="332" spans="1:11" ht="12" customHeight="1">
      <c r="A332" s="139" t="s">
        <v>205</v>
      </c>
      <c r="B332" s="103">
        <f t="shared" ref="B332:B342" ca="1" si="61">OFFSET($B$176,(VALUE(MID($A332,5,2))-1)*13,B$330)</f>
        <v>2.7118379204978208E-4</v>
      </c>
      <c r="C332" s="103">
        <f t="shared" ca="1" si="60"/>
        <v>8.1563257287847128E-4</v>
      </c>
      <c r="D332" s="103">
        <f t="shared" ca="1" si="60"/>
        <v>1.6139342576060658E-5</v>
      </c>
      <c r="E332" s="103">
        <f t="shared" ca="1" si="60"/>
        <v>1.8280098083967578E-4</v>
      </c>
      <c r="F332" s="103">
        <f t="shared" ca="1" si="60"/>
        <v>1.2809208978277616E-3</v>
      </c>
      <c r="G332" s="103">
        <f t="shared" ca="1" si="60"/>
        <v>1.8109752304361492E-4</v>
      </c>
      <c r="H332" s="103">
        <f t="shared" ca="1" si="60"/>
        <v>4.1037124255792979E-5</v>
      </c>
      <c r="I332" s="103">
        <f t="shared" ca="1" si="60"/>
        <v>9.5998225193932114E-4</v>
      </c>
      <c r="J332" s="103">
        <f t="shared" ca="1" si="60"/>
        <v>1.055881997213359E-3</v>
      </c>
      <c r="K332" s="103">
        <f t="shared" ca="1" si="60"/>
        <v>2.1852706489440162E-5</v>
      </c>
    </row>
    <row r="333" spans="1:11" ht="12" customHeight="1">
      <c r="A333" s="139" t="s">
        <v>206</v>
      </c>
      <c r="B333" s="103">
        <f t="shared" ca="1" si="61"/>
        <v>7.6114339058952788E-4</v>
      </c>
      <c r="C333" s="103">
        <f t="shared" ca="1" si="60"/>
        <v>1.9856424148944011E-3</v>
      </c>
      <c r="D333" s="103">
        <f t="shared" ca="1" si="60"/>
        <v>4.8805671644912875E-5</v>
      </c>
      <c r="E333" s="103">
        <f t="shared" ca="1" si="60"/>
        <v>4.6585901103894076E-4</v>
      </c>
      <c r="F333" s="103">
        <f t="shared" ca="1" si="60"/>
        <v>2.8178310266467601E-3</v>
      </c>
      <c r="G333" s="103">
        <f t="shared" ca="1" si="60"/>
        <v>4.4452555434913808E-4</v>
      </c>
      <c r="H333" s="103">
        <f t="shared" ca="1" si="60"/>
        <v>1.078049446142198E-4</v>
      </c>
      <c r="I333" s="103">
        <f t="shared" ca="1" si="60"/>
        <v>2.0642617832169678E-3</v>
      </c>
      <c r="J333" s="103">
        <f t="shared" ca="1" si="60"/>
        <v>2.229571168201661E-3</v>
      </c>
      <c r="K333" s="103">
        <f t="shared" ca="1" si="60"/>
        <v>5.6634920537452871E-5</v>
      </c>
    </row>
    <row r="334" spans="1:11" ht="12" customHeight="1">
      <c r="A334" s="139" t="s">
        <v>207</v>
      </c>
      <c r="B334" s="103">
        <f t="shared" ca="1" si="61"/>
        <v>2.455102240706422E-3</v>
      </c>
      <c r="C334" s="103">
        <f t="shared" ca="1" si="60"/>
        <v>4.1532080043040973E-3</v>
      </c>
      <c r="D334" s="103">
        <f t="shared" ca="1" si="60"/>
        <v>1.0608330334450146E-4</v>
      </c>
      <c r="E334" s="103">
        <f t="shared" ca="1" si="60"/>
        <v>8.1522493439892632E-4</v>
      </c>
      <c r="F334" s="103">
        <f t="shared" ca="1" si="60"/>
        <v>4.2347119944958706E-3</v>
      </c>
      <c r="G334" s="103">
        <f t="shared" ca="1" si="60"/>
        <v>6.6909171463783656E-4</v>
      </c>
      <c r="H334" s="103">
        <f t="shared" ca="1" si="60"/>
        <v>1.5870628109632893E-4</v>
      </c>
      <c r="I334" s="103">
        <f t="shared" ca="1" si="60"/>
        <v>2.6929847142961863E-3</v>
      </c>
      <c r="J334" s="103">
        <f t="shared" ca="1" si="60"/>
        <v>2.7948871218110996E-3</v>
      </c>
      <c r="K334" s="103">
        <f t="shared" ca="1" si="60"/>
        <v>7.2799009290647359E-5</v>
      </c>
    </row>
    <row r="335" spans="1:11" ht="12" customHeight="1">
      <c r="A335" s="139" t="s">
        <v>208</v>
      </c>
      <c r="B335" s="103">
        <f t="shared" ca="1" si="61"/>
        <v>4.4064815274114906E-3</v>
      </c>
      <c r="C335" s="103">
        <f t="shared" ca="1" si="60"/>
        <v>6.2383604162631673E-3</v>
      </c>
      <c r="D335" s="103">
        <f t="shared" ca="1" si="60"/>
        <v>1.6977516993132947E-4</v>
      </c>
      <c r="E335" s="103">
        <f t="shared" ca="1" si="60"/>
        <v>1.1723271527962309E-3</v>
      </c>
      <c r="F335" s="103">
        <f t="shared" ca="1" si="60"/>
        <v>5.6208583714720192E-3</v>
      </c>
      <c r="G335" s="103">
        <f t="shared" ca="1" si="60"/>
        <v>9.1010796877377979E-4</v>
      </c>
      <c r="H335" s="103">
        <f t="shared" ca="1" si="60"/>
        <v>2.1748876593606325E-4</v>
      </c>
      <c r="I335" s="103">
        <f t="shared" ca="1" si="60"/>
        <v>3.403880648249571E-3</v>
      </c>
      <c r="J335" s="103">
        <f t="shared" ca="1" si="60"/>
        <v>3.4754053344830788E-3</v>
      </c>
      <c r="K335" s="103">
        <f t="shared" ca="1" si="60"/>
        <v>9.523554783031691E-5</v>
      </c>
    </row>
    <row r="336" spans="1:11" ht="12" customHeight="1">
      <c r="A336" s="139" t="s">
        <v>209</v>
      </c>
      <c r="B336" s="103">
        <f t="shared" ca="1" si="61"/>
        <v>7.4569216247215046E-3</v>
      </c>
      <c r="C336" s="103">
        <f t="shared" ca="1" si="60"/>
        <v>8.3373679923635542E-3</v>
      </c>
      <c r="D336" s="103">
        <f t="shared" ca="1" si="60"/>
        <v>2.2783306648138288E-4</v>
      </c>
      <c r="E336" s="103">
        <f t="shared" ca="1" si="60"/>
        <v>1.429880847932058E-3</v>
      </c>
      <c r="F336" s="103">
        <f t="shared" ca="1" si="60"/>
        <v>6.4326187238917124E-3</v>
      </c>
      <c r="G336" s="103">
        <f t="shared" ca="1" si="60"/>
        <v>1.0335023171527916E-3</v>
      </c>
      <c r="H336" s="103">
        <f t="shared" ca="1" si="60"/>
        <v>2.4297318347067833E-4</v>
      </c>
      <c r="I336" s="103">
        <f t="shared" ca="1" si="60"/>
        <v>3.643167564916274E-3</v>
      </c>
      <c r="J336" s="103">
        <f t="shared" ca="1" si="60"/>
        <v>3.6540261773621552E-3</v>
      </c>
      <c r="K336" s="103">
        <f t="shared" ca="1" si="60"/>
        <v>9.96970991057633E-5</v>
      </c>
    </row>
    <row r="337" spans="1:11" ht="12" customHeight="1">
      <c r="A337" s="139" t="s">
        <v>210</v>
      </c>
      <c r="B337" s="103">
        <f t="shared" ca="1" si="61"/>
        <v>1.3407342010280723E-2</v>
      </c>
      <c r="C337" s="103">
        <f t="shared" ca="1" si="60"/>
        <v>1.0292885317570187E-2</v>
      </c>
      <c r="D337" s="103">
        <f t="shared" ca="1" si="60"/>
        <v>2.6320458891972794E-4</v>
      </c>
      <c r="E337" s="103">
        <f t="shared" ca="1" si="60"/>
        <v>1.4976999212239499E-3</v>
      </c>
      <c r="F337" s="103">
        <f t="shared" ca="1" si="60"/>
        <v>6.3754814495979167E-3</v>
      </c>
      <c r="G337" s="103">
        <f t="shared" ca="1" si="60"/>
        <v>9.7760049642369633E-4</v>
      </c>
      <c r="H337" s="103">
        <f t="shared" ca="1" si="60"/>
        <v>2.19351563467334E-4</v>
      </c>
      <c r="I337" s="103">
        <f t="shared" ca="1" si="60"/>
        <v>3.2679925618781546E-3</v>
      </c>
      <c r="J337" s="103">
        <f t="shared" ca="1" si="60"/>
        <v>3.2039572876943656E-3</v>
      </c>
      <c r="K337" s="103">
        <f t="shared" ca="1" si="60"/>
        <v>8.1640642354362177E-5</v>
      </c>
    </row>
    <row r="338" spans="1:11" ht="12" customHeight="1">
      <c r="A338" s="139" t="s">
        <v>211</v>
      </c>
      <c r="B338" s="103">
        <f t="shared" ca="1" si="61"/>
        <v>2.1757502036655572E-2</v>
      </c>
      <c r="C338" s="103">
        <f t="shared" ca="1" si="60"/>
        <v>1.2270396977009726E-2</v>
      </c>
      <c r="D338" s="103">
        <f t="shared" ca="1" si="60"/>
        <v>3.0229020917081368E-4</v>
      </c>
      <c r="E338" s="103">
        <f t="shared" ca="1" si="60"/>
        <v>1.5961869969869404E-3</v>
      </c>
      <c r="F338" s="103">
        <f t="shared" ca="1" si="60"/>
        <v>6.504157046182295E-3</v>
      </c>
      <c r="G338" s="103">
        <f t="shared" ca="1" si="60"/>
        <v>9.6957440947008204E-4</v>
      </c>
      <c r="H338" s="103">
        <f t="shared" ca="1" si="60"/>
        <v>2.1116309366652774E-4</v>
      </c>
      <c r="I338" s="103">
        <f t="shared" ca="1" si="60"/>
        <v>3.1093736599292579E-3</v>
      </c>
      <c r="J338" s="103">
        <f t="shared" ca="1" si="60"/>
        <v>2.99879376271934E-3</v>
      </c>
      <c r="K338" s="103">
        <f t="shared" ca="1" si="60"/>
        <v>7.3424750611190398E-5</v>
      </c>
    </row>
    <row r="339" spans="1:11" ht="12" customHeight="1">
      <c r="A339" s="139" t="s">
        <v>212</v>
      </c>
      <c r="B339" s="103">
        <f t="shared" ca="1" si="61"/>
        <v>3.4172349564718471E-2</v>
      </c>
      <c r="C339" s="103">
        <f t="shared" ca="1" si="60"/>
        <v>1.4594006965229608E-2</v>
      </c>
      <c r="D339" s="103">
        <f t="shared" ca="1" si="60"/>
        <v>3.5367553778644002E-4</v>
      </c>
      <c r="E339" s="103">
        <f t="shared" ca="1" si="60"/>
        <v>1.7478851616878849E-3</v>
      </c>
      <c r="F339" s="103">
        <f t="shared" ca="1" si="60"/>
        <v>6.8388674471837052E-3</v>
      </c>
      <c r="G339" s="103">
        <f t="shared" ca="1" si="60"/>
        <v>1.0032881141214445E-3</v>
      </c>
      <c r="H339" s="103">
        <f t="shared" ca="1" si="60"/>
        <v>2.1431369146592797E-4</v>
      </c>
      <c r="I339" s="103">
        <f t="shared" ca="1" si="60"/>
        <v>3.09795742058025E-3</v>
      </c>
      <c r="J339" s="103">
        <f t="shared" ca="1" si="60"/>
        <v>2.9483501452725863E-3</v>
      </c>
      <c r="K339" s="103">
        <f t="shared" ca="1" si="60"/>
        <v>7.0717300396196654E-5</v>
      </c>
    </row>
    <row r="340" spans="1:11" ht="12" customHeight="1">
      <c r="A340" s="139" t="s">
        <v>213</v>
      </c>
      <c r="B340" s="103">
        <f t="shared" ca="1" si="61"/>
        <v>5.1039017502946454E-2</v>
      </c>
      <c r="C340" s="103">
        <f t="shared" ca="1" si="60"/>
        <v>1.7298507592111399E-2</v>
      </c>
      <c r="D340" s="103">
        <f t="shared" ca="1" si="60"/>
        <v>4.2075170468158958E-4</v>
      </c>
      <c r="E340" s="103">
        <f t="shared" ca="1" si="60"/>
        <v>1.9625215448402316E-3</v>
      </c>
      <c r="F340" s="103">
        <f t="shared" ca="1" si="60"/>
        <v>7.3957548228072408E-3</v>
      </c>
      <c r="G340" s="103">
        <f t="shared" ca="1" si="60"/>
        <v>1.0802965503289058E-3</v>
      </c>
      <c r="H340" s="103">
        <f t="shared" ca="1" si="60"/>
        <v>2.2859938349932508E-4</v>
      </c>
      <c r="I340" s="103">
        <f t="shared" ca="1" si="60"/>
        <v>3.2236287405843218E-3</v>
      </c>
      <c r="J340" s="103">
        <f t="shared" ca="1" si="60"/>
        <v>3.0367790345939313E-3</v>
      </c>
      <c r="K340" s="103">
        <f t="shared" ca="1" si="60"/>
        <v>7.2667160433485006E-5</v>
      </c>
    </row>
    <row r="341" spans="1:11" ht="12" customHeight="1">
      <c r="A341" s="139" t="s">
        <v>214</v>
      </c>
      <c r="B341" s="103">
        <f t="shared" ca="1" si="61"/>
        <v>7.6260400932489605E-2</v>
      </c>
      <c r="C341" s="103">
        <f t="shared" ca="1" si="60"/>
        <v>2.1021831214297359E-2</v>
      </c>
      <c r="D341" s="103">
        <f t="shared" ca="1" si="60"/>
        <v>5.2410047854605803E-4</v>
      </c>
      <c r="E341" s="103">
        <f t="shared" ca="1" si="60"/>
        <v>2.3034553363577071E-3</v>
      </c>
      <c r="F341" s="103">
        <f t="shared" ca="1" si="60"/>
        <v>8.332169535968461E-3</v>
      </c>
      <c r="G341" s="103">
        <f t="shared" ca="1" si="60"/>
        <v>1.2251956281625646E-3</v>
      </c>
      <c r="H341" s="103">
        <f t="shared" ca="1" si="60"/>
        <v>2.5898184287549692E-4</v>
      </c>
      <c r="I341" s="103">
        <f t="shared" ca="1" si="60"/>
        <v>3.5254161413731809E-3</v>
      </c>
      <c r="J341" s="103">
        <f t="shared" ca="1" si="60"/>
        <v>3.2917616764245304E-3</v>
      </c>
      <c r="K341" s="103">
        <f t="shared" ca="1" si="60"/>
        <v>7.9996811378765348E-5</v>
      </c>
    </row>
    <row r="342" spans="1:11" ht="12" customHeight="1">
      <c r="A342" s="139" t="s">
        <v>215</v>
      </c>
      <c r="B342" s="103">
        <f t="shared" ca="1" si="61"/>
        <v>0.10427835532835783</v>
      </c>
      <c r="C342" s="103">
        <f t="shared" ca="1" si="60"/>
        <v>2.5095368574860472E-2</v>
      </c>
      <c r="D342" s="103">
        <f t="shared" ca="1" si="60"/>
        <v>6.4933298074258911E-4</v>
      </c>
      <c r="E342" s="103">
        <f t="shared" ca="1" si="60"/>
        <v>2.7157236474386255E-3</v>
      </c>
      <c r="F342" s="103">
        <f t="shared" ca="1" si="60"/>
        <v>9.4759000372614706E-3</v>
      </c>
      <c r="G342" s="103">
        <f t="shared" ca="1" si="60"/>
        <v>1.4133080274380094E-3</v>
      </c>
      <c r="H342" s="103">
        <f t="shared" ca="1" si="60"/>
        <v>3.0048304950203489E-4</v>
      </c>
      <c r="I342" s="103">
        <f t="shared" ca="1" si="60"/>
        <v>3.9414537709742741E-3</v>
      </c>
      <c r="J342" s="103">
        <f t="shared" ca="1" si="60"/>
        <v>3.6578032357541521E-3</v>
      </c>
      <c r="K342" s="103">
        <f t="shared" ca="1" si="60"/>
        <v>9.1305292898872576E-5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39" t="s">
        <v>24</v>
      </c>
      <c r="B349" s="139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39" t="s">
        <v>204</v>
      </c>
      <c r="B350" s="103">
        <f ca="1">OFFSET($B$177,(VALUE(MID($A350,5,2))-1)*13,B$330)</f>
        <v>2.5878095676307188E-3</v>
      </c>
      <c r="C350" s="103">
        <f t="shared" ref="C350:K361" ca="1" si="62">OFFSET($B$177,(VALUE(MID($A350,5,2))-1)*13,C$330)</f>
        <v>4.4022543067496867E-2</v>
      </c>
      <c r="D350" s="103">
        <f t="shared" ca="1" si="62"/>
        <v>1.4335568931066625E-2</v>
      </c>
      <c r="E350" s="103">
        <f t="shared" ca="1" si="62"/>
        <v>0.12215306610178089</v>
      </c>
      <c r="F350" s="103">
        <f t="shared" ca="1" si="62"/>
        <v>0.40558664720409637</v>
      </c>
      <c r="G350" s="103">
        <f t="shared" ca="1" si="62"/>
        <v>0.32755383665332377</v>
      </c>
      <c r="H350" s="103">
        <f t="shared" ca="1" si="62"/>
        <v>0.30804091682659951</v>
      </c>
      <c r="I350" s="103">
        <f t="shared" ca="1" si="62"/>
        <v>0.73656432651444759</v>
      </c>
      <c r="J350" s="103">
        <f t="shared" ca="1" si="62"/>
        <v>0.8274976439532129</v>
      </c>
      <c r="K350" s="103">
        <f t="shared" ca="1" si="62"/>
        <v>0.58024374774268184</v>
      </c>
    </row>
    <row r="351" spans="1:11" ht="12" customHeight="1">
      <c r="A351" s="139" t="s">
        <v>205</v>
      </c>
      <c r="B351" s="103">
        <f t="shared" ref="B351:B361" ca="1" si="63">OFFSET($B$177,(VALUE(MID($A351,5,2))-1)*13,B$330)</f>
        <v>6.3836382283243096E-3</v>
      </c>
      <c r="C351" s="103">
        <f t="shared" ca="1" si="62"/>
        <v>7.5035641739042036E-2</v>
      </c>
      <c r="D351" s="103">
        <f t="shared" ca="1" si="62"/>
        <v>2.6147710005907741E-2</v>
      </c>
      <c r="E351" s="103">
        <f t="shared" ca="1" si="62"/>
        <v>0.17612556354349482</v>
      </c>
      <c r="F351" s="103">
        <f t="shared" ca="1" si="62"/>
        <v>0.49397199585597817</v>
      </c>
      <c r="G351" s="103">
        <f t="shared" ca="1" si="62"/>
        <v>0.40852201843513419</v>
      </c>
      <c r="H351" s="103">
        <f t="shared" ca="1" si="62"/>
        <v>0.3846239417739537</v>
      </c>
      <c r="I351" s="103">
        <f t="shared" ca="1" si="62"/>
        <v>0.79797897691816577</v>
      </c>
      <c r="J351" s="103">
        <f t="shared" ca="1" si="62"/>
        <v>0.87289641522247496</v>
      </c>
      <c r="K351" s="103">
        <f t="shared" ca="1" si="62"/>
        <v>0.65288661988018415</v>
      </c>
    </row>
    <row r="352" spans="1:11" ht="12" customHeight="1">
      <c r="A352" s="139" t="s">
        <v>206</v>
      </c>
      <c r="B352" s="103">
        <f t="shared" ca="1" si="63"/>
        <v>1.3843695302030898E-2</v>
      </c>
      <c r="C352" s="103">
        <f t="shared" ca="1" si="62"/>
        <v>0.12111003283449862</v>
      </c>
      <c r="D352" s="103">
        <f t="shared" ca="1" si="62"/>
        <v>4.6441346344221181E-2</v>
      </c>
      <c r="E352" s="103">
        <f t="shared" ca="1" si="62"/>
        <v>0.24924737325435581</v>
      </c>
      <c r="F352" s="103">
        <f t="shared" ca="1" si="62"/>
        <v>0.59195234480701542</v>
      </c>
      <c r="G352" s="103">
        <f t="shared" ca="1" si="62"/>
        <v>0.50454058994257833</v>
      </c>
      <c r="H352" s="103">
        <f t="shared" ca="1" si="62"/>
        <v>0.47803519412642614</v>
      </c>
      <c r="I352" s="103">
        <f t="shared" ca="1" si="62"/>
        <v>0.85737377002530113</v>
      </c>
      <c r="J352" s="103">
        <f t="shared" ca="1" si="62"/>
        <v>0.91473850268838819</v>
      </c>
      <c r="K352" s="103">
        <f t="shared" ca="1" si="62"/>
        <v>0.7323175414370644</v>
      </c>
    </row>
    <row r="353" spans="1:11" ht="12" customHeight="1">
      <c r="A353" s="139" t="s">
        <v>207</v>
      </c>
      <c r="B353" s="103">
        <f t="shared" ca="1" si="63"/>
        <v>3.2580431826555963E-2</v>
      </c>
      <c r="C353" s="103">
        <f t="shared" ca="1" si="62"/>
        <v>0.17660623422234001</v>
      </c>
      <c r="D353" s="103">
        <f t="shared" ca="1" si="62"/>
        <v>6.8375321659492214E-2</v>
      </c>
      <c r="E353" s="103">
        <f t="shared" ca="1" si="62"/>
        <v>0.30261611788769593</v>
      </c>
      <c r="F353" s="103">
        <f t="shared" ca="1" si="62"/>
        <v>0.64358927909052754</v>
      </c>
      <c r="G353" s="103">
        <f t="shared" ca="1" si="62"/>
        <v>0.55060448320676614</v>
      </c>
      <c r="H353" s="103">
        <f t="shared" ca="1" si="62"/>
        <v>0.51764505746723877</v>
      </c>
      <c r="I353" s="103">
        <f t="shared" ca="1" si="62"/>
        <v>0.8757029171995343</v>
      </c>
      <c r="J353" s="103">
        <f t="shared" ca="1" si="62"/>
        <v>0.92553400900879224</v>
      </c>
      <c r="K353" s="103">
        <f t="shared" ca="1" si="62"/>
        <v>0.75226356812786044</v>
      </c>
    </row>
    <row r="354" spans="1:11" ht="12" customHeight="1">
      <c r="A354" s="139" t="s">
        <v>208</v>
      </c>
      <c r="B354" s="103">
        <f t="shared" ca="1" si="63"/>
        <v>4.9419119442284477E-2</v>
      </c>
      <c r="C354" s="103">
        <f t="shared" ca="1" si="62"/>
        <v>0.21552729231065351</v>
      </c>
      <c r="D354" s="103">
        <f t="shared" ca="1" si="62"/>
        <v>8.5809181811053278E-2</v>
      </c>
      <c r="E354" s="103">
        <f t="shared" ca="1" si="62"/>
        <v>0.34120086025211382</v>
      </c>
      <c r="F354" s="103">
        <f t="shared" ca="1" si="62"/>
        <v>0.67929748099369447</v>
      </c>
      <c r="G354" s="103">
        <f t="shared" ca="1" si="62"/>
        <v>0.58579931796350593</v>
      </c>
      <c r="H354" s="103">
        <f t="shared" ca="1" si="62"/>
        <v>0.55053101494432488</v>
      </c>
      <c r="I354" s="103">
        <f t="shared" ca="1" si="62"/>
        <v>0.89077513664198948</v>
      </c>
      <c r="J354" s="103">
        <f t="shared" ca="1" si="62"/>
        <v>0.93511947486852942</v>
      </c>
      <c r="K354" s="103">
        <f t="shared" ca="1" si="62"/>
        <v>0.77299887903280029</v>
      </c>
    </row>
    <row r="355" spans="1:11" ht="12" customHeight="1">
      <c r="A355" s="139" t="s">
        <v>209</v>
      </c>
      <c r="B355" s="103">
        <f t="shared" ca="1" si="63"/>
        <v>7.1358074466067858E-2</v>
      </c>
      <c r="C355" s="103">
        <f t="shared" ca="1" si="62"/>
        <v>0.24735893529745012</v>
      </c>
      <c r="D355" s="103">
        <f t="shared" ca="1" si="62"/>
        <v>9.8615812806755895E-2</v>
      </c>
      <c r="E355" s="103">
        <f t="shared" ca="1" si="62"/>
        <v>0.36357816243242136</v>
      </c>
      <c r="F355" s="103">
        <f t="shared" ca="1" si="62"/>
        <v>0.69614712244671462</v>
      </c>
      <c r="G355" s="103">
        <f t="shared" ca="1" si="62"/>
        <v>0.60041417877100778</v>
      </c>
      <c r="H355" s="103">
        <f t="shared" ca="1" si="62"/>
        <v>0.56218703843331075</v>
      </c>
      <c r="I355" s="103">
        <f t="shared" ca="1" si="62"/>
        <v>0.89495159116923739</v>
      </c>
      <c r="J355" s="103">
        <f t="shared" ca="1" si="62"/>
        <v>0.93720987913161302</v>
      </c>
      <c r="K355" s="103">
        <f t="shared" ca="1" si="62"/>
        <v>0.77646450509230369</v>
      </c>
    </row>
    <row r="356" spans="1:11" ht="12" customHeight="1">
      <c r="A356" s="139" t="s">
        <v>210</v>
      </c>
      <c r="B356" s="103">
        <f t="shared" ca="1" si="63"/>
        <v>0.10647558681360077</v>
      </c>
      <c r="C356" s="103">
        <f t="shared" ca="1" si="62"/>
        <v>0.27274943903367643</v>
      </c>
      <c r="D356" s="103">
        <f t="shared" ca="1" si="62"/>
        <v>0.10549006329637044</v>
      </c>
      <c r="E356" s="103">
        <f t="shared" ca="1" si="62"/>
        <v>0.36892686455180657</v>
      </c>
      <c r="F356" s="103">
        <f t="shared" ca="1" si="62"/>
        <v>0.69503700346574893</v>
      </c>
      <c r="G356" s="103">
        <f t="shared" ca="1" si="62"/>
        <v>0.59401960628337402</v>
      </c>
      <c r="H356" s="103">
        <f t="shared" ca="1" si="62"/>
        <v>0.5514267937255628</v>
      </c>
      <c r="I356" s="103">
        <f t="shared" ca="1" si="62"/>
        <v>0.88822831897604471</v>
      </c>
      <c r="J356" s="103">
        <f t="shared" ca="1" si="62"/>
        <v>0.93163684034307259</v>
      </c>
      <c r="K356" s="103">
        <f t="shared" ca="1" si="62"/>
        <v>0.7611918113646714</v>
      </c>
    </row>
    <row r="357" spans="1:11" ht="12" customHeight="1">
      <c r="A357" s="139" t="s">
        <v>211</v>
      </c>
      <c r="B357" s="103">
        <f t="shared" ca="1" si="63"/>
        <v>0.14685464016107089</v>
      </c>
      <c r="C357" s="103">
        <f t="shared" ca="1" si="62"/>
        <v>0.29543438703182606</v>
      </c>
      <c r="D357" s="103">
        <f t="shared" ca="1" si="62"/>
        <v>0.11247301566313447</v>
      </c>
      <c r="E357" s="103">
        <f t="shared" ca="1" si="62"/>
        <v>0.37635523927844156</v>
      </c>
      <c r="F357" s="103">
        <f t="shared" ca="1" si="62"/>
        <v>0.69752229164693302</v>
      </c>
      <c r="G357" s="103">
        <f t="shared" ca="1" si="62"/>
        <v>0.59307191077326715</v>
      </c>
      <c r="H357" s="103">
        <f t="shared" ca="1" si="62"/>
        <v>0.54743277858022221</v>
      </c>
      <c r="I357" s="103">
        <f t="shared" ca="1" si="62"/>
        <v>0.88507524588650832</v>
      </c>
      <c r="J357" s="103">
        <f t="shared" ca="1" si="62"/>
        <v>0.92871989442754344</v>
      </c>
      <c r="K357" s="103">
        <f t="shared" ca="1" si="62"/>
        <v>0.75293422923010578</v>
      </c>
    </row>
    <row r="358" spans="1:11" ht="12" customHeight="1">
      <c r="A358" s="139" t="s">
        <v>212</v>
      </c>
      <c r="B358" s="103">
        <f t="shared" ca="1" si="63"/>
        <v>0.19654867473360657</v>
      </c>
      <c r="C358" s="103">
        <f t="shared" ca="1" si="62"/>
        <v>0.31919183580464511</v>
      </c>
      <c r="D358" s="103">
        <f t="shared" ca="1" si="62"/>
        <v>0.12087103351894417</v>
      </c>
      <c r="E358" s="103">
        <f t="shared" ca="1" si="62"/>
        <v>0.38709748538004057</v>
      </c>
      <c r="F358" s="103">
        <f t="shared" ca="1" si="62"/>
        <v>0.70374829495574109</v>
      </c>
      <c r="G358" s="103">
        <f t="shared" ca="1" si="62"/>
        <v>0.59700180622915722</v>
      </c>
      <c r="H358" s="103">
        <f t="shared" ca="1" si="62"/>
        <v>0.54898694846690255</v>
      </c>
      <c r="I358" s="103">
        <f t="shared" ca="1" si="62"/>
        <v>0.88484028435298623</v>
      </c>
      <c r="J358" s="103">
        <f t="shared" ca="1" si="62"/>
        <v>0.9279601200795512</v>
      </c>
      <c r="K358" s="103">
        <f t="shared" ca="1" si="62"/>
        <v>0.74998547296518825</v>
      </c>
    </row>
    <row r="359" spans="1:11" ht="12" customHeight="1">
      <c r="A359" s="139" t="s">
        <v>213</v>
      </c>
      <c r="B359" s="103">
        <f t="shared" ca="1" si="63"/>
        <v>0.25265818983519672</v>
      </c>
      <c r="C359" s="103">
        <f t="shared" ca="1" si="62"/>
        <v>0.3438177661336449</v>
      </c>
      <c r="D359" s="103">
        <f t="shared" ca="1" si="62"/>
        <v>0.13078262592490164</v>
      </c>
      <c r="E359" s="103">
        <f t="shared" ca="1" si="62"/>
        <v>0.40105736542231896</v>
      </c>
      <c r="F359" s="103">
        <f t="shared" ca="1" si="62"/>
        <v>0.71341372644287637</v>
      </c>
      <c r="G359" s="103">
        <f t="shared" ca="1" si="62"/>
        <v>0.60550823163243028</v>
      </c>
      <c r="H359" s="103">
        <f t="shared" ca="1" si="62"/>
        <v>0.55576756116319781</v>
      </c>
      <c r="I359" s="103">
        <f t="shared" ca="1" si="62"/>
        <v>0.887366798868507</v>
      </c>
      <c r="J359" s="103">
        <f t="shared" ca="1" si="62"/>
        <v>0.92928046452007984</v>
      </c>
      <c r="K359" s="103">
        <f t="shared" ca="1" si="62"/>
        <v>0.75212143755090999</v>
      </c>
    </row>
    <row r="360" spans="1:11" ht="12" customHeight="1">
      <c r="A360" s="139" t="s">
        <v>214</v>
      </c>
      <c r="B360" s="103">
        <f t="shared" ca="1" si="63"/>
        <v>0.32205125324570888</v>
      </c>
      <c r="C360" s="103">
        <f t="shared" ca="1" si="62"/>
        <v>0.37368477327602212</v>
      </c>
      <c r="D360" s="103">
        <f t="shared" ca="1" si="62"/>
        <v>0.14430203586205639</v>
      </c>
      <c r="E360" s="103">
        <f t="shared" ca="1" si="62"/>
        <v>0.42082069830478447</v>
      </c>
      <c r="F360" s="103">
        <f t="shared" ca="1" si="62"/>
        <v>0.72800756485934848</v>
      </c>
      <c r="G360" s="103">
        <f t="shared" ca="1" si="62"/>
        <v>0.61998840309512193</v>
      </c>
      <c r="H360" s="103">
        <f t="shared" ca="1" si="62"/>
        <v>0.56891478818692964</v>
      </c>
      <c r="I360" s="103">
        <f t="shared" ca="1" si="62"/>
        <v>0.89294287360481261</v>
      </c>
      <c r="J360" s="103">
        <f t="shared" ca="1" si="62"/>
        <v>0.93280710408651224</v>
      </c>
      <c r="K360" s="103">
        <f t="shared" ca="1" si="62"/>
        <v>0.75961606458896069</v>
      </c>
    </row>
    <row r="361" spans="1:11" ht="12" customHeight="1">
      <c r="A361" s="139" t="s">
        <v>215</v>
      </c>
      <c r="B361" s="103">
        <f t="shared" ca="1" si="63"/>
        <v>0.38635555399504856</v>
      </c>
      <c r="C361" s="103">
        <f t="shared" ca="1" si="62"/>
        <v>0.40231602467143895</v>
      </c>
      <c r="D361" s="103">
        <f t="shared" ca="1" si="62"/>
        <v>0.1586058787386086</v>
      </c>
      <c r="E361" s="103">
        <f t="shared" ca="1" si="62"/>
        <v>0.44166357253236216</v>
      </c>
      <c r="F361" s="103">
        <f t="shared" ca="1" si="62"/>
        <v>0.74355730730571401</v>
      </c>
      <c r="G361" s="103">
        <f t="shared" ca="1" si="62"/>
        <v>0.63640321145362733</v>
      </c>
      <c r="H361" s="103">
        <f t="shared" ca="1" si="62"/>
        <v>0.58461895884121473</v>
      </c>
      <c r="I361" s="103">
        <f t="shared" ca="1" si="62"/>
        <v>0.89967837472458378</v>
      </c>
      <c r="J361" s="103">
        <f t="shared" ca="1" si="62"/>
        <v>0.93725252323319119</v>
      </c>
      <c r="K361" s="103">
        <f t="shared" ca="1" si="62"/>
        <v>0.76979061959792561</v>
      </c>
    </row>
    <row r="362" spans="1:11" ht="12" customHeight="1">
      <c r="A362" s="139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39" t="s">
        <v>24</v>
      </c>
      <c r="B368" s="139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39" t="s">
        <v>204</v>
      </c>
      <c r="B369" s="103">
        <f ca="1">OFFSET($B$178,(VALUE(MID($A369,5,2))-1)*13,B$330)</f>
        <v>1.1043721881228393E-6</v>
      </c>
      <c r="C369" s="103">
        <f t="shared" ref="C369:K380" ca="1" si="64">OFFSET($B$178,(VALUE(MID($A369,5,2))-1)*13,C$330)</f>
        <v>1.4660714299951216E-7</v>
      </c>
      <c r="D369" s="103">
        <f t="shared" ca="1" si="64"/>
        <v>1.794542287101916E-11</v>
      </c>
      <c r="E369" s="103">
        <f t="shared" ca="1" si="64"/>
        <v>6.3251792785407205E-11</v>
      </c>
      <c r="F369" s="103">
        <f t="shared" ca="1" si="64"/>
        <v>2.1798815574439562E-10</v>
      </c>
      <c r="G369" s="103">
        <f t="shared" ca="1" si="64"/>
        <v>5.5398996857434451E-13</v>
      </c>
      <c r="H369" s="103">
        <f t="shared" ca="1" si="64"/>
        <v>3.3183761921294413E-15</v>
      </c>
      <c r="I369" s="103">
        <f t="shared" ca="1" si="64"/>
        <v>2.2311882699617343E-13</v>
      </c>
      <c r="J369" s="103">
        <f t="shared" ca="1" si="64"/>
        <v>3.600571712225602E-14</v>
      </c>
      <c r="K369" s="103">
        <f t="shared" ca="1" si="64"/>
        <v>9.9670202141415336E-19</v>
      </c>
    </row>
    <row r="370" spans="1:11" ht="12" customHeight="1">
      <c r="A370" s="139" t="s">
        <v>205</v>
      </c>
      <c r="B370" s="103">
        <f t="shared" ref="B370:B380" ca="1" si="65">OFFSET($B$178,(VALUE(MID($A370,5,2))-1)*13,B$330)</f>
        <v>4.7638664447619511E-6</v>
      </c>
      <c r="C370" s="103">
        <f t="shared" ca="1" si="64"/>
        <v>5.832764686318156E-7</v>
      </c>
      <c r="D370" s="103">
        <f t="shared" ca="1" si="64"/>
        <v>9.2783042730445653E-11</v>
      </c>
      <c r="E370" s="103">
        <f t="shared" ca="1" si="64"/>
        <v>2.8727803157432646E-10</v>
      </c>
      <c r="F370" s="103">
        <f t="shared" ca="1" si="64"/>
        <v>8.8966402400728509E-10</v>
      </c>
      <c r="G370" s="103">
        <f t="shared" ca="1" si="64"/>
        <v>2.5809527360112524E-12</v>
      </c>
      <c r="H370" s="103">
        <f t="shared" ca="1" si="64"/>
        <v>1.6861483907771692E-14</v>
      </c>
      <c r="I370" s="103">
        <f t="shared" ca="1" si="64"/>
        <v>9.6738070183621945E-13</v>
      </c>
      <c r="J370" s="103">
        <f t="shared" ca="1" si="64"/>
        <v>1.5696467692538192E-13</v>
      </c>
      <c r="K370" s="103">
        <f t="shared" ca="1" si="64"/>
        <v>5.3082888523017427E-18</v>
      </c>
    </row>
    <row r="371" spans="1:11" ht="12" customHeight="1">
      <c r="A371" s="139" t="s">
        <v>206</v>
      </c>
      <c r="B371" s="103">
        <f t="shared" ca="1" si="65"/>
        <v>1.7432440346137089E-5</v>
      </c>
      <c r="C371" s="103">
        <f t="shared" ca="1" si="64"/>
        <v>2.2012901424549334E-6</v>
      </c>
      <c r="D371" s="103">
        <f t="shared" ca="1" si="64"/>
        <v>4.9033683120675428E-10</v>
      </c>
      <c r="E371" s="103">
        <f t="shared" ca="1" si="64"/>
        <v>1.3917206751410689E-9</v>
      </c>
      <c r="F371" s="103">
        <f t="shared" ca="1" si="64"/>
        <v>3.9850756626232608E-9</v>
      </c>
      <c r="G371" s="103">
        <f t="shared" ca="1" si="64"/>
        <v>1.3848664536020487E-11</v>
      </c>
      <c r="H371" s="103">
        <f t="shared" ca="1" si="64"/>
        <v>1.029641816114904E-13</v>
      </c>
      <c r="I371" s="103">
        <f t="shared" ca="1" si="64"/>
        <v>5.054694829440659E-12</v>
      </c>
      <c r="J371" s="103">
        <f t="shared" ca="1" si="64"/>
        <v>8.4489644337886231E-13</v>
      </c>
      <c r="K371" s="103">
        <f t="shared" ca="1" si="64"/>
        <v>3.7037795270079901E-17</v>
      </c>
    </row>
    <row r="372" spans="1:11" ht="12" customHeight="1">
      <c r="A372" s="139" t="s">
        <v>207</v>
      </c>
      <c r="B372" s="103">
        <f t="shared" ca="1" si="65"/>
        <v>7.7918076174147266E-5</v>
      </c>
      <c r="C372" s="103">
        <f t="shared" ca="1" si="64"/>
        <v>6.7965755497281565E-6</v>
      </c>
      <c r="D372" s="103">
        <f t="shared" ca="1" si="64"/>
        <v>1.6083228210383983E-9</v>
      </c>
      <c r="E372" s="103">
        <f t="shared" ca="1" si="64"/>
        <v>3.6490607148371424E-9</v>
      </c>
      <c r="F372" s="103">
        <f t="shared" ca="1" si="64"/>
        <v>8.8248729203054614E-9</v>
      </c>
      <c r="G372" s="103">
        <f t="shared" ca="1" si="64"/>
        <v>3.0246560296412428E-11</v>
      </c>
      <c r="H372" s="103">
        <f t="shared" ca="1" si="64"/>
        <v>2.1532718648383219E-13</v>
      </c>
      <c r="I372" s="103">
        <f t="shared" ca="1" si="64"/>
        <v>9.1012023058680214E-12</v>
      </c>
      <c r="J372" s="103">
        <f t="shared" ca="1" si="64"/>
        <v>1.4226672977167265E-12</v>
      </c>
      <c r="K372" s="103">
        <f t="shared" ca="1" si="64"/>
        <v>6.2342184742175771E-17</v>
      </c>
    </row>
    <row r="373" spans="1:11" ht="12" customHeight="1">
      <c r="A373" s="139" t="s">
        <v>208</v>
      </c>
      <c r="B373" s="103">
        <f t="shared" ca="1" si="65"/>
        <v>1.6665100068978401E-4</v>
      </c>
      <c r="C373" s="103">
        <f t="shared" ca="1" si="64"/>
        <v>1.280564757327694E-5</v>
      </c>
      <c r="D373" s="103">
        <f t="shared" ca="1" si="64"/>
        <v>3.3323405612350701E-9</v>
      </c>
      <c r="E373" s="103">
        <f t="shared" ca="1" si="64"/>
        <v>6.8854497782128729E-9</v>
      </c>
      <c r="F373" s="103">
        <f t="shared" ca="1" si="64"/>
        <v>1.5479665245905893E-8</v>
      </c>
      <c r="G373" s="103">
        <f t="shared" ca="1" si="64"/>
        <v>5.4846593636241065E-11</v>
      </c>
      <c r="H373" s="103">
        <f t="shared" ca="1" si="64"/>
        <v>3.9522384623837492E-13</v>
      </c>
      <c r="I373" s="103">
        <f t="shared" ca="1" si="64"/>
        <v>1.538166421004714E-11</v>
      </c>
      <c r="J373" s="103">
        <f t="shared" ca="1" si="64"/>
        <v>2.3653923828291724E-12</v>
      </c>
      <c r="K373" s="103">
        <f t="shared" ca="1" si="64"/>
        <v>1.0929344149051417E-16</v>
      </c>
    </row>
    <row r="374" spans="1:11" ht="12" customHeight="1">
      <c r="A374" s="139" t="s">
        <v>209</v>
      </c>
      <c r="B374" s="103">
        <f t="shared" ca="1" si="65"/>
        <v>3.330343280623426E-4</v>
      </c>
      <c r="C374" s="103">
        <f t="shared" ca="1" si="64"/>
        <v>2.0234973298742559E-5</v>
      </c>
      <c r="D374" s="103">
        <f t="shared" ca="1" si="64"/>
        <v>5.2756669551586094E-9</v>
      </c>
      <c r="E374" s="103">
        <f t="shared" ca="1" si="64"/>
        <v>9.7750434886459937E-9</v>
      </c>
      <c r="F374" s="103">
        <f t="shared" ca="1" si="64"/>
        <v>2.0290183933007669E-8</v>
      </c>
      <c r="G374" s="103">
        <f t="shared" ca="1" si="64"/>
        <v>7.0280499912638515E-11</v>
      </c>
      <c r="H374" s="103">
        <f t="shared" ca="1" si="64"/>
        <v>4.899957413638087E-13</v>
      </c>
      <c r="I374" s="103">
        <f t="shared" ca="1" si="64"/>
        <v>1.793183177379088E-11</v>
      </c>
      <c r="J374" s="103">
        <f t="shared" ca="1" si="64"/>
        <v>2.661081087591246E-12</v>
      </c>
      <c r="K374" s="103">
        <f t="shared" ca="1" si="64"/>
        <v>1.2032083632085674E-16</v>
      </c>
    </row>
    <row r="375" spans="1:11" ht="12" customHeight="1">
      <c r="A375" s="139" t="s">
        <v>210</v>
      </c>
      <c r="B375" s="103">
        <f t="shared" ca="1" si="65"/>
        <v>7.2899327928016837E-4</v>
      </c>
      <c r="C375" s="103">
        <f t="shared" ca="1" si="64"/>
        <v>2.8309682399314173E-5</v>
      </c>
      <c r="D375" s="103">
        <f t="shared" ca="1" si="64"/>
        <v>6.6170122705636368E-9</v>
      </c>
      <c r="E375" s="103">
        <f t="shared" ca="1" si="64"/>
        <v>1.061161826556485E-8</v>
      </c>
      <c r="F375" s="103">
        <f t="shared" ca="1" si="64"/>
        <v>1.9929055661187024E-8</v>
      </c>
      <c r="G375" s="103">
        <f t="shared" ca="1" si="64"/>
        <v>6.3048478801036954E-11</v>
      </c>
      <c r="H375" s="103">
        <f t="shared" ca="1" si="64"/>
        <v>4.0180640925190521E-13</v>
      </c>
      <c r="I375" s="103">
        <f t="shared" ca="1" si="64"/>
        <v>1.4033575948842067E-11</v>
      </c>
      <c r="J375" s="103">
        <f t="shared" ca="1" si="64"/>
        <v>1.955232376502812E-12</v>
      </c>
      <c r="K375" s="103">
        <f t="shared" ca="1" si="64"/>
        <v>7.9171831714633468E-17</v>
      </c>
    </row>
    <row r="376" spans="1:11" ht="12" customHeight="1">
      <c r="A376" s="139" t="s">
        <v>211</v>
      </c>
      <c r="B376" s="103">
        <f t="shared" ca="1" si="65"/>
        <v>1.4065936050186856E-3</v>
      </c>
      <c r="C376" s="103">
        <f t="shared" ca="1" si="64"/>
        <v>3.7548171611572514E-5</v>
      </c>
      <c r="D376" s="103">
        <f t="shared" ca="1" si="64"/>
        <v>8.2292796736574427E-9</v>
      </c>
      <c r="E376" s="103">
        <f t="shared" ca="1" si="64"/>
        <v>1.1882075784796056E-8</v>
      </c>
      <c r="F376" s="103">
        <f t="shared" ca="1" si="64"/>
        <v>2.0747182792804772E-8</v>
      </c>
      <c r="G376" s="103">
        <f t="shared" ca="1" si="64"/>
        <v>6.2042819809918341E-11</v>
      </c>
      <c r="H376" s="103">
        <f t="shared" ca="1" si="64"/>
        <v>3.7327608166030234E-13</v>
      </c>
      <c r="I376" s="103">
        <f t="shared" ca="1" si="64"/>
        <v>1.2549766574518203E-11</v>
      </c>
      <c r="J376" s="103">
        <f t="shared" ca="1" si="64"/>
        <v>1.6755935109703651E-12</v>
      </c>
      <c r="K376" s="103">
        <f t="shared" ca="1" si="64"/>
        <v>6.3462849758560964E-17</v>
      </c>
    </row>
    <row r="377" spans="1:11" ht="12" customHeight="1">
      <c r="A377" s="139" t="s">
        <v>212</v>
      </c>
      <c r="B377" s="103">
        <f t="shared" ca="1" si="65"/>
        <v>2.6236972371739258E-3</v>
      </c>
      <c r="C377" s="103">
        <f t="shared" ca="1" si="64"/>
        <v>4.9727881827778638E-5</v>
      </c>
      <c r="D377" s="103">
        <f t="shared" ca="1" si="64"/>
        <v>1.0546786806170772E-8</v>
      </c>
      <c r="E377" s="103">
        <f t="shared" ca="1" si="64"/>
        <v>1.3966871474419837E-8</v>
      </c>
      <c r="F377" s="103">
        <f t="shared" ca="1" si="64"/>
        <v>2.2957336413180183E-8</v>
      </c>
      <c r="G377" s="103">
        <f t="shared" ca="1" si="64"/>
        <v>6.632221880063694E-11</v>
      </c>
      <c r="H377" s="103">
        <f t="shared" ca="1" si="64"/>
        <v>3.8412925826857548E-13</v>
      </c>
      <c r="I377" s="103">
        <f t="shared" ca="1" si="64"/>
        <v>1.2446656435544339E-11</v>
      </c>
      <c r="J377" s="103">
        <f t="shared" ca="1" si="64"/>
        <v>1.6107347358026561E-12</v>
      </c>
      <c r="K377" s="103">
        <f t="shared" ca="1" si="64"/>
        <v>5.8690513797242258E-17</v>
      </c>
    </row>
    <row r="378" spans="1:11" ht="12" customHeight="1">
      <c r="A378" s="139" t="s">
        <v>213</v>
      </c>
      <c r="B378" s="103">
        <f t="shared" ca="1" si="65"/>
        <v>4.6128502599267962E-3</v>
      </c>
      <c r="C378" s="103">
        <f t="shared" ca="1" si="64"/>
        <v>6.564614955215209E-5</v>
      </c>
      <c r="D378" s="103">
        <f t="shared" ca="1" si="64"/>
        <v>1.3893317635828069E-8</v>
      </c>
      <c r="E378" s="103">
        <f t="shared" ca="1" si="64"/>
        <v>1.7179451366599995E-8</v>
      </c>
      <c r="F378" s="103">
        <f t="shared" ca="1" si="64"/>
        <v>2.689973743674211E-8</v>
      </c>
      <c r="G378" s="103">
        <f t="shared" ca="1" si="64"/>
        <v>7.6641141254599303E-11</v>
      </c>
      <c r="H378" s="103">
        <f t="shared" ca="1" si="64"/>
        <v>4.3529001396965672E-13</v>
      </c>
      <c r="I378" s="103">
        <f t="shared" ca="1" si="64"/>
        <v>1.3608902500493077E-11</v>
      </c>
      <c r="J378" s="103">
        <f t="shared" ca="1" si="64"/>
        <v>1.7254397718707554E-12</v>
      </c>
      <c r="K378" s="103">
        <f t="shared" ca="1" si="64"/>
        <v>6.2107410006603676E-17</v>
      </c>
    </row>
    <row r="379" spans="1:11" ht="12" customHeight="1">
      <c r="A379" s="139" t="s">
        <v>214</v>
      </c>
      <c r="B379" s="103">
        <f t="shared" ca="1" si="65"/>
        <v>8.2110375823879513E-3</v>
      </c>
      <c r="C379" s="103">
        <f t="shared" ca="1" si="64"/>
        <v>9.0533150230692695E-5</v>
      </c>
      <c r="D379" s="103">
        <f t="shared" ca="1" si="64"/>
        <v>1.9721292155013153E-8</v>
      </c>
      <c r="E379" s="103">
        <f t="shared" ca="1" si="64"/>
        <v>2.290907396210284E-8</v>
      </c>
      <c r="F379" s="103">
        <f t="shared" ca="1" si="64"/>
        <v>3.4288460358317645E-8</v>
      </c>
      <c r="G379" s="103">
        <f t="shared" ca="1" si="64"/>
        <v>9.8121532315753476E-11</v>
      </c>
      <c r="H379" s="103">
        <f t="shared" ca="1" si="64"/>
        <v>5.5474616498473317E-13</v>
      </c>
      <c r="I379" s="103">
        <f t="shared" ca="1" si="64"/>
        <v>1.6648520205589845E-11</v>
      </c>
      <c r="J379" s="103">
        <f t="shared" ca="1" si="64"/>
        <v>2.0828236828598176E-12</v>
      </c>
      <c r="K379" s="103">
        <f t="shared" ca="1" si="64"/>
        <v>7.5880038221989579E-17</v>
      </c>
    </row>
    <row r="380" spans="1:11" ht="12" customHeight="1">
      <c r="A380" s="139" t="s">
        <v>215</v>
      </c>
      <c r="B380" s="103">
        <f t="shared" ca="1" si="65"/>
        <v>1.2998467341620853E-2</v>
      </c>
      <c r="C380" s="103">
        <f t="shared" ca="1" si="64"/>
        <v>1.216016880300058E-4</v>
      </c>
      <c r="D380" s="103">
        <f t="shared" ca="1" si="64"/>
        <v>2.7809173471747522E-8</v>
      </c>
      <c r="E380" s="103">
        <f t="shared" ca="1" si="64"/>
        <v>3.0854300336056314E-8</v>
      </c>
      <c r="F380" s="103">
        <f t="shared" ca="1" si="64"/>
        <v>4.4636288933214615E-8</v>
      </c>
      <c r="G380" s="103">
        <f t="shared" ca="1" si="64"/>
        <v>1.3007118463000069E-10</v>
      </c>
      <c r="H380" s="103">
        <f t="shared" ca="1" si="64"/>
        <v>7.4144481208571789E-13</v>
      </c>
      <c r="I380" s="103">
        <f t="shared" ca="1" si="64"/>
        <v>2.1434050282690256E-11</v>
      </c>
      <c r="J380" s="103">
        <f t="shared" ca="1" si="64"/>
        <v>2.6675595146763321E-12</v>
      </c>
      <c r="K380" s="103">
        <f t="shared" ca="1" si="64"/>
        <v>1.0004987445914788E-16</v>
      </c>
    </row>
  </sheetData>
  <conditionalFormatting sqref="B52:K71">
    <cfRule type="cellIs" dxfId="16" priority="5" operator="between">
      <formula>0.0001</formula>
      <formula>1</formula>
    </cfRule>
  </conditionalFormatting>
  <conditionalFormatting sqref="B135:K154">
    <cfRule type="cellIs" dxfId="15" priority="4" operator="between">
      <formula>0.0001</formula>
      <formula>1</formula>
    </cfRule>
  </conditionalFormatting>
  <conditionalFormatting sqref="O135:X154">
    <cfRule type="cellIs" dxfId="14" priority="3" operator="between">
      <formula>0.0001</formula>
      <formula>1</formula>
    </cfRule>
  </conditionalFormatting>
  <conditionalFormatting sqref="R102:AG102">
    <cfRule type="cellIs" dxfId="13" priority="2" operator="equal">
      <formula>2</formula>
    </cfRule>
  </conditionalFormatting>
  <conditionalFormatting sqref="R103:AG103">
    <cfRule type="cellIs" dxfId="12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2"/>
  <sheetViews>
    <sheetView topLeftCell="A150" zoomScaleNormal="100" workbookViewId="0">
      <selection activeCell="O161" sqref="O161:O162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05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43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si="0"/>
        <v>0</v>
      </c>
      <c r="C29" s="103">
        <f t="shared" si="0"/>
        <v>0</v>
      </c>
      <c r="D29" s="103">
        <f t="shared" si="0"/>
        <v>0</v>
      </c>
      <c r="E29" s="103">
        <f t="shared" si="0"/>
        <v>0</v>
      </c>
      <c r="F29" s="103">
        <f t="shared" si="0"/>
        <v>0</v>
      </c>
      <c r="G29" s="103">
        <f t="shared" si="0"/>
        <v>0</v>
      </c>
      <c r="H29" s="103">
        <f t="shared" si="0"/>
        <v>1.3000000000000001E-2</v>
      </c>
      <c r="I29" s="103">
        <f t="shared" si="0"/>
        <v>0</v>
      </c>
      <c r="J29" s="103">
        <f t="shared" si="0"/>
        <v>0</v>
      </c>
      <c r="K29" s="103">
        <f t="shared" si="0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si="0"/>
        <v>0</v>
      </c>
      <c r="C30" s="103">
        <f t="shared" si="0"/>
        <v>1.1599999999999999E-2</v>
      </c>
      <c r="D30" s="103">
        <f t="shared" si="0"/>
        <v>0</v>
      </c>
      <c r="E30" s="103">
        <f t="shared" si="0"/>
        <v>0</v>
      </c>
      <c r="F30" s="103">
        <f t="shared" si="0"/>
        <v>0</v>
      </c>
      <c r="G30" s="103">
        <f t="shared" si="0"/>
        <v>1.1700000000000002E-2</v>
      </c>
      <c r="H30" s="103">
        <f t="shared" si="0"/>
        <v>0</v>
      </c>
      <c r="I30" s="103">
        <f t="shared" si="0"/>
        <v>0</v>
      </c>
      <c r="J30" s="103">
        <f t="shared" si="0"/>
        <v>0</v>
      </c>
      <c r="K30" s="103">
        <f t="shared" si="0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si="0"/>
        <v>7.4999999999999997E-3</v>
      </c>
      <c r="C31" s="103">
        <f t="shared" si="0"/>
        <v>0</v>
      </c>
      <c r="D31" s="103">
        <f t="shared" si="0"/>
        <v>0</v>
      </c>
      <c r="E31" s="103">
        <f t="shared" si="0"/>
        <v>0</v>
      </c>
      <c r="F31" s="103">
        <f t="shared" si="0"/>
        <v>7.4999999999999997E-3</v>
      </c>
      <c r="G31" s="103">
        <f t="shared" si="0"/>
        <v>0</v>
      </c>
      <c r="H31" s="103">
        <f t="shared" si="0"/>
        <v>0</v>
      </c>
      <c r="I31" s="103">
        <f t="shared" si="0"/>
        <v>0</v>
      </c>
      <c r="J31" s="103">
        <f t="shared" si="0"/>
        <v>0</v>
      </c>
      <c r="K31" s="103">
        <f t="shared" si="0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si="0"/>
        <v>0</v>
      </c>
      <c r="C32" s="103">
        <f t="shared" si="0"/>
        <v>0</v>
      </c>
      <c r="D32" s="103">
        <f t="shared" si="0"/>
        <v>0</v>
      </c>
      <c r="E32" s="103">
        <f t="shared" si="0"/>
        <v>7.4999999999999997E-3</v>
      </c>
      <c r="F32" s="103">
        <f t="shared" si="0"/>
        <v>0</v>
      </c>
      <c r="G32" s="103">
        <f t="shared" si="0"/>
        <v>0</v>
      </c>
      <c r="H32" s="103">
        <f t="shared" si="0"/>
        <v>7.4999999999999997E-3</v>
      </c>
      <c r="I32" s="103">
        <f t="shared" si="0"/>
        <v>0</v>
      </c>
      <c r="J32" s="103">
        <f t="shared" si="0"/>
        <v>0</v>
      </c>
      <c r="K32" s="103">
        <f t="shared" si="0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si="0"/>
        <v>0</v>
      </c>
      <c r="C33" s="103">
        <f t="shared" si="0"/>
        <v>0</v>
      </c>
      <c r="D33" s="103">
        <f t="shared" si="0"/>
        <v>6.8000000000000005E-3</v>
      </c>
      <c r="E33" s="103">
        <f t="shared" si="0"/>
        <v>0</v>
      </c>
      <c r="F33" s="103">
        <f t="shared" si="0"/>
        <v>6.7000000000000011E-3</v>
      </c>
      <c r="G33" s="103">
        <f t="shared" si="0"/>
        <v>6.799999999999997E-3</v>
      </c>
      <c r="H33" s="103">
        <f t="shared" si="0"/>
        <v>0</v>
      </c>
      <c r="I33" s="103">
        <f t="shared" si="0"/>
        <v>6.7000000000000046E-3</v>
      </c>
      <c r="J33" s="103">
        <f t="shared" si="0"/>
        <v>0</v>
      </c>
      <c r="K33" s="103">
        <f t="shared" si="0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si="0"/>
        <v>6.3E-3</v>
      </c>
      <c r="C34" s="103">
        <f t="shared" si="0"/>
        <v>6.3E-3</v>
      </c>
      <c r="D34" s="103">
        <f t="shared" si="0"/>
        <v>0</v>
      </c>
      <c r="E34" s="103">
        <f t="shared" si="0"/>
        <v>6.3E-3</v>
      </c>
      <c r="F34" s="103">
        <f t="shared" si="0"/>
        <v>6.3E-3</v>
      </c>
      <c r="G34" s="103">
        <f t="shared" si="0"/>
        <v>0</v>
      </c>
      <c r="H34" s="103">
        <f t="shared" si="0"/>
        <v>6.2000000000000041E-3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si="0"/>
        <v>8.1000000000000013E-3</v>
      </c>
      <c r="C35" s="103">
        <f t="shared" si="0"/>
        <v>8.1999999999999972E-3</v>
      </c>
      <c r="D35" s="103">
        <f t="shared" si="0"/>
        <v>8.0999999999999996E-3</v>
      </c>
      <c r="E35" s="103">
        <f t="shared" si="0"/>
        <v>8.100000000000003E-3</v>
      </c>
      <c r="F35" s="103">
        <f t="shared" si="0"/>
        <v>0</v>
      </c>
      <c r="G35" s="103">
        <f t="shared" si="0"/>
        <v>8.199999999999999E-3</v>
      </c>
      <c r="H35" s="103">
        <f t="shared" si="0"/>
        <v>0</v>
      </c>
      <c r="I35" s="103">
        <f t="shared" si="0"/>
        <v>0</v>
      </c>
      <c r="J35" s="103">
        <f t="shared" si="0"/>
        <v>8.0999999999999961E-3</v>
      </c>
      <c r="K35" s="103">
        <f t="shared" si="0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si="0"/>
        <v>2.1299999999999999E-2</v>
      </c>
      <c r="C36" s="103">
        <f t="shared" si="0"/>
        <v>2.1299999999999999E-2</v>
      </c>
      <c r="D36" s="103">
        <f t="shared" si="0"/>
        <v>6.9999999999999993E-3</v>
      </c>
      <c r="E36" s="103">
        <f t="shared" si="0"/>
        <v>0</v>
      </c>
      <c r="F36" s="103">
        <f t="shared" si="0"/>
        <v>7.1000000000000021E-3</v>
      </c>
      <c r="G36" s="103">
        <f t="shared" si="0"/>
        <v>0</v>
      </c>
      <c r="H36" s="103">
        <f t="shared" si="0"/>
        <v>0</v>
      </c>
      <c r="I36" s="103">
        <f t="shared" si="0"/>
        <v>7.0999999999999952E-3</v>
      </c>
      <c r="J36" s="103">
        <f t="shared" si="0"/>
        <v>0</v>
      </c>
      <c r="K36" s="103">
        <f t="shared" si="0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si="0"/>
        <v>2.5000000000000001E-2</v>
      </c>
      <c r="C37" s="103">
        <f t="shared" si="0"/>
        <v>6.3E-3</v>
      </c>
      <c r="D37" s="103">
        <f t="shared" si="0"/>
        <v>0</v>
      </c>
      <c r="E37" s="103">
        <f t="shared" si="0"/>
        <v>6.1999999999999972E-3</v>
      </c>
      <c r="F37" s="103">
        <f t="shared" si="0"/>
        <v>0</v>
      </c>
      <c r="G37" s="103">
        <f t="shared" si="0"/>
        <v>0</v>
      </c>
      <c r="H37" s="103">
        <f t="shared" si="0"/>
        <v>6.3E-3</v>
      </c>
      <c r="I37" s="103">
        <f t="shared" si="0"/>
        <v>6.2000000000000041E-3</v>
      </c>
      <c r="J37" s="103">
        <f t="shared" si="0"/>
        <v>0</v>
      </c>
      <c r="K37" s="103">
        <f t="shared" si="0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si="0"/>
        <v>6.7000000000000002E-3</v>
      </c>
      <c r="C38" s="103">
        <f t="shared" si="0"/>
        <v>0</v>
      </c>
      <c r="D38" s="103">
        <f t="shared" si="0"/>
        <v>6.7000000000000002E-3</v>
      </c>
      <c r="E38" s="103">
        <f t="shared" si="0"/>
        <v>0</v>
      </c>
      <c r="F38" s="103">
        <f t="shared" si="0"/>
        <v>0</v>
      </c>
      <c r="G38" s="103">
        <f t="shared" si="0"/>
        <v>6.6999999999999959E-3</v>
      </c>
      <c r="H38" s="103">
        <f t="shared" si="0"/>
        <v>0</v>
      </c>
      <c r="I38" s="103">
        <f t="shared" si="0"/>
        <v>0</v>
      </c>
      <c r="J38" s="103">
        <f t="shared" si="0"/>
        <v>6.7000000000000046E-3</v>
      </c>
      <c r="K38" s="103">
        <f t="shared" si="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si="0"/>
        <v>0</v>
      </c>
      <c r="C39" s="103">
        <f t="shared" si="0"/>
        <v>1.24E-2</v>
      </c>
      <c r="D39" s="103">
        <f t="shared" si="0"/>
        <v>6.2000000000000024E-3</v>
      </c>
      <c r="E39" s="103">
        <f t="shared" si="0"/>
        <v>6.1999999999999972E-3</v>
      </c>
      <c r="F39" s="103">
        <f t="shared" si="0"/>
        <v>1.8699999999999998E-2</v>
      </c>
      <c r="G39" s="103">
        <f t="shared" si="0"/>
        <v>0</v>
      </c>
      <c r="H39" s="103">
        <f t="shared" si="0"/>
        <v>0</v>
      </c>
      <c r="I39" s="103">
        <f t="shared" si="0"/>
        <v>6.1999999999999972E-3</v>
      </c>
      <c r="J39" s="103">
        <f t="shared" si="0"/>
        <v>0</v>
      </c>
      <c r="K39" s="103" t="str">
        <f t="shared" si="0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si="0"/>
        <v>5.0000000000000001E-3</v>
      </c>
      <c r="C40" s="103">
        <f t="shared" si="0"/>
        <v>1.0100000000000001E-2</v>
      </c>
      <c r="D40" s="103">
        <f t="shared" si="0"/>
        <v>4.9999999999999958E-3</v>
      </c>
      <c r="E40" s="103">
        <f t="shared" si="0"/>
        <v>2.0099999999999996E-2</v>
      </c>
      <c r="F40" s="103">
        <f t="shared" si="0"/>
        <v>0</v>
      </c>
      <c r="G40" s="103">
        <f t="shared" si="0"/>
        <v>5.0000000000000044E-3</v>
      </c>
      <c r="H40" s="103">
        <f t="shared" si="0"/>
        <v>1.0100000000000005E-2</v>
      </c>
      <c r="I40" s="103">
        <f t="shared" si="0"/>
        <v>0</v>
      </c>
      <c r="J40" s="103" t="str">
        <f t="shared" si="0"/>
        <v/>
      </c>
      <c r="K40" s="103" t="str">
        <f t="shared" si="0"/>
        <v/>
      </c>
      <c r="L40" s="103"/>
      <c r="M40" s="102"/>
    </row>
    <row r="41" spans="1:58" ht="12" customHeight="1">
      <c r="A41" s="104">
        <v>2013</v>
      </c>
      <c r="B41" s="103">
        <f t="shared" si="0"/>
        <v>9.5999999999999992E-3</v>
      </c>
      <c r="C41" s="103">
        <f t="shared" si="0"/>
        <v>4.8000000000000004E-3</v>
      </c>
      <c r="D41" s="103">
        <f t="shared" si="0"/>
        <v>1.9100000000000002E-2</v>
      </c>
      <c r="E41" s="103">
        <f t="shared" si="0"/>
        <v>0</v>
      </c>
      <c r="F41" s="103">
        <f t="shared" si="0"/>
        <v>4.7999999999999987E-3</v>
      </c>
      <c r="G41" s="103">
        <f t="shared" si="0"/>
        <v>9.5000000000000015E-3</v>
      </c>
      <c r="H41" s="103">
        <f t="shared" si="0"/>
        <v>0</v>
      </c>
      <c r="I41" s="103" t="str">
        <f t="shared" si="0"/>
        <v/>
      </c>
      <c r="J41" s="103" t="str">
        <f t="shared" si="0"/>
        <v/>
      </c>
      <c r="K41" s="103" t="str">
        <f t="shared" si="0"/>
        <v/>
      </c>
      <c r="L41" s="103"/>
      <c r="M41" s="102"/>
    </row>
    <row r="42" spans="1:58" ht="12" customHeight="1">
      <c r="A42" s="104">
        <v>2014</v>
      </c>
      <c r="B42" s="103">
        <f t="shared" si="0"/>
        <v>4.0000000000000001E-3</v>
      </c>
      <c r="C42" s="103">
        <f t="shared" si="0"/>
        <v>2.0199999999999999E-2</v>
      </c>
      <c r="D42" s="103">
        <f t="shared" si="0"/>
        <v>0</v>
      </c>
      <c r="E42" s="103">
        <f t="shared" si="0"/>
        <v>4.0000000000000001E-3</v>
      </c>
      <c r="F42" s="103">
        <f t="shared" si="0"/>
        <v>8.0999999999999996E-3</v>
      </c>
      <c r="G42" s="103">
        <f t="shared" si="0"/>
        <v>0</v>
      </c>
      <c r="H42" s="103" t="str">
        <f t="shared" si="0"/>
        <v/>
      </c>
      <c r="I42" s="103" t="str">
        <f t="shared" si="0"/>
        <v/>
      </c>
      <c r="J42" s="103" t="str">
        <f t="shared" si="0"/>
        <v/>
      </c>
      <c r="K42" s="103" t="str">
        <f t="shared" si="0"/>
        <v/>
      </c>
      <c r="L42" s="103"/>
      <c r="M42" s="102"/>
    </row>
    <row r="43" spans="1:58" ht="12" customHeight="1">
      <c r="A43" s="104">
        <v>2015</v>
      </c>
      <c r="B43" s="103">
        <f t="shared" si="0"/>
        <v>0.02</v>
      </c>
      <c r="C43" s="103">
        <f t="shared" si="0"/>
        <v>0</v>
      </c>
      <c r="D43" s="103">
        <f t="shared" si="0"/>
        <v>3.3000000000000008E-3</v>
      </c>
      <c r="E43" s="103">
        <f t="shared" si="0"/>
        <v>6.6999999999999976E-3</v>
      </c>
      <c r="F43" s="103">
        <f t="shared" si="0"/>
        <v>3.3000000000000043E-3</v>
      </c>
      <c r="G43" s="103" t="str">
        <f t="shared" si="0"/>
        <v/>
      </c>
      <c r="H43" s="103" t="str">
        <f t="shared" si="0"/>
        <v/>
      </c>
      <c r="I43" s="103" t="str">
        <f t="shared" si="0"/>
        <v/>
      </c>
      <c r="J43" s="103" t="str">
        <f t="shared" si="0"/>
        <v/>
      </c>
      <c r="K43" s="103" t="str">
        <f t="shared" si="0"/>
        <v/>
      </c>
      <c r="L43" s="103"/>
      <c r="M43" s="102"/>
    </row>
    <row r="44" spans="1:58" ht="12" customHeight="1">
      <c r="A44" s="104">
        <v>2016</v>
      </c>
      <c r="B44" s="103">
        <f t="shared" ref="B44:K48" si="1">IF(B$27=0,C20,IF(C20="","",C20-B20))</f>
        <v>0</v>
      </c>
      <c r="C44" s="103">
        <f t="shared" si="1"/>
        <v>2.7000000000000001E-3</v>
      </c>
      <c r="D44" s="103">
        <f t="shared" si="1"/>
        <v>5.4999999999999988E-3</v>
      </c>
      <c r="E44" s="103">
        <f t="shared" si="1"/>
        <v>0</v>
      </c>
      <c r="F44" s="103" t="str">
        <f t="shared" si="1"/>
        <v/>
      </c>
      <c r="G44" s="103" t="str">
        <f t="shared" si="1"/>
        <v/>
      </c>
      <c r="H44" s="103" t="str">
        <f t="shared" si="1"/>
        <v/>
      </c>
      <c r="I44" s="103" t="str">
        <f t="shared" si="1"/>
        <v/>
      </c>
      <c r="J44" s="103" t="str">
        <f t="shared" si="1"/>
        <v/>
      </c>
      <c r="K44" s="103" t="str">
        <f t="shared" si="1"/>
        <v/>
      </c>
      <c r="L44" s="103"/>
      <c r="M44" s="102"/>
    </row>
    <row r="45" spans="1:58" ht="12" customHeight="1">
      <c r="A45" s="104">
        <v>2017</v>
      </c>
      <c r="B45" s="103">
        <f t="shared" si="1"/>
        <v>2.2000000000000001E-3</v>
      </c>
      <c r="C45" s="103">
        <f t="shared" si="1"/>
        <v>4.3999999999999994E-3</v>
      </c>
      <c r="D45" s="103">
        <f t="shared" si="1"/>
        <v>2.2000000000000006E-3</v>
      </c>
      <c r="E45" s="103" t="str">
        <f t="shared" si="1"/>
        <v/>
      </c>
      <c r="F45" s="103" t="str">
        <f t="shared" si="1"/>
        <v/>
      </c>
      <c r="G45" s="103" t="str">
        <f t="shared" si="1"/>
        <v/>
      </c>
      <c r="H45" s="103" t="str">
        <f t="shared" si="1"/>
        <v/>
      </c>
      <c r="I45" s="103" t="str">
        <f t="shared" si="1"/>
        <v/>
      </c>
      <c r="J45" s="103" t="str">
        <f t="shared" si="1"/>
        <v/>
      </c>
      <c r="K45" s="103" t="str">
        <f t="shared" si="1"/>
        <v/>
      </c>
      <c r="L45" s="103"/>
      <c r="M45" s="102"/>
    </row>
    <row r="46" spans="1:58" ht="12" customHeight="1">
      <c r="A46" s="104">
        <v>2018</v>
      </c>
      <c r="B46" s="103">
        <f t="shared" si="1"/>
        <v>3.9000000000000003E-3</v>
      </c>
      <c r="C46" s="103">
        <f t="shared" si="1"/>
        <v>7.7999999999999979E-3</v>
      </c>
      <c r="D46" s="103" t="str">
        <f t="shared" si="1"/>
        <v/>
      </c>
      <c r="E46" s="103" t="str">
        <f t="shared" si="1"/>
        <v/>
      </c>
      <c r="F46" s="103" t="str">
        <f t="shared" si="1"/>
        <v/>
      </c>
      <c r="G46" s="103" t="str">
        <f t="shared" si="1"/>
        <v/>
      </c>
      <c r="H46" s="103" t="str">
        <f t="shared" si="1"/>
        <v/>
      </c>
      <c r="I46" s="103" t="str">
        <f t="shared" si="1"/>
        <v/>
      </c>
      <c r="J46" s="103" t="str">
        <f t="shared" si="1"/>
        <v/>
      </c>
      <c r="K46" s="103" t="str">
        <f t="shared" si="1"/>
        <v/>
      </c>
      <c r="L46" s="103"/>
      <c r="M46" s="102"/>
    </row>
    <row r="47" spans="1:58" ht="12" customHeight="1">
      <c r="A47" s="104">
        <v>2019</v>
      </c>
      <c r="B47" s="103">
        <f t="shared" si="1"/>
        <v>1.01E-2</v>
      </c>
      <c r="C47" s="103" t="str">
        <f t="shared" si="1"/>
        <v/>
      </c>
      <c r="D47" s="103" t="str">
        <f t="shared" si="1"/>
        <v/>
      </c>
      <c r="E47" s="103" t="str">
        <f t="shared" si="1"/>
        <v/>
      </c>
      <c r="F47" s="103" t="str">
        <f t="shared" si="1"/>
        <v/>
      </c>
      <c r="G47" s="103" t="str">
        <f t="shared" si="1"/>
        <v/>
      </c>
      <c r="H47" s="103" t="str">
        <f t="shared" si="1"/>
        <v/>
      </c>
      <c r="I47" s="103" t="str">
        <f t="shared" si="1"/>
        <v/>
      </c>
      <c r="J47" s="103" t="str">
        <f t="shared" si="1"/>
        <v/>
      </c>
      <c r="K47" s="103" t="str">
        <f t="shared" si="1"/>
        <v/>
      </c>
      <c r="L47" s="103"/>
      <c r="M47" s="102"/>
    </row>
    <row r="48" spans="1:58" ht="12" customHeight="1">
      <c r="A48" s="104" t="s">
        <v>150</v>
      </c>
      <c r="B48" s="103">
        <f t="shared" si="1"/>
        <v>6.8000000000000005E-3</v>
      </c>
      <c r="C48" s="103">
        <f t="shared" si="1"/>
        <v>6.2000000000000006E-3</v>
      </c>
      <c r="D48" s="103">
        <f t="shared" si="1"/>
        <v>4.5999999999999999E-3</v>
      </c>
      <c r="E48" s="103">
        <f t="shared" si="1"/>
        <v>4.8000000000000022E-3</v>
      </c>
      <c r="F48" s="103">
        <f t="shared" si="1"/>
        <v>4.5999999999999999E-3</v>
      </c>
      <c r="G48" s="103">
        <f t="shared" si="1"/>
        <v>3.599999999999999E-3</v>
      </c>
      <c r="H48" s="103">
        <f t="shared" si="1"/>
        <v>3.4000000000000002E-3</v>
      </c>
      <c r="I48" s="103">
        <f t="shared" si="1"/>
        <v>3.2000000000000015E-3</v>
      </c>
      <c r="J48" s="103">
        <f t="shared" si="1"/>
        <v>1.4999999999999944E-3</v>
      </c>
      <c r="K48" s="103">
        <f t="shared" si="1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67" si="2">IF(B$51=0,B28,IF(B28="","",B28/(1-B4)))</f>
        <v>0</v>
      </c>
      <c r="C52" s="103">
        <f t="shared" si="2"/>
        <v>0</v>
      </c>
      <c r="D52" s="103">
        <f t="shared" si="2"/>
        <v>0</v>
      </c>
      <c r="E52" s="103">
        <f t="shared" si="2"/>
        <v>0</v>
      </c>
      <c r="F52" s="103">
        <f t="shared" si="2"/>
        <v>0</v>
      </c>
      <c r="G52" s="103">
        <f t="shared" si="2"/>
        <v>0</v>
      </c>
      <c r="H52" s="103">
        <f t="shared" si="2"/>
        <v>0</v>
      </c>
      <c r="I52" s="103">
        <f t="shared" si="2"/>
        <v>1.4499999999999999E-2</v>
      </c>
      <c r="J52" s="103">
        <f t="shared" si="2"/>
        <v>0</v>
      </c>
      <c r="K52" s="103">
        <f t="shared" si="2"/>
        <v>0</v>
      </c>
      <c r="L52" s="103"/>
      <c r="N52" s="103">
        <f>IFERROR(HLOOKUP(N$51-$A52,$B$51:$K$71,2+$A52-$A$52,0),"")</f>
        <v>0</v>
      </c>
      <c r="O52" s="103">
        <f t="shared" ref="O52:AG66" si="3">IFERROR(HLOOKUP(O$51-$A52,$B$51:$K$71,2+$A52-$A$52,0),"")</f>
        <v>0</v>
      </c>
      <c r="P52" s="103">
        <f t="shared" si="3"/>
        <v>0</v>
      </c>
      <c r="Q52" s="103">
        <f t="shared" si="3"/>
        <v>0</v>
      </c>
      <c r="R52" s="103">
        <f t="shared" si="3"/>
        <v>0</v>
      </c>
      <c r="S52" s="103">
        <f t="shared" si="3"/>
        <v>0</v>
      </c>
      <c r="T52" s="103">
        <f t="shared" si="3"/>
        <v>0</v>
      </c>
      <c r="U52" s="103">
        <f t="shared" si="3"/>
        <v>1.4499999999999999E-2</v>
      </c>
      <c r="V52" s="103">
        <f t="shared" si="3"/>
        <v>0</v>
      </c>
      <c r="W52" s="103">
        <f t="shared" si="3"/>
        <v>0</v>
      </c>
      <c r="X52" s="103" t="str">
        <f t="shared" si="3"/>
        <v/>
      </c>
      <c r="Y52" s="103" t="str">
        <f t="shared" si="3"/>
        <v/>
      </c>
      <c r="Z52" s="103" t="str">
        <f t="shared" si="3"/>
        <v/>
      </c>
      <c r="AA52" s="103" t="str">
        <f t="shared" si="3"/>
        <v/>
      </c>
      <c r="AB52" s="103" t="str">
        <f t="shared" si="3"/>
        <v/>
      </c>
      <c r="AC52" s="103" t="str">
        <f t="shared" si="3"/>
        <v/>
      </c>
      <c r="AD52" s="103" t="str">
        <f t="shared" si="3"/>
        <v/>
      </c>
      <c r="AE52" s="103" t="str">
        <f t="shared" si="3"/>
        <v/>
      </c>
      <c r="AF52" s="103" t="str">
        <f t="shared" si="3"/>
        <v/>
      </c>
      <c r="AG52" s="103" t="str">
        <f t="shared" si="3"/>
        <v/>
      </c>
    </row>
    <row r="53" spans="1:33" ht="12" customHeight="1">
      <c r="A53" s="104">
        <v>2001</v>
      </c>
      <c r="B53" s="103">
        <f t="shared" si="2"/>
        <v>0</v>
      </c>
      <c r="C53" s="103">
        <f t="shared" si="2"/>
        <v>0</v>
      </c>
      <c r="D53" s="103">
        <f t="shared" si="2"/>
        <v>0</v>
      </c>
      <c r="E53" s="103">
        <f t="shared" si="2"/>
        <v>0</v>
      </c>
      <c r="F53" s="103">
        <f t="shared" si="2"/>
        <v>0</v>
      </c>
      <c r="G53" s="103">
        <f t="shared" si="2"/>
        <v>0</v>
      </c>
      <c r="H53" s="103">
        <f t="shared" si="2"/>
        <v>1.3000000000000001E-2</v>
      </c>
      <c r="I53" s="103">
        <f t="shared" si="2"/>
        <v>0</v>
      </c>
      <c r="J53" s="103">
        <f t="shared" si="2"/>
        <v>0</v>
      </c>
      <c r="K53" s="103">
        <f t="shared" si="2"/>
        <v>0</v>
      </c>
      <c r="L53" s="103"/>
      <c r="N53" s="103" t="str">
        <f t="shared" ref="N53:AC71" si="4">IFERROR(HLOOKUP(N$51-$A53,$B$51:$K$71,2+$A53-$A$52,0),"")</f>
        <v/>
      </c>
      <c r="O53" s="103">
        <f t="shared" si="4"/>
        <v>0</v>
      </c>
      <c r="P53" s="103">
        <f t="shared" si="4"/>
        <v>0</v>
      </c>
      <c r="Q53" s="103">
        <f t="shared" si="4"/>
        <v>0</v>
      </c>
      <c r="R53" s="103">
        <f t="shared" si="4"/>
        <v>0</v>
      </c>
      <c r="S53" s="103">
        <f t="shared" si="4"/>
        <v>0</v>
      </c>
      <c r="T53" s="103">
        <f t="shared" si="4"/>
        <v>0</v>
      </c>
      <c r="U53" s="103">
        <f t="shared" si="4"/>
        <v>1.3000000000000001E-2</v>
      </c>
      <c r="V53" s="103">
        <f t="shared" si="4"/>
        <v>0</v>
      </c>
      <c r="W53" s="103">
        <f t="shared" si="4"/>
        <v>0</v>
      </c>
      <c r="X53" s="103">
        <f t="shared" si="4"/>
        <v>0</v>
      </c>
      <c r="Y53" s="103" t="str">
        <f t="shared" si="4"/>
        <v/>
      </c>
      <c r="Z53" s="103" t="str">
        <f t="shared" si="4"/>
        <v/>
      </c>
      <c r="AA53" s="103" t="str">
        <f t="shared" si="4"/>
        <v/>
      </c>
      <c r="AB53" s="103" t="str">
        <f t="shared" si="4"/>
        <v/>
      </c>
      <c r="AC53" s="103" t="str">
        <f t="shared" si="4"/>
        <v/>
      </c>
      <c r="AD53" s="103" t="str">
        <f t="shared" si="3"/>
        <v/>
      </c>
      <c r="AE53" s="103" t="str">
        <f t="shared" si="3"/>
        <v/>
      </c>
      <c r="AF53" s="103" t="str">
        <f t="shared" si="3"/>
        <v/>
      </c>
      <c r="AG53" s="103" t="str">
        <f t="shared" si="3"/>
        <v/>
      </c>
    </row>
    <row r="54" spans="1:33" ht="12" customHeight="1">
      <c r="A54" s="104">
        <v>2002</v>
      </c>
      <c r="B54" s="103">
        <f t="shared" si="2"/>
        <v>0</v>
      </c>
      <c r="C54" s="103">
        <f t="shared" si="2"/>
        <v>1.1599999999999999E-2</v>
      </c>
      <c r="D54" s="103">
        <f t="shared" si="2"/>
        <v>0</v>
      </c>
      <c r="E54" s="103">
        <f t="shared" si="2"/>
        <v>0</v>
      </c>
      <c r="F54" s="103">
        <f t="shared" si="2"/>
        <v>0</v>
      </c>
      <c r="G54" s="103">
        <f t="shared" si="2"/>
        <v>1.1837312828814247E-2</v>
      </c>
      <c r="H54" s="103">
        <f t="shared" si="2"/>
        <v>0</v>
      </c>
      <c r="I54" s="103">
        <f t="shared" si="2"/>
        <v>0</v>
      </c>
      <c r="J54" s="103">
        <f t="shared" si="2"/>
        <v>0</v>
      </c>
      <c r="K54" s="103">
        <f t="shared" si="2"/>
        <v>0</v>
      </c>
      <c r="L54" s="103"/>
      <c r="N54" s="103" t="str">
        <f t="shared" si="4"/>
        <v/>
      </c>
      <c r="O54" s="103" t="str">
        <f t="shared" si="3"/>
        <v/>
      </c>
      <c r="P54" s="103">
        <f t="shared" si="3"/>
        <v>0</v>
      </c>
      <c r="Q54" s="103">
        <f t="shared" si="3"/>
        <v>1.1599999999999999E-2</v>
      </c>
      <c r="R54" s="103">
        <f t="shared" si="3"/>
        <v>0</v>
      </c>
      <c r="S54" s="103">
        <f t="shared" si="3"/>
        <v>0</v>
      </c>
      <c r="T54" s="103">
        <f t="shared" si="3"/>
        <v>0</v>
      </c>
      <c r="U54" s="103">
        <f t="shared" si="3"/>
        <v>1.1837312828814247E-2</v>
      </c>
      <c r="V54" s="103">
        <f t="shared" si="3"/>
        <v>0</v>
      </c>
      <c r="W54" s="103">
        <f t="shared" si="3"/>
        <v>0</v>
      </c>
      <c r="X54" s="103">
        <f t="shared" si="3"/>
        <v>0</v>
      </c>
      <c r="Y54" s="103">
        <f t="shared" si="3"/>
        <v>0</v>
      </c>
      <c r="Z54" s="103" t="str">
        <f t="shared" si="3"/>
        <v/>
      </c>
      <c r="AA54" s="103" t="str">
        <f t="shared" si="3"/>
        <v/>
      </c>
      <c r="AB54" s="103" t="str">
        <f t="shared" si="3"/>
        <v/>
      </c>
      <c r="AC54" s="103" t="str">
        <f t="shared" si="3"/>
        <v/>
      </c>
      <c r="AD54" s="103" t="str">
        <f t="shared" si="3"/>
        <v/>
      </c>
      <c r="AE54" s="103" t="str">
        <f t="shared" si="3"/>
        <v/>
      </c>
      <c r="AF54" s="103" t="str">
        <f t="shared" si="3"/>
        <v/>
      </c>
      <c r="AG54" s="103" t="str">
        <f t="shared" si="3"/>
        <v/>
      </c>
    </row>
    <row r="55" spans="1:33" ht="12" customHeight="1">
      <c r="A55" s="104">
        <v>2003</v>
      </c>
      <c r="B55" s="103">
        <f t="shared" si="2"/>
        <v>7.4999999999999997E-3</v>
      </c>
      <c r="C55" s="103">
        <f t="shared" si="2"/>
        <v>0</v>
      </c>
      <c r="D55" s="103">
        <f t="shared" si="2"/>
        <v>0</v>
      </c>
      <c r="E55" s="103">
        <f t="shared" si="2"/>
        <v>0</v>
      </c>
      <c r="F55" s="103">
        <f t="shared" si="2"/>
        <v>7.5566750629722911E-3</v>
      </c>
      <c r="G55" s="103">
        <f t="shared" si="2"/>
        <v>0</v>
      </c>
      <c r="H55" s="103">
        <f t="shared" si="2"/>
        <v>0</v>
      </c>
      <c r="I55" s="103">
        <f t="shared" si="2"/>
        <v>0</v>
      </c>
      <c r="J55" s="103">
        <f t="shared" si="2"/>
        <v>0</v>
      </c>
      <c r="K55" s="103">
        <f t="shared" si="2"/>
        <v>0</v>
      </c>
      <c r="L55" s="103"/>
      <c r="N55" s="103" t="str">
        <f t="shared" si="4"/>
        <v/>
      </c>
      <c r="O55" s="103" t="str">
        <f t="shared" si="3"/>
        <v/>
      </c>
      <c r="P55" s="103" t="str">
        <f t="shared" si="3"/>
        <v/>
      </c>
      <c r="Q55" s="103">
        <f t="shared" si="3"/>
        <v>7.4999999999999997E-3</v>
      </c>
      <c r="R55" s="103">
        <f t="shared" si="3"/>
        <v>0</v>
      </c>
      <c r="S55" s="103">
        <f t="shared" si="3"/>
        <v>0</v>
      </c>
      <c r="T55" s="103">
        <f t="shared" si="3"/>
        <v>0</v>
      </c>
      <c r="U55" s="103">
        <f t="shared" si="3"/>
        <v>7.5566750629722911E-3</v>
      </c>
      <c r="V55" s="103">
        <f t="shared" si="3"/>
        <v>0</v>
      </c>
      <c r="W55" s="103">
        <f t="shared" si="3"/>
        <v>0</v>
      </c>
      <c r="X55" s="103">
        <f t="shared" si="3"/>
        <v>0</v>
      </c>
      <c r="Y55" s="103">
        <f t="shared" si="3"/>
        <v>0</v>
      </c>
      <c r="Z55" s="103">
        <f t="shared" si="3"/>
        <v>0</v>
      </c>
      <c r="AA55" s="103" t="str">
        <f t="shared" si="3"/>
        <v/>
      </c>
      <c r="AB55" s="103" t="str">
        <f t="shared" si="3"/>
        <v/>
      </c>
      <c r="AC55" s="103" t="str">
        <f t="shared" si="3"/>
        <v/>
      </c>
      <c r="AD55" s="103" t="str">
        <f t="shared" si="3"/>
        <v/>
      </c>
      <c r="AE55" s="103" t="str">
        <f t="shared" si="3"/>
        <v/>
      </c>
      <c r="AF55" s="103" t="str">
        <f t="shared" si="3"/>
        <v/>
      </c>
      <c r="AG55" s="103" t="str">
        <f t="shared" si="3"/>
        <v/>
      </c>
    </row>
    <row r="56" spans="1:33" ht="12" customHeight="1">
      <c r="A56" s="104">
        <v>2004</v>
      </c>
      <c r="B56" s="103">
        <f t="shared" si="2"/>
        <v>0</v>
      </c>
      <c r="C56" s="103">
        <f t="shared" si="2"/>
        <v>0</v>
      </c>
      <c r="D56" s="103">
        <f t="shared" si="2"/>
        <v>0</v>
      </c>
      <c r="E56" s="103">
        <f t="shared" si="2"/>
        <v>7.4999999999999997E-3</v>
      </c>
      <c r="F56" s="103">
        <f t="shared" si="2"/>
        <v>0</v>
      </c>
      <c r="G56" s="103">
        <f t="shared" si="2"/>
        <v>0</v>
      </c>
      <c r="H56" s="103">
        <f t="shared" si="2"/>
        <v>7.5566750629722911E-3</v>
      </c>
      <c r="I56" s="103">
        <f t="shared" si="2"/>
        <v>0</v>
      </c>
      <c r="J56" s="103">
        <f t="shared" si="2"/>
        <v>0</v>
      </c>
      <c r="K56" s="103">
        <f t="shared" si="2"/>
        <v>0</v>
      </c>
      <c r="L56" s="103"/>
      <c r="N56" s="103" t="str">
        <f t="shared" si="4"/>
        <v/>
      </c>
      <c r="O56" s="103" t="str">
        <f t="shared" si="3"/>
        <v/>
      </c>
      <c r="P56" s="103" t="str">
        <f t="shared" si="3"/>
        <v/>
      </c>
      <c r="Q56" s="103" t="str">
        <f t="shared" si="3"/>
        <v/>
      </c>
      <c r="R56" s="103">
        <f t="shared" si="3"/>
        <v>0</v>
      </c>
      <c r="S56" s="103">
        <f t="shared" si="3"/>
        <v>0</v>
      </c>
      <c r="T56" s="103">
        <f t="shared" si="3"/>
        <v>0</v>
      </c>
      <c r="U56" s="103">
        <f t="shared" si="3"/>
        <v>7.4999999999999997E-3</v>
      </c>
      <c r="V56" s="103">
        <f t="shared" si="3"/>
        <v>0</v>
      </c>
      <c r="W56" s="103">
        <f t="shared" si="3"/>
        <v>0</v>
      </c>
      <c r="X56" s="103">
        <f t="shared" si="3"/>
        <v>7.5566750629722911E-3</v>
      </c>
      <c r="Y56" s="103">
        <f t="shared" si="3"/>
        <v>0</v>
      </c>
      <c r="Z56" s="103">
        <f t="shared" si="3"/>
        <v>0</v>
      </c>
      <c r="AA56" s="103">
        <f t="shared" si="3"/>
        <v>0</v>
      </c>
      <c r="AB56" s="103" t="str">
        <f t="shared" si="3"/>
        <v/>
      </c>
      <c r="AC56" s="103" t="str">
        <f t="shared" si="3"/>
        <v/>
      </c>
      <c r="AD56" s="103" t="str">
        <f t="shared" si="3"/>
        <v/>
      </c>
      <c r="AE56" s="103" t="str">
        <f t="shared" si="3"/>
        <v/>
      </c>
      <c r="AF56" s="103" t="str">
        <f t="shared" si="3"/>
        <v/>
      </c>
      <c r="AG56" s="103" t="str">
        <f t="shared" si="3"/>
        <v/>
      </c>
    </row>
    <row r="57" spans="1:33" ht="12" customHeight="1">
      <c r="A57" s="104">
        <v>2005</v>
      </c>
      <c r="B57" s="103">
        <f t="shared" si="2"/>
        <v>0</v>
      </c>
      <c r="C57" s="103">
        <f t="shared" si="2"/>
        <v>0</v>
      </c>
      <c r="D57" s="103">
        <f t="shared" si="2"/>
        <v>6.8000000000000005E-3</v>
      </c>
      <c r="E57" s="103">
        <f t="shared" si="2"/>
        <v>0</v>
      </c>
      <c r="F57" s="103">
        <f t="shared" si="2"/>
        <v>6.7458719291180035E-3</v>
      </c>
      <c r="G57" s="103">
        <f t="shared" si="2"/>
        <v>6.8930562595032911E-3</v>
      </c>
      <c r="H57" s="103">
        <f t="shared" si="2"/>
        <v>0</v>
      </c>
      <c r="I57" s="103">
        <f t="shared" si="2"/>
        <v>6.8388282127181833E-3</v>
      </c>
      <c r="J57" s="103">
        <f t="shared" si="2"/>
        <v>0</v>
      </c>
      <c r="K57" s="103">
        <f t="shared" si="2"/>
        <v>0</v>
      </c>
      <c r="L57" s="103"/>
      <c r="N57" s="103" t="str">
        <f t="shared" si="4"/>
        <v/>
      </c>
      <c r="O57" s="103" t="str">
        <f t="shared" si="3"/>
        <v/>
      </c>
      <c r="P57" s="103" t="str">
        <f t="shared" si="3"/>
        <v/>
      </c>
      <c r="Q57" s="103" t="str">
        <f t="shared" si="3"/>
        <v/>
      </c>
      <c r="R57" s="103" t="str">
        <f t="shared" si="3"/>
        <v/>
      </c>
      <c r="S57" s="103">
        <f t="shared" si="3"/>
        <v>0</v>
      </c>
      <c r="T57" s="103">
        <f t="shared" si="3"/>
        <v>0</v>
      </c>
      <c r="U57" s="103">
        <f t="shared" si="3"/>
        <v>6.8000000000000005E-3</v>
      </c>
      <c r="V57" s="103">
        <f t="shared" si="3"/>
        <v>0</v>
      </c>
      <c r="W57" s="103">
        <f t="shared" si="3"/>
        <v>6.7458719291180035E-3</v>
      </c>
      <c r="X57" s="103">
        <f t="shared" si="3"/>
        <v>6.8930562595032911E-3</v>
      </c>
      <c r="Y57" s="103">
        <f t="shared" si="3"/>
        <v>0</v>
      </c>
      <c r="Z57" s="103">
        <f t="shared" si="3"/>
        <v>6.8388282127181833E-3</v>
      </c>
      <c r="AA57" s="103">
        <f t="shared" si="3"/>
        <v>0</v>
      </c>
      <c r="AB57" s="103">
        <f t="shared" si="3"/>
        <v>0</v>
      </c>
      <c r="AC57" s="103" t="str">
        <f t="shared" si="3"/>
        <v/>
      </c>
      <c r="AD57" s="103" t="str">
        <f t="shared" si="3"/>
        <v/>
      </c>
      <c r="AE57" s="103" t="str">
        <f t="shared" si="3"/>
        <v/>
      </c>
      <c r="AF57" s="103" t="str">
        <f t="shared" si="3"/>
        <v/>
      </c>
      <c r="AG57" s="103" t="str">
        <f t="shared" si="3"/>
        <v/>
      </c>
    </row>
    <row r="58" spans="1:33" ht="12" customHeight="1">
      <c r="A58" s="104">
        <v>2006</v>
      </c>
      <c r="B58" s="103">
        <f t="shared" si="2"/>
        <v>6.3E-3</v>
      </c>
      <c r="C58" s="103">
        <f t="shared" si="2"/>
        <v>6.3399416322833854E-3</v>
      </c>
      <c r="D58" s="103">
        <f t="shared" si="2"/>
        <v>0</v>
      </c>
      <c r="E58" s="103">
        <f t="shared" si="2"/>
        <v>6.3803929511849298E-3</v>
      </c>
      <c r="F58" s="103">
        <f t="shared" si="2"/>
        <v>6.4213637753541943E-3</v>
      </c>
      <c r="G58" s="103">
        <f t="shared" si="2"/>
        <v>0</v>
      </c>
      <c r="H58" s="103">
        <f t="shared" si="2"/>
        <v>6.360279031596229E-3</v>
      </c>
      <c r="I58" s="103">
        <f t="shared" si="2"/>
        <v>0</v>
      </c>
      <c r="J58" s="103">
        <f t="shared" si="2"/>
        <v>0</v>
      </c>
      <c r="K58" s="103">
        <f t="shared" si="2"/>
        <v>0</v>
      </c>
      <c r="L58" s="103"/>
      <c r="N58" s="103" t="str">
        <f t="shared" si="4"/>
        <v/>
      </c>
      <c r="O58" s="103" t="str">
        <f t="shared" si="3"/>
        <v/>
      </c>
      <c r="P58" s="103" t="str">
        <f t="shared" si="3"/>
        <v/>
      </c>
      <c r="Q58" s="103" t="str">
        <f t="shared" si="3"/>
        <v/>
      </c>
      <c r="R58" s="103" t="str">
        <f t="shared" si="3"/>
        <v/>
      </c>
      <c r="S58" s="103" t="str">
        <f t="shared" si="3"/>
        <v/>
      </c>
      <c r="T58" s="103">
        <f t="shared" si="3"/>
        <v>6.3E-3</v>
      </c>
      <c r="U58" s="103">
        <f t="shared" si="3"/>
        <v>6.3399416322833854E-3</v>
      </c>
      <c r="V58" s="103">
        <f t="shared" si="3"/>
        <v>0</v>
      </c>
      <c r="W58" s="103">
        <f t="shared" si="3"/>
        <v>6.3803929511849298E-3</v>
      </c>
      <c r="X58" s="103">
        <f t="shared" si="3"/>
        <v>6.4213637753541943E-3</v>
      </c>
      <c r="Y58" s="103">
        <f t="shared" si="3"/>
        <v>0</v>
      </c>
      <c r="Z58" s="103">
        <f t="shared" si="3"/>
        <v>6.360279031596229E-3</v>
      </c>
      <c r="AA58" s="103">
        <f t="shared" si="3"/>
        <v>0</v>
      </c>
      <c r="AB58" s="103">
        <f t="shared" si="3"/>
        <v>0</v>
      </c>
      <c r="AC58" s="103">
        <f t="shared" si="3"/>
        <v>0</v>
      </c>
      <c r="AD58" s="103" t="str">
        <f t="shared" si="3"/>
        <v/>
      </c>
      <c r="AE58" s="103" t="str">
        <f t="shared" si="3"/>
        <v/>
      </c>
      <c r="AF58" s="103" t="str">
        <f t="shared" si="3"/>
        <v/>
      </c>
      <c r="AG58" s="103" t="str">
        <f t="shared" si="3"/>
        <v/>
      </c>
    </row>
    <row r="59" spans="1:33" ht="12" customHeight="1">
      <c r="A59" s="104">
        <v>2007</v>
      </c>
      <c r="B59" s="103">
        <f t="shared" si="2"/>
        <v>8.1000000000000013E-3</v>
      </c>
      <c r="C59" s="103">
        <f t="shared" si="2"/>
        <v>8.2669623954027601E-3</v>
      </c>
      <c r="D59" s="103">
        <f t="shared" si="2"/>
        <v>8.2342177493138144E-3</v>
      </c>
      <c r="E59" s="103">
        <f t="shared" si="2"/>
        <v>8.3025830258302621E-3</v>
      </c>
      <c r="F59" s="103">
        <f t="shared" si="2"/>
        <v>0</v>
      </c>
      <c r="G59" s="103">
        <f t="shared" si="2"/>
        <v>8.4754521963824273E-3</v>
      </c>
      <c r="H59" s="103">
        <f t="shared" si="2"/>
        <v>0</v>
      </c>
      <c r="I59" s="103">
        <f t="shared" si="2"/>
        <v>0</v>
      </c>
      <c r="J59" s="103">
        <f t="shared" si="2"/>
        <v>8.4436568331074692E-3</v>
      </c>
      <c r="K59" s="103">
        <f t="shared" si="2"/>
        <v>0</v>
      </c>
      <c r="L59" s="103"/>
      <c r="N59" s="103" t="str">
        <f t="shared" si="4"/>
        <v/>
      </c>
      <c r="O59" s="103" t="str">
        <f t="shared" si="3"/>
        <v/>
      </c>
      <c r="P59" s="103" t="str">
        <f t="shared" si="3"/>
        <v/>
      </c>
      <c r="Q59" s="103" t="str">
        <f t="shared" si="3"/>
        <v/>
      </c>
      <c r="R59" s="103" t="str">
        <f t="shared" si="3"/>
        <v/>
      </c>
      <c r="S59" s="103" t="str">
        <f t="shared" si="3"/>
        <v/>
      </c>
      <c r="T59" s="103" t="str">
        <f t="shared" si="3"/>
        <v/>
      </c>
      <c r="U59" s="103">
        <f t="shared" si="3"/>
        <v>8.1000000000000013E-3</v>
      </c>
      <c r="V59" s="103">
        <f t="shared" si="3"/>
        <v>8.2669623954027601E-3</v>
      </c>
      <c r="W59" s="103">
        <f t="shared" si="3"/>
        <v>8.2342177493138144E-3</v>
      </c>
      <c r="X59" s="103">
        <f t="shared" si="3"/>
        <v>8.3025830258302621E-3</v>
      </c>
      <c r="Y59" s="103">
        <f t="shared" si="3"/>
        <v>0</v>
      </c>
      <c r="Z59" s="103">
        <f t="shared" si="3"/>
        <v>8.4754521963824273E-3</v>
      </c>
      <c r="AA59" s="103">
        <f t="shared" si="3"/>
        <v>0</v>
      </c>
      <c r="AB59" s="103">
        <f t="shared" si="3"/>
        <v>0</v>
      </c>
      <c r="AC59" s="103">
        <f t="shared" si="3"/>
        <v>8.4436568331074692E-3</v>
      </c>
      <c r="AD59" s="103">
        <f t="shared" si="3"/>
        <v>0</v>
      </c>
      <c r="AE59" s="103" t="str">
        <f t="shared" si="3"/>
        <v/>
      </c>
      <c r="AF59" s="103" t="str">
        <f t="shared" si="3"/>
        <v/>
      </c>
      <c r="AG59" s="103" t="str">
        <f t="shared" si="3"/>
        <v/>
      </c>
    </row>
    <row r="60" spans="1:33" ht="12" customHeight="1">
      <c r="A60" s="104">
        <v>2008</v>
      </c>
      <c r="B60" s="103">
        <f t="shared" si="2"/>
        <v>2.1299999999999999E-2</v>
      </c>
      <c r="C60" s="103">
        <f t="shared" si="2"/>
        <v>2.1763563911310922E-2</v>
      </c>
      <c r="D60" s="103">
        <f t="shared" si="2"/>
        <v>7.3114685606851882E-3</v>
      </c>
      <c r="E60" s="103">
        <f t="shared" si="2"/>
        <v>0</v>
      </c>
      <c r="F60" s="103">
        <f t="shared" si="2"/>
        <v>7.470538720538723E-3</v>
      </c>
      <c r="G60" s="103">
        <f t="shared" si="2"/>
        <v>0</v>
      </c>
      <c r="H60" s="103">
        <f t="shared" si="2"/>
        <v>0</v>
      </c>
      <c r="I60" s="103">
        <f t="shared" si="2"/>
        <v>7.5267677303084857E-3</v>
      </c>
      <c r="J60" s="103">
        <f t="shared" si="2"/>
        <v>0</v>
      </c>
      <c r="K60" s="103">
        <f t="shared" si="2"/>
        <v>0</v>
      </c>
      <c r="L60" s="103"/>
      <c r="N60" s="103" t="str">
        <f t="shared" si="4"/>
        <v/>
      </c>
      <c r="O60" s="103" t="str">
        <f t="shared" si="3"/>
        <v/>
      </c>
      <c r="P60" s="103" t="str">
        <f t="shared" si="3"/>
        <v/>
      </c>
      <c r="Q60" s="103" t="str">
        <f t="shared" si="3"/>
        <v/>
      </c>
      <c r="R60" s="103" t="str">
        <f t="shared" si="3"/>
        <v/>
      </c>
      <c r="S60" s="103" t="str">
        <f t="shared" si="3"/>
        <v/>
      </c>
      <c r="T60" s="103" t="str">
        <f t="shared" si="3"/>
        <v/>
      </c>
      <c r="U60" s="103" t="str">
        <f t="shared" si="3"/>
        <v/>
      </c>
      <c r="V60" s="103">
        <f t="shared" si="3"/>
        <v>2.1299999999999999E-2</v>
      </c>
      <c r="W60" s="103">
        <f t="shared" si="3"/>
        <v>2.1763563911310922E-2</v>
      </c>
      <c r="X60" s="103">
        <f t="shared" si="3"/>
        <v>7.3114685606851882E-3</v>
      </c>
      <c r="Y60" s="103">
        <f t="shared" si="3"/>
        <v>0</v>
      </c>
      <c r="Z60" s="103">
        <f t="shared" si="3"/>
        <v>7.470538720538723E-3</v>
      </c>
      <c r="AA60" s="103">
        <f t="shared" si="3"/>
        <v>0</v>
      </c>
      <c r="AB60" s="103">
        <f t="shared" si="3"/>
        <v>0</v>
      </c>
      <c r="AC60" s="103">
        <f t="shared" si="3"/>
        <v>7.5267677303084857E-3</v>
      </c>
      <c r="AD60" s="103">
        <f t="shared" si="3"/>
        <v>0</v>
      </c>
      <c r="AE60" s="103">
        <f t="shared" si="3"/>
        <v>0</v>
      </c>
      <c r="AF60" s="103" t="str">
        <f t="shared" si="3"/>
        <v/>
      </c>
      <c r="AG60" s="103" t="str">
        <f t="shared" si="3"/>
        <v/>
      </c>
    </row>
    <row r="61" spans="1:33" ht="12" customHeight="1">
      <c r="A61" s="104">
        <v>2009</v>
      </c>
      <c r="B61" s="103">
        <f t="shared" si="2"/>
        <v>2.5000000000000001E-2</v>
      </c>
      <c r="C61" s="103">
        <f t="shared" si="2"/>
        <v>6.4615384615384621E-3</v>
      </c>
      <c r="D61" s="103">
        <f t="shared" si="2"/>
        <v>0</v>
      </c>
      <c r="E61" s="103">
        <f t="shared" si="2"/>
        <v>6.4003303396304298E-3</v>
      </c>
      <c r="F61" s="103">
        <f t="shared" si="2"/>
        <v>0</v>
      </c>
      <c r="G61" s="103">
        <f t="shared" si="2"/>
        <v>0</v>
      </c>
      <c r="H61" s="103">
        <f t="shared" si="2"/>
        <v>6.5454545454545453E-3</v>
      </c>
      <c r="I61" s="103">
        <f t="shared" si="2"/>
        <v>6.4839991633549509E-3</v>
      </c>
      <c r="J61" s="103">
        <f t="shared" si="2"/>
        <v>0</v>
      </c>
      <c r="K61" s="103">
        <f t="shared" si="2"/>
        <v>6.6315789473684137E-3</v>
      </c>
      <c r="L61" s="103"/>
      <c r="N61" s="103" t="str">
        <f t="shared" si="4"/>
        <v/>
      </c>
      <c r="O61" s="103" t="str">
        <f t="shared" si="3"/>
        <v/>
      </c>
      <c r="P61" s="103" t="str">
        <f t="shared" si="3"/>
        <v/>
      </c>
      <c r="Q61" s="103" t="str">
        <f t="shared" si="3"/>
        <v/>
      </c>
      <c r="R61" s="103" t="str">
        <f t="shared" si="3"/>
        <v/>
      </c>
      <c r="S61" s="103" t="str">
        <f t="shared" si="3"/>
        <v/>
      </c>
      <c r="T61" s="103" t="str">
        <f t="shared" si="3"/>
        <v/>
      </c>
      <c r="U61" s="103" t="str">
        <f t="shared" si="3"/>
        <v/>
      </c>
      <c r="V61" s="103" t="str">
        <f t="shared" si="3"/>
        <v/>
      </c>
      <c r="W61" s="103">
        <f t="shared" si="3"/>
        <v>2.5000000000000001E-2</v>
      </c>
      <c r="X61" s="103">
        <f t="shared" si="3"/>
        <v>6.4615384615384621E-3</v>
      </c>
      <c r="Y61" s="103">
        <f t="shared" si="3"/>
        <v>0</v>
      </c>
      <c r="Z61" s="103">
        <f t="shared" si="3"/>
        <v>6.4003303396304298E-3</v>
      </c>
      <c r="AA61" s="103">
        <f t="shared" si="3"/>
        <v>0</v>
      </c>
      <c r="AB61" s="103">
        <f t="shared" si="3"/>
        <v>0</v>
      </c>
      <c r="AC61" s="103">
        <f t="shared" si="3"/>
        <v>6.5454545454545453E-3</v>
      </c>
      <c r="AD61" s="103">
        <f t="shared" si="3"/>
        <v>6.4839991633549509E-3</v>
      </c>
      <c r="AE61" s="103">
        <f t="shared" si="3"/>
        <v>0</v>
      </c>
      <c r="AF61" s="103">
        <f t="shared" si="3"/>
        <v>6.6315789473684137E-3</v>
      </c>
      <c r="AG61" s="103" t="str">
        <f t="shared" si="3"/>
        <v/>
      </c>
    </row>
    <row r="62" spans="1:33" ht="12" customHeight="1">
      <c r="A62" s="104">
        <v>2010</v>
      </c>
      <c r="B62" s="103">
        <f t="shared" si="2"/>
        <v>6.7000000000000002E-3</v>
      </c>
      <c r="C62" s="103">
        <f t="shared" si="2"/>
        <v>0</v>
      </c>
      <c r="D62" s="103">
        <f t="shared" si="2"/>
        <v>6.7451927917044205E-3</v>
      </c>
      <c r="E62" s="103">
        <f t="shared" si="2"/>
        <v>0</v>
      </c>
      <c r="F62" s="103">
        <f t="shared" si="2"/>
        <v>0</v>
      </c>
      <c r="G62" s="103">
        <f t="shared" si="2"/>
        <v>6.7909993918507964E-3</v>
      </c>
      <c r="H62" s="103">
        <f t="shared" si="2"/>
        <v>0</v>
      </c>
      <c r="I62" s="103">
        <f t="shared" si="2"/>
        <v>0</v>
      </c>
      <c r="J62" s="103">
        <f t="shared" si="2"/>
        <v>6.837432391060317E-3</v>
      </c>
      <c r="K62" s="103">
        <f t="shared" si="2"/>
        <v>0</v>
      </c>
      <c r="L62" s="103"/>
      <c r="N62" s="103" t="str">
        <f t="shared" si="4"/>
        <v/>
      </c>
      <c r="O62" s="103" t="str">
        <f t="shared" si="3"/>
        <v/>
      </c>
      <c r="P62" s="103" t="str">
        <f t="shared" si="3"/>
        <v/>
      </c>
      <c r="Q62" s="103" t="str">
        <f t="shared" si="3"/>
        <v/>
      </c>
      <c r="R62" s="103" t="str">
        <f t="shared" si="3"/>
        <v/>
      </c>
      <c r="S62" s="103" t="str">
        <f t="shared" si="3"/>
        <v/>
      </c>
      <c r="T62" s="103" t="str">
        <f t="shared" si="3"/>
        <v/>
      </c>
      <c r="U62" s="103" t="str">
        <f t="shared" si="3"/>
        <v/>
      </c>
      <c r="V62" s="103" t="str">
        <f t="shared" si="3"/>
        <v/>
      </c>
      <c r="W62" s="103" t="str">
        <f t="shared" si="3"/>
        <v/>
      </c>
      <c r="X62" s="103">
        <f t="shared" si="3"/>
        <v>6.7000000000000002E-3</v>
      </c>
      <c r="Y62" s="103">
        <f t="shared" si="3"/>
        <v>0</v>
      </c>
      <c r="Z62" s="103">
        <f t="shared" si="3"/>
        <v>6.7451927917044205E-3</v>
      </c>
      <c r="AA62" s="103">
        <f t="shared" si="3"/>
        <v>0</v>
      </c>
      <c r="AB62" s="103">
        <f t="shared" si="3"/>
        <v>0</v>
      </c>
      <c r="AC62" s="103">
        <f t="shared" si="3"/>
        <v>6.7909993918507964E-3</v>
      </c>
      <c r="AD62" s="103">
        <f t="shared" si="3"/>
        <v>0</v>
      </c>
      <c r="AE62" s="103">
        <f t="shared" si="3"/>
        <v>0</v>
      </c>
      <c r="AF62" s="103">
        <f t="shared" si="3"/>
        <v>6.837432391060317E-3</v>
      </c>
      <c r="AG62" s="103">
        <f t="shared" si="3"/>
        <v>0</v>
      </c>
    </row>
    <row r="63" spans="1:33" ht="12" customHeight="1">
      <c r="A63" s="104">
        <v>2011</v>
      </c>
      <c r="B63" s="103">
        <f t="shared" si="2"/>
        <v>0</v>
      </c>
      <c r="C63" s="103">
        <f t="shared" si="2"/>
        <v>1.24E-2</v>
      </c>
      <c r="D63" s="103">
        <f t="shared" si="2"/>
        <v>6.2778452814904843E-3</v>
      </c>
      <c r="E63" s="103">
        <f t="shared" si="2"/>
        <v>6.3175056042388397E-3</v>
      </c>
      <c r="F63" s="103">
        <f t="shared" si="2"/>
        <v>1.9175553732567678E-2</v>
      </c>
      <c r="G63" s="103">
        <f t="shared" si="2"/>
        <v>0</v>
      </c>
      <c r="H63" s="103">
        <f t="shared" si="2"/>
        <v>0</v>
      </c>
      <c r="I63" s="103">
        <f t="shared" si="2"/>
        <v>6.4819654992158884E-3</v>
      </c>
      <c r="J63" s="103">
        <f t="shared" si="2"/>
        <v>0</v>
      </c>
      <c r="K63" s="103" t="str">
        <f t="shared" si="2"/>
        <v/>
      </c>
      <c r="L63" s="103"/>
      <c r="N63" s="103" t="str">
        <f t="shared" si="4"/>
        <v/>
      </c>
      <c r="O63" s="103" t="str">
        <f t="shared" si="3"/>
        <v/>
      </c>
      <c r="P63" s="103" t="str">
        <f t="shared" si="3"/>
        <v/>
      </c>
      <c r="Q63" s="103" t="str">
        <f t="shared" si="3"/>
        <v/>
      </c>
      <c r="R63" s="103" t="str">
        <f t="shared" si="3"/>
        <v/>
      </c>
      <c r="S63" s="103" t="str">
        <f t="shared" si="3"/>
        <v/>
      </c>
      <c r="T63" s="103" t="str">
        <f t="shared" si="3"/>
        <v/>
      </c>
      <c r="U63" s="103" t="str">
        <f t="shared" si="3"/>
        <v/>
      </c>
      <c r="V63" s="103" t="str">
        <f t="shared" si="3"/>
        <v/>
      </c>
      <c r="W63" s="103" t="str">
        <f t="shared" si="3"/>
        <v/>
      </c>
      <c r="X63" s="103" t="str">
        <f t="shared" si="3"/>
        <v/>
      </c>
      <c r="Y63" s="103">
        <f t="shared" si="3"/>
        <v>0</v>
      </c>
      <c r="Z63" s="103">
        <f t="shared" si="3"/>
        <v>1.24E-2</v>
      </c>
      <c r="AA63" s="103">
        <f t="shared" si="3"/>
        <v>6.2778452814904843E-3</v>
      </c>
      <c r="AB63" s="103">
        <f t="shared" si="3"/>
        <v>6.3175056042388397E-3</v>
      </c>
      <c r="AC63" s="103">
        <f t="shared" si="3"/>
        <v>1.9175553732567678E-2</v>
      </c>
      <c r="AD63" s="103">
        <f t="shared" si="3"/>
        <v>0</v>
      </c>
      <c r="AE63" s="103">
        <f t="shared" si="3"/>
        <v>0</v>
      </c>
      <c r="AF63" s="103">
        <f t="shared" si="3"/>
        <v>6.4819654992158884E-3</v>
      </c>
      <c r="AG63" s="103">
        <f t="shared" si="3"/>
        <v>0</v>
      </c>
    </row>
    <row r="64" spans="1:33" ht="12" customHeight="1">
      <c r="A64" s="104">
        <v>2012</v>
      </c>
      <c r="B64" s="103">
        <f t="shared" si="2"/>
        <v>5.0000000000000001E-3</v>
      </c>
      <c r="C64" s="103">
        <f t="shared" si="2"/>
        <v>1.0150753768844223E-2</v>
      </c>
      <c r="D64" s="103">
        <f t="shared" si="2"/>
        <v>5.0766575286831104E-3</v>
      </c>
      <c r="E64" s="103">
        <f t="shared" si="2"/>
        <v>2.0512297173180934E-2</v>
      </c>
      <c r="F64" s="103">
        <f t="shared" si="2"/>
        <v>0</v>
      </c>
      <c r="G64" s="103">
        <f t="shared" si="2"/>
        <v>5.2094186288810214E-3</v>
      </c>
      <c r="H64" s="103">
        <f t="shared" si="2"/>
        <v>1.0578131545873486E-2</v>
      </c>
      <c r="I64" s="103">
        <f t="shared" si="2"/>
        <v>0</v>
      </c>
      <c r="J64" s="103" t="str">
        <f t="shared" si="2"/>
        <v/>
      </c>
      <c r="K64" s="103" t="str">
        <f t="shared" si="2"/>
        <v/>
      </c>
      <c r="L64" s="103"/>
      <c r="N64" s="103" t="str">
        <f t="shared" si="4"/>
        <v/>
      </c>
      <c r="O64" s="103" t="str">
        <f t="shared" si="3"/>
        <v/>
      </c>
      <c r="P64" s="103" t="str">
        <f t="shared" si="3"/>
        <v/>
      </c>
      <c r="Q64" s="103" t="str">
        <f t="shared" si="3"/>
        <v/>
      </c>
      <c r="R64" s="103" t="str">
        <f t="shared" si="3"/>
        <v/>
      </c>
      <c r="S64" s="103" t="str">
        <f t="shared" si="3"/>
        <v/>
      </c>
      <c r="T64" s="103" t="str">
        <f t="shared" si="3"/>
        <v/>
      </c>
      <c r="U64" s="103" t="str">
        <f t="shared" si="3"/>
        <v/>
      </c>
      <c r="V64" s="103" t="str">
        <f t="shared" si="3"/>
        <v/>
      </c>
      <c r="W64" s="103" t="str">
        <f t="shared" si="3"/>
        <v/>
      </c>
      <c r="X64" s="103" t="str">
        <f t="shared" si="3"/>
        <v/>
      </c>
      <c r="Y64" s="103" t="str">
        <f t="shared" si="3"/>
        <v/>
      </c>
      <c r="Z64" s="103">
        <f t="shared" si="3"/>
        <v>5.0000000000000001E-3</v>
      </c>
      <c r="AA64" s="103">
        <f t="shared" si="3"/>
        <v>1.0150753768844223E-2</v>
      </c>
      <c r="AB64" s="103">
        <f t="shared" si="3"/>
        <v>5.0766575286831104E-3</v>
      </c>
      <c r="AC64" s="103">
        <f t="shared" si="3"/>
        <v>2.0512297173180934E-2</v>
      </c>
      <c r="AD64" s="103">
        <f t="shared" si="3"/>
        <v>0</v>
      </c>
      <c r="AE64" s="103">
        <f t="shared" si="3"/>
        <v>5.2094186288810214E-3</v>
      </c>
      <c r="AF64" s="103">
        <f t="shared" si="3"/>
        <v>1.0578131545873486E-2</v>
      </c>
      <c r="AG64" s="103">
        <f t="shared" si="3"/>
        <v>0</v>
      </c>
    </row>
    <row r="65" spans="1:33" ht="12" customHeight="1">
      <c r="A65" s="104">
        <v>2013</v>
      </c>
      <c r="B65" s="103">
        <f t="shared" si="2"/>
        <v>9.5999999999999992E-3</v>
      </c>
      <c r="C65" s="103">
        <f t="shared" si="2"/>
        <v>4.8465266558966082E-3</v>
      </c>
      <c r="D65" s="103">
        <f t="shared" si="2"/>
        <v>1.9379058441558444E-2</v>
      </c>
      <c r="E65" s="103">
        <f t="shared" si="2"/>
        <v>0</v>
      </c>
      <c r="F65" s="103">
        <f t="shared" si="2"/>
        <v>4.9663735126745977E-3</v>
      </c>
      <c r="G65" s="103">
        <f t="shared" si="2"/>
        <v>9.8783404388062823E-3</v>
      </c>
      <c r="H65" s="103">
        <f t="shared" si="2"/>
        <v>0</v>
      </c>
      <c r="I65" s="103" t="str">
        <f t="shared" si="2"/>
        <v/>
      </c>
      <c r="J65" s="103" t="str">
        <f t="shared" si="2"/>
        <v/>
      </c>
      <c r="K65" s="103" t="str">
        <f t="shared" si="2"/>
        <v/>
      </c>
      <c r="L65" s="103"/>
      <c r="N65" s="103" t="str">
        <f t="shared" si="4"/>
        <v/>
      </c>
      <c r="O65" s="103" t="str">
        <f t="shared" si="3"/>
        <v/>
      </c>
      <c r="P65" s="103" t="str">
        <f t="shared" si="3"/>
        <v/>
      </c>
      <c r="Q65" s="103" t="str">
        <f t="shared" si="3"/>
        <v/>
      </c>
      <c r="R65" s="103" t="str">
        <f t="shared" si="3"/>
        <v/>
      </c>
      <c r="S65" s="103" t="str">
        <f t="shared" si="3"/>
        <v/>
      </c>
      <c r="T65" s="103" t="str">
        <f t="shared" si="3"/>
        <v/>
      </c>
      <c r="U65" s="103" t="str">
        <f t="shared" si="3"/>
        <v/>
      </c>
      <c r="V65" s="103" t="str">
        <f t="shared" si="3"/>
        <v/>
      </c>
      <c r="W65" s="103" t="str">
        <f t="shared" si="3"/>
        <v/>
      </c>
      <c r="X65" s="103" t="str">
        <f t="shared" si="3"/>
        <v/>
      </c>
      <c r="Y65" s="103" t="str">
        <f t="shared" si="3"/>
        <v/>
      </c>
      <c r="Z65" s="103" t="str">
        <f t="shared" si="3"/>
        <v/>
      </c>
      <c r="AA65" s="103">
        <f t="shared" si="3"/>
        <v>9.5999999999999992E-3</v>
      </c>
      <c r="AB65" s="103">
        <f t="shared" si="3"/>
        <v>4.8465266558966082E-3</v>
      </c>
      <c r="AC65" s="103">
        <f t="shared" si="3"/>
        <v>1.9379058441558444E-2</v>
      </c>
      <c r="AD65" s="103">
        <f t="shared" si="3"/>
        <v>0</v>
      </c>
      <c r="AE65" s="103">
        <f t="shared" si="3"/>
        <v>4.9663735126745977E-3</v>
      </c>
      <c r="AF65" s="103">
        <f t="shared" si="3"/>
        <v>9.8783404388062823E-3</v>
      </c>
      <c r="AG65" s="103">
        <f t="shared" si="3"/>
        <v>0</v>
      </c>
    </row>
    <row r="66" spans="1:33" ht="12" customHeight="1">
      <c r="A66" s="104">
        <v>2014</v>
      </c>
      <c r="B66" s="103">
        <f t="shared" si="2"/>
        <v>4.0000000000000001E-3</v>
      </c>
      <c r="C66" s="103">
        <f t="shared" si="2"/>
        <v>2.0281124497991968E-2</v>
      </c>
      <c r="D66" s="103">
        <f t="shared" si="2"/>
        <v>0</v>
      </c>
      <c r="E66" s="103">
        <f t="shared" si="2"/>
        <v>4.0992006558721048E-3</v>
      </c>
      <c r="F66" s="103">
        <f t="shared" si="2"/>
        <v>8.3350483638608766E-3</v>
      </c>
      <c r="G66" s="103">
        <f t="shared" si="2"/>
        <v>0</v>
      </c>
      <c r="H66" s="103" t="str">
        <f t="shared" si="2"/>
        <v/>
      </c>
      <c r="I66" s="103" t="str">
        <f t="shared" si="2"/>
        <v/>
      </c>
      <c r="J66" s="103" t="str">
        <f t="shared" si="2"/>
        <v/>
      </c>
      <c r="K66" s="103" t="str">
        <f t="shared" si="2"/>
        <v/>
      </c>
      <c r="L66" s="103"/>
      <c r="N66" s="103" t="str">
        <f t="shared" si="4"/>
        <v/>
      </c>
      <c r="O66" s="103" t="str">
        <f t="shared" si="3"/>
        <v/>
      </c>
      <c r="P66" s="103" t="str">
        <f t="shared" si="3"/>
        <v/>
      </c>
      <c r="Q66" s="103" t="str">
        <f t="shared" si="3"/>
        <v/>
      </c>
      <c r="R66" s="103" t="str">
        <f t="shared" si="3"/>
        <v/>
      </c>
      <c r="S66" s="103" t="str">
        <f t="shared" ref="S66:AG71" si="5">IFERROR(HLOOKUP(S$51-$A66,$B$51:$K$71,2+$A66-$A$52,0),"")</f>
        <v/>
      </c>
      <c r="T66" s="103" t="str">
        <f t="shared" si="5"/>
        <v/>
      </c>
      <c r="U66" s="103" t="str">
        <f t="shared" si="5"/>
        <v/>
      </c>
      <c r="V66" s="103" t="str">
        <f t="shared" si="5"/>
        <v/>
      </c>
      <c r="W66" s="103" t="str">
        <f t="shared" si="5"/>
        <v/>
      </c>
      <c r="X66" s="103" t="str">
        <f t="shared" si="5"/>
        <v/>
      </c>
      <c r="Y66" s="103" t="str">
        <f t="shared" si="5"/>
        <v/>
      </c>
      <c r="Z66" s="103" t="str">
        <f t="shared" si="5"/>
        <v/>
      </c>
      <c r="AA66" s="103" t="str">
        <f t="shared" si="5"/>
        <v/>
      </c>
      <c r="AB66" s="103">
        <f t="shared" si="5"/>
        <v>4.0000000000000001E-3</v>
      </c>
      <c r="AC66" s="103">
        <f t="shared" si="5"/>
        <v>2.0281124497991968E-2</v>
      </c>
      <c r="AD66" s="103">
        <f t="shared" si="5"/>
        <v>0</v>
      </c>
      <c r="AE66" s="103">
        <f t="shared" si="5"/>
        <v>4.0992006558721048E-3</v>
      </c>
      <c r="AF66" s="103">
        <f t="shared" si="5"/>
        <v>8.3350483638608766E-3</v>
      </c>
      <c r="AG66" s="103">
        <f t="shared" si="5"/>
        <v>0</v>
      </c>
    </row>
    <row r="67" spans="1:33" ht="12" customHeight="1">
      <c r="A67" s="104">
        <v>2015</v>
      </c>
      <c r="B67" s="103">
        <f t="shared" si="2"/>
        <v>0.02</v>
      </c>
      <c r="C67" s="103">
        <f t="shared" si="2"/>
        <v>0</v>
      </c>
      <c r="D67" s="103">
        <f t="shared" si="2"/>
        <v>3.3673469387755111E-3</v>
      </c>
      <c r="E67" s="103">
        <f t="shared" si="2"/>
        <v>6.8598341353537399E-3</v>
      </c>
      <c r="F67" s="103">
        <f t="shared" si="2"/>
        <v>3.4020618556701077E-3</v>
      </c>
      <c r="G67" s="103" t="str">
        <f t="shared" si="2"/>
        <v/>
      </c>
      <c r="H67" s="103" t="str">
        <f t="shared" si="2"/>
        <v/>
      </c>
      <c r="I67" s="103" t="str">
        <f t="shared" si="2"/>
        <v/>
      </c>
      <c r="J67" s="103" t="str">
        <f t="shared" si="2"/>
        <v/>
      </c>
      <c r="K67" s="103" t="str">
        <f t="shared" si="2"/>
        <v/>
      </c>
      <c r="L67" s="103"/>
      <c r="N67" s="103" t="str">
        <f t="shared" si="4"/>
        <v/>
      </c>
      <c r="O67" s="103" t="str">
        <f t="shared" si="4"/>
        <v/>
      </c>
      <c r="P67" s="103" t="str">
        <f t="shared" si="4"/>
        <v/>
      </c>
      <c r="Q67" s="103" t="str">
        <f t="shared" si="4"/>
        <v/>
      </c>
      <c r="R67" s="103" t="str">
        <f t="shared" si="4"/>
        <v/>
      </c>
      <c r="S67" s="103" t="str">
        <f t="shared" si="4"/>
        <v/>
      </c>
      <c r="T67" s="103" t="str">
        <f t="shared" si="4"/>
        <v/>
      </c>
      <c r="U67" s="103" t="str">
        <f t="shared" si="4"/>
        <v/>
      </c>
      <c r="V67" s="103" t="str">
        <f t="shared" si="4"/>
        <v/>
      </c>
      <c r="W67" s="103" t="str">
        <f t="shared" si="4"/>
        <v/>
      </c>
      <c r="X67" s="103" t="str">
        <f t="shared" si="4"/>
        <v/>
      </c>
      <c r="Y67" s="103" t="str">
        <f t="shared" si="4"/>
        <v/>
      </c>
      <c r="Z67" s="103" t="str">
        <f t="shared" si="4"/>
        <v/>
      </c>
      <c r="AA67" s="103" t="str">
        <f t="shared" si="4"/>
        <v/>
      </c>
      <c r="AB67" s="103" t="str">
        <f t="shared" si="4"/>
        <v/>
      </c>
      <c r="AC67" s="103">
        <f t="shared" si="4"/>
        <v>0.02</v>
      </c>
      <c r="AD67" s="103">
        <f t="shared" si="5"/>
        <v>0</v>
      </c>
      <c r="AE67" s="103">
        <f t="shared" si="5"/>
        <v>3.3673469387755111E-3</v>
      </c>
      <c r="AF67" s="103">
        <f t="shared" si="5"/>
        <v>6.8598341353537399E-3</v>
      </c>
      <c r="AG67" s="103">
        <f t="shared" si="5"/>
        <v>3.4020618556701077E-3</v>
      </c>
    </row>
    <row r="68" spans="1:33" ht="12" customHeight="1">
      <c r="A68" s="104">
        <v>2016</v>
      </c>
      <c r="B68" s="103">
        <f t="shared" ref="B68:K72" si="6">IF(B$51=0,B44,IF(B44="","",B44/(1-B20)))</f>
        <v>0</v>
      </c>
      <c r="C68" s="103">
        <f t="shared" si="6"/>
        <v>2.7000000000000001E-3</v>
      </c>
      <c r="D68" s="103">
        <f t="shared" si="6"/>
        <v>5.5148902035495832E-3</v>
      </c>
      <c r="E68" s="103">
        <f t="shared" si="6"/>
        <v>0</v>
      </c>
      <c r="F68" s="103" t="str">
        <f t="shared" si="6"/>
        <v/>
      </c>
      <c r="G68" s="103" t="str">
        <f t="shared" si="6"/>
        <v/>
      </c>
      <c r="H68" s="103" t="str">
        <f t="shared" si="6"/>
        <v/>
      </c>
      <c r="I68" s="103" t="str">
        <f t="shared" si="6"/>
        <v/>
      </c>
      <c r="J68" s="103" t="str">
        <f t="shared" si="6"/>
        <v/>
      </c>
      <c r="K68" s="103" t="str">
        <f t="shared" si="6"/>
        <v/>
      </c>
      <c r="L68" s="103"/>
      <c r="N68" s="103" t="str">
        <f t="shared" si="4"/>
        <v/>
      </c>
      <c r="O68" s="103" t="str">
        <f t="shared" si="4"/>
        <v/>
      </c>
      <c r="P68" s="103" t="str">
        <f t="shared" si="4"/>
        <v/>
      </c>
      <c r="Q68" s="103" t="str">
        <f t="shared" si="4"/>
        <v/>
      </c>
      <c r="R68" s="103" t="str">
        <f t="shared" si="4"/>
        <v/>
      </c>
      <c r="S68" s="103" t="str">
        <f t="shared" si="4"/>
        <v/>
      </c>
      <c r="T68" s="103" t="str">
        <f t="shared" si="4"/>
        <v/>
      </c>
      <c r="U68" s="103" t="str">
        <f t="shared" si="4"/>
        <v/>
      </c>
      <c r="V68" s="103" t="str">
        <f t="shared" si="4"/>
        <v/>
      </c>
      <c r="W68" s="103" t="str">
        <f t="shared" si="4"/>
        <v/>
      </c>
      <c r="X68" s="103" t="str">
        <f t="shared" si="4"/>
        <v/>
      </c>
      <c r="Y68" s="103" t="str">
        <f t="shared" si="4"/>
        <v/>
      </c>
      <c r="Z68" s="103" t="str">
        <f t="shared" si="4"/>
        <v/>
      </c>
      <c r="AA68" s="103" t="str">
        <f t="shared" si="4"/>
        <v/>
      </c>
      <c r="AB68" s="103" t="str">
        <f t="shared" si="4"/>
        <v/>
      </c>
      <c r="AC68" s="103" t="str">
        <f t="shared" si="4"/>
        <v/>
      </c>
      <c r="AD68" s="103">
        <f t="shared" si="5"/>
        <v>0</v>
      </c>
      <c r="AE68" s="103">
        <f t="shared" si="5"/>
        <v>2.7000000000000001E-3</v>
      </c>
      <c r="AF68" s="103">
        <f t="shared" si="5"/>
        <v>5.5148902035495832E-3</v>
      </c>
      <c r="AG68" s="103">
        <f t="shared" si="5"/>
        <v>0</v>
      </c>
    </row>
    <row r="69" spans="1:33" ht="12" customHeight="1">
      <c r="A69" s="104">
        <v>2017</v>
      </c>
      <c r="B69" s="103">
        <f t="shared" si="6"/>
        <v>2.2000000000000001E-3</v>
      </c>
      <c r="C69" s="103">
        <f t="shared" si="6"/>
        <v>4.4097013429544992E-3</v>
      </c>
      <c r="D69" s="103">
        <f t="shared" si="6"/>
        <v>2.2146164686933771E-3</v>
      </c>
      <c r="E69" s="103" t="str">
        <f t="shared" si="6"/>
        <v/>
      </c>
      <c r="F69" s="103" t="str">
        <f t="shared" si="6"/>
        <v/>
      </c>
      <c r="G69" s="103" t="str">
        <f t="shared" si="6"/>
        <v/>
      </c>
      <c r="H69" s="103" t="str">
        <f t="shared" si="6"/>
        <v/>
      </c>
      <c r="I69" s="103" t="str">
        <f t="shared" si="6"/>
        <v/>
      </c>
      <c r="J69" s="103" t="str">
        <f t="shared" si="6"/>
        <v/>
      </c>
      <c r="K69" s="103" t="str">
        <f t="shared" si="6"/>
        <v/>
      </c>
      <c r="L69" s="103"/>
      <c r="N69" s="103" t="str">
        <f t="shared" si="4"/>
        <v/>
      </c>
      <c r="O69" s="103" t="str">
        <f t="shared" si="4"/>
        <v/>
      </c>
      <c r="P69" s="103" t="str">
        <f t="shared" si="4"/>
        <v/>
      </c>
      <c r="Q69" s="103" t="str">
        <f t="shared" si="4"/>
        <v/>
      </c>
      <c r="R69" s="103" t="str">
        <f t="shared" si="4"/>
        <v/>
      </c>
      <c r="S69" s="103" t="str">
        <f t="shared" si="4"/>
        <v/>
      </c>
      <c r="T69" s="103" t="str">
        <f t="shared" si="4"/>
        <v/>
      </c>
      <c r="U69" s="103" t="str">
        <f t="shared" si="4"/>
        <v/>
      </c>
      <c r="V69" s="103" t="str">
        <f t="shared" si="4"/>
        <v/>
      </c>
      <c r="W69" s="103" t="str">
        <f t="shared" si="4"/>
        <v/>
      </c>
      <c r="X69" s="103" t="str">
        <f t="shared" si="4"/>
        <v/>
      </c>
      <c r="Y69" s="103" t="str">
        <f t="shared" si="4"/>
        <v/>
      </c>
      <c r="Z69" s="103" t="str">
        <f t="shared" si="4"/>
        <v/>
      </c>
      <c r="AA69" s="103" t="str">
        <f t="shared" si="4"/>
        <v/>
      </c>
      <c r="AB69" s="103" t="str">
        <f t="shared" si="4"/>
        <v/>
      </c>
      <c r="AC69" s="103" t="str">
        <f t="shared" si="4"/>
        <v/>
      </c>
      <c r="AD69" s="103" t="str">
        <f t="shared" si="5"/>
        <v/>
      </c>
      <c r="AE69" s="103">
        <f t="shared" si="5"/>
        <v>2.2000000000000001E-3</v>
      </c>
      <c r="AF69" s="103">
        <f t="shared" si="5"/>
        <v>4.4097013429544992E-3</v>
      </c>
      <c r="AG69" s="103">
        <f t="shared" si="5"/>
        <v>2.2146164686933771E-3</v>
      </c>
    </row>
    <row r="70" spans="1:33" ht="12" customHeight="1">
      <c r="A70" s="104">
        <v>2018</v>
      </c>
      <c r="B70" s="103">
        <f t="shared" si="6"/>
        <v>3.9000000000000003E-3</v>
      </c>
      <c r="C70" s="103">
        <f t="shared" si="6"/>
        <v>7.8305391024997475E-3</v>
      </c>
      <c r="D70" s="103" t="str">
        <f t="shared" si="6"/>
        <v/>
      </c>
      <c r="E70" s="103" t="str">
        <f t="shared" si="6"/>
        <v/>
      </c>
      <c r="F70" s="103" t="str">
        <f t="shared" si="6"/>
        <v/>
      </c>
      <c r="G70" s="103" t="str">
        <f t="shared" si="6"/>
        <v/>
      </c>
      <c r="H70" s="103" t="str">
        <f t="shared" si="6"/>
        <v/>
      </c>
      <c r="I70" s="103" t="str">
        <f t="shared" si="6"/>
        <v/>
      </c>
      <c r="J70" s="103" t="str">
        <f t="shared" si="6"/>
        <v/>
      </c>
      <c r="K70" s="103" t="str">
        <f t="shared" si="6"/>
        <v/>
      </c>
      <c r="L70" s="103"/>
      <c r="N70" s="103" t="str">
        <f t="shared" si="4"/>
        <v/>
      </c>
      <c r="O70" s="103" t="str">
        <f t="shared" si="4"/>
        <v/>
      </c>
      <c r="P70" s="103" t="str">
        <f t="shared" si="4"/>
        <v/>
      </c>
      <c r="Q70" s="103" t="str">
        <f t="shared" si="4"/>
        <v/>
      </c>
      <c r="R70" s="103" t="str">
        <f t="shared" si="4"/>
        <v/>
      </c>
      <c r="S70" s="103" t="str">
        <f t="shared" si="4"/>
        <v/>
      </c>
      <c r="T70" s="103" t="str">
        <f t="shared" si="4"/>
        <v/>
      </c>
      <c r="U70" s="103" t="str">
        <f t="shared" si="4"/>
        <v/>
      </c>
      <c r="V70" s="103" t="str">
        <f t="shared" si="4"/>
        <v/>
      </c>
      <c r="W70" s="103" t="str">
        <f t="shared" si="4"/>
        <v/>
      </c>
      <c r="X70" s="103" t="str">
        <f t="shared" si="4"/>
        <v/>
      </c>
      <c r="Y70" s="103" t="str">
        <f t="shared" si="4"/>
        <v/>
      </c>
      <c r="Z70" s="103" t="str">
        <f t="shared" si="4"/>
        <v/>
      </c>
      <c r="AA70" s="103" t="str">
        <f t="shared" si="4"/>
        <v/>
      </c>
      <c r="AB70" s="103" t="str">
        <f t="shared" si="4"/>
        <v/>
      </c>
      <c r="AC70" s="103" t="str">
        <f t="shared" si="4"/>
        <v/>
      </c>
      <c r="AD70" s="103" t="str">
        <f t="shared" si="5"/>
        <v/>
      </c>
      <c r="AE70" s="103" t="str">
        <f t="shared" si="5"/>
        <v/>
      </c>
      <c r="AF70" s="103">
        <f t="shared" si="5"/>
        <v>3.9000000000000003E-3</v>
      </c>
      <c r="AG70" s="103">
        <f t="shared" si="5"/>
        <v>7.8305391024997475E-3</v>
      </c>
    </row>
    <row r="71" spans="1:33" ht="12" customHeight="1">
      <c r="A71" s="104">
        <v>2019</v>
      </c>
      <c r="B71" s="103">
        <f t="shared" si="6"/>
        <v>1.01E-2</v>
      </c>
      <c r="C71" s="103" t="str">
        <f t="shared" si="6"/>
        <v/>
      </c>
      <c r="D71" s="103" t="str">
        <f t="shared" si="6"/>
        <v/>
      </c>
      <c r="E71" s="103" t="str">
        <f t="shared" si="6"/>
        <v/>
      </c>
      <c r="F71" s="103" t="str">
        <f t="shared" si="6"/>
        <v/>
      </c>
      <c r="G71" s="103" t="str">
        <f t="shared" si="6"/>
        <v/>
      </c>
      <c r="H71" s="103" t="str">
        <f t="shared" si="6"/>
        <v/>
      </c>
      <c r="I71" s="103" t="str">
        <f t="shared" si="6"/>
        <v/>
      </c>
      <c r="J71" s="103" t="str">
        <f t="shared" si="6"/>
        <v/>
      </c>
      <c r="K71" s="103" t="str">
        <f t="shared" si="6"/>
        <v/>
      </c>
      <c r="L71" s="103"/>
      <c r="N71" s="103" t="str">
        <f t="shared" si="4"/>
        <v/>
      </c>
      <c r="O71" s="103" t="str">
        <f t="shared" si="4"/>
        <v/>
      </c>
      <c r="P71" s="103" t="str">
        <f t="shared" si="4"/>
        <v/>
      </c>
      <c r="Q71" s="103" t="str">
        <f t="shared" si="4"/>
        <v/>
      </c>
      <c r="R71" s="103" t="str">
        <f t="shared" si="4"/>
        <v/>
      </c>
      <c r="S71" s="103" t="str">
        <f t="shared" si="4"/>
        <v/>
      </c>
      <c r="T71" s="103" t="str">
        <f t="shared" si="4"/>
        <v/>
      </c>
      <c r="U71" s="103" t="str">
        <f t="shared" si="4"/>
        <v/>
      </c>
      <c r="V71" s="103" t="str">
        <f t="shared" si="4"/>
        <v/>
      </c>
      <c r="W71" s="103" t="str">
        <f t="shared" si="4"/>
        <v/>
      </c>
      <c r="X71" s="103" t="str">
        <f t="shared" si="4"/>
        <v/>
      </c>
      <c r="Y71" s="103" t="str">
        <f t="shared" si="4"/>
        <v/>
      </c>
      <c r="Z71" s="103" t="str">
        <f t="shared" si="4"/>
        <v/>
      </c>
      <c r="AA71" s="103" t="str">
        <f t="shared" si="4"/>
        <v/>
      </c>
      <c r="AB71" s="103" t="str">
        <f t="shared" si="4"/>
        <v/>
      </c>
      <c r="AC71" s="103" t="str">
        <f t="shared" si="4"/>
        <v/>
      </c>
      <c r="AD71" s="103" t="str">
        <f t="shared" si="5"/>
        <v/>
      </c>
      <c r="AE71" s="103" t="str">
        <f t="shared" si="5"/>
        <v/>
      </c>
      <c r="AF71" s="103" t="str">
        <f t="shared" si="5"/>
        <v/>
      </c>
      <c r="AG71" s="103">
        <f t="shared" si="5"/>
        <v>1.01E-2</v>
      </c>
    </row>
    <row r="72" spans="1:33" ht="12" customHeight="1">
      <c r="A72" s="104" t="s">
        <v>150</v>
      </c>
      <c r="B72" s="102">
        <f t="shared" si="6"/>
        <v>6.8000000000000005E-3</v>
      </c>
      <c r="C72" s="102">
        <f t="shared" si="6"/>
        <v>6.242448650825615E-3</v>
      </c>
      <c r="D72" s="102">
        <f t="shared" si="6"/>
        <v>4.6605876393110432E-3</v>
      </c>
      <c r="E72" s="102">
        <f t="shared" si="6"/>
        <v>4.8859934853420217E-3</v>
      </c>
      <c r="F72" s="102">
        <f t="shared" si="6"/>
        <v>4.7054009819967263E-3</v>
      </c>
      <c r="G72" s="102">
        <f t="shared" si="6"/>
        <v>3.6998972250770804E-3</v>
      </c>
      <c r="H72" s="102">
        <f t="shared" si="6"/>
        <v>3.5073241180111408E-3</v>
      </c>
      <c r="I72" s="102">
        <f t="shared" si="6"/>
        <v>3.312629399585923E-3</v>
      </c>
      <c r="J72" s="102">
        <f t="shared" si="6"/>
        <v>1.5579559617781413E-3</v>
      </c>
      <c r="K72" s="102">
        <f t="shared" si="6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/>
      <c r="M78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7">IF(C52="","",_xlfn.NORM.S.INV(C52+0.000001%))</f>
        <v>-5.61200124417479</v>
      </c>
      <c r="D79" s="108">
        <f t="shared" si="7"/>
        <v>-5.61200124417479</v>
      </c>
      <c r="E79" s="108">
        <f t="shared" si="7"/>
        <v>-5.61200124417479</v>
      </c>
      <c r="F79" s="108">
        <f t="shared" si="7"/>
        <v>-5.61200124417479</v>
      </c>
      <c r="G79" s="108">
        <f t="shared" si="7"/>
        <v>-5.61200124417479</v>
      </c>
      <c r="H79" s="108">
        <f t="shared" si="7"/>
        <v>-5.61200124417479</v>
      </c>
      <c r="I79" s="108">
        <f t="shared" si="7"/>
        <v>-2.1834862561349202</v>
      </c>
      <c r="J79" s="108">
        <f t="shared" si="7"/>
        <v>-5.61200124417479</v>
      </c>
      <c r="K79" s="108">
        <f t="shared" si="7"/>
        <v>-5.61200124417479</v>
      </c>
      <c r="L79"/>
      <c r="M79"/>
    </row>
    <row r="80" spans="1:33" ht="12" customHeight="1">
      <c r="A80" s="104">
        <v>2001</v>
      </c>
      <c r="B80" s="108">
        <f t="shared" ref="B80:K95" si="8">IF(B53="","",_xlfn.NORM.S.INV(B53+0.000001%))</f>
        <v>-5.61200124417479</v>
      </c>
      <c r="C80" s="108">
        <f t="shared" si="8"/>
        <v>-5.61200124417479</v>
      </c>
      <c r="D80" s="108">
        <f t="shared" si="8"/>
        <v>-5.61200124417479</v>
      </c>
      <c r="E80" s="108">
        <f t="shared" si="8"/>
        <v>-5.61200124417479</v>
      </c>
      <c r="F80" s="108">
        <f t="shared" si="8"/>
        <v>-5.61200124417479</v>
      </c>
      <c r="G80" s="108">
        <f t="shared" si="8"/>
        <v>-5.61200124417479</v>
      </c>
      <c r="H80" s="108">
        <f t="shared" si="8"/>
        <v>-2.2262114705893974</v>
      </c>
      <c r="I80" s="108">
        <f t="shared" si="8"/>
        <v>-5.61200124417479</v>
      </c>
      <c r="J80" s="108">
        <f t="shared" si="8"/>
        <v>-5.61200124417479</v>
      </c>
      <c r="K80" s="108">
        <f t="shared" si="8"/>
        <v>-5.61200124417479</v>
      </c>
      <c r="L80"/>
      <c r="M80"/>
    </row>
    <row r="81" spans="1:22" ht="12" customHeight="1">
      <c r="A81" s="104">
        <v>2002</v>
      </c>
      <c r="B81" s="108">
        <f t="shared" si="8"/>
        <v>-5.61200124417479</v>
      </c>
      <c r="C81" s="108">
        <f t="shared" si="8"/>
        <v>-2.2701246682961709</v>
      </c>
      <c r="D81" s="108">
        <f t="shared" si="8"/>
        <v>-5.61200124417479</v>
      </c>
      <c r="E81" s="108">
        <f t="shared" si="8"/>
        <v>-5.61200124417479</v>
      </c>
      <c r="F81" s="108">
        <f t="shared" si="8"/>
        <v>-5.61200124417479</v>
      </c>
      <c r="G81" s="108">
        <f t="shared" si="8"/>
        <v>-2.262368496424811</v>
      </c>
      <c r="H81" s="108">
        <f t="shared" si="8"/>
        <v>-5.61200124417479</v>
      </c>
      <c r="I81" s="108">
        <f t="shared" si="8"/>
        <v>-5.61200124417479</v>
      </c>
      <c r="J81" s="108">
        <f t="shared" si="8"/>
        <v>-5.61200124417479</v>
      </c>
      <c r="K81" s="108">
        <f t="shared" si="8"/>
        <v>-5.61200124417479</v>
      </c>
      <c r="L81"/>
      <c r="M81"/>
    </row>
    <row r="82" spans="1:22" ht="12" customHeight="1">
      <c r="A82" s="104">
        <v>2003</v>
      </c>
      <c r="B82" s="108">
        <f t="shared" si="8"/>
        <v>-2.4323785757098522</v>
      </c>
      <c r="C82" s="108">
        <f t="shared" si="8"/>
        <v>-5.61200124417479</v>
      </c>
      <c r="D82" s="108">
        <f t="shared" si="8"/>
        <v>-5.61200124417479</v>
      </c>
      <c r="E82" s="108">
        <f t="shared" si="8"/>
        <v>-5.61200124417479</v>
      </c>
      <c r="F82" s="108">
        <f t="shared" si="8"/>
        <v>-2.4296509475508965</v>
      </c>
      <c r="G82" s="108">
        <f t="shared" si="8"/>
        <v>-5.61200124417479</v>
      </c>
      <c r="H82" s="108">
        <f t="shared" si="8"/>
        <v>-5.61200124417479</v>
      </c>
      <c r="I82" s="108">
        <f t="shared" si="8"/>
        <v>-5.61200124417479</v>
      </c>
      <c r="J82" s="108">
        <f t="shared" si="8"/>
        <v>-5.61200124417479</v>
      </c>
      <c r="K82" s="108">
        <f t="shared" si="8"/>
        <v>-5.61200124417479</v>
      </c>
      <c r="L82"/>
      <c r="M82"/>
    </row>
    <row r="83" spans="1:22" ht="12" customHeight="1">
      <c r="A83" s="104">
        <v>2004</v>
      </c>
      <c r="B83" s="108">
        <f t="shared" si="8"/>
        <v>-5.61200124417479</v>
      </c>
      <c r="C83" s="108">
        <f t="shared" si="8"/>
        <v>-5.61200124417479</v>
      </c>
      <c r="D83" s="108">
        <f t="shared" si="8"/>
        <v>-5.61200124417479</v>
      </c>
      <c r="E83" s="108">
        <f t="shared" si="8"/>
        <v>-2.4323785757098522</v>
      </c>
      <c r="F83" s="108">
        <f t="shared" si="8"/>
        <v>-5.61200124417479</v>
      </c>
      <c r="G83" s="108">
        <f t="shared" si="8"/>
        <v>-5.61200124417479</v>
      </c>
      <c r="H83" s="108">
        <f t="shared" si="8"/>
        <v>-2.4296509475508965</v>
      </c>
      <c r="I83" s="108">
        <f t="shared" si="8"/>
        <v>-5.61200124417479</v>
      </c>
      <c r="J83" s="108">
        <f t="shared" si="8"/>
        <v>-5.61200124417479</v>
      </c>
      <c r="K83" s="108">
        <f t="shared" si="8"/>
        <v>-5.61200124417479</v>
      </c>
      <c r="L83"/>
      <c r="M83"/>
    </row>
    <row r="84" spans="1:22" ht="12" customHeight="1">
      <c r="A84" s="104">
        <v>2005</v>
      </c>
      <c r="B84" s="108">
        <f t="shared" si="8"/>
        <v>-5.61200124417479</v>
      </c>
      <c r="C84" s="108">
        <f t="shared" si="8"/>
        <v>-5.61200124417479</v>
      </c>
      <c r="D84" s="108">
        <f t="shared" si="8"/>
        <v>-2.4676579660718163</v>
      </c>
      <c r="E84" s="108">
        <f t="shared" si="8"/>
        <v>-5.61200124417479</v>
      </c>
      <c r="F84" s="108">
        <f t="shared" si="8"/>
        <v>-2.4705177092248687</v>
      </c>
      <c r="G84" s="108">
        <f t="shared" si="8"/>
        <v>-2.4627882047845611</v>
      </c>
      <c r="H84" s="108">
        <f t="shared" si="8"/>
        <v>-5.61200124417479</v>
      </c>
      <c r="I84" s="108">
        <f t="shared" si="8"/>
        <v>-2.4656189199889509</v>
      </c>
      <c r="J84" s="108">
        <f t="shared" si="8"/>
        <v>-5.61200124417479</v>
      </c>
      <c r="K84" s="108">
        <f t="shared" si="8"/>
        <v>-5.61200124417479</v>
      </c>
      <c r="L84"/>
      <c r="M84"/>
    </row>
    <row r="85" spans="1:22" ht="12" customHeight="1">
      <c r="A85" s="104">
        <v>2006</v>
      </c>
      <c r="B85" s="108">
        <f t="shared" si="8"/>
        <v>-2.4948786850364235</v>
      </c>
      <c r="C85" s="108">
        <f t="shared" si="8"/>
        <v>-2.4926352386526034</v>
      </c>
      <c r="D85" s="108">
        <f t="shared" si="8"/>
        <v>-5.61200124417479</v>
      </c>
      <c r="E85" s="108">
        <f t="shared" si="8"/>
        <v>-2.4903758791429875</v>
      </c>
      <c r="F85" s="108">
        <f t="shared" si="8"/>
        <v>-2.4881003887542383</v>
      </c>
      <c r="G85" s="108">
        <f t="shared" si="8"/>
        <v>-5.61200124417479</v>
      </c>
      <c r="H85" s="108">
        <f t="shared" si="8"/>
        <v>-2.4914977280716024</v>
      </c>
      <c r="I85" s="108">
        <f t="shared" si="8"/>
        <v>-5.61200124417479</v>
      </c>
      <c r="J85" s="108">
        <f t="shared" si="8"/>
        <v>-5.61200124417479</v>
      </c>
      <c r="K85" s="108">
        <f t="shared" si="8"/>
        <v>-5.61200124417479</v>
      </c>
      <c r="L85"/>
      <c r="M85"/>
    </row>
    <row r="86" spans="1:22" ht="12" customHeight="1">
      <c r="A86" s="104">
        <v>2007</v>
      </c>
      <c r="B86" s="108">
        <f t="shared" si="8"/>
        <v>-2.4043778313400699</v>
      </c>
      <c r="C86" s="108">
        <f t="shared" si="8"/>
        <v>-2.3969108750815313</v>
      </c>
      <c r="D86" s="108">
        <f t="shared" si="8"/>
        <v>-2.3983647842216826</v>
      </c>
      <c r="E86" s="108">
        <f t="shared" si="8"/>
        <v>-2.3953350006596654</v>
      </c>
      <c r="F86" s="108">
        <f t="shared" si="8"/>
        <v>-5.61200124417479</v>
      </c>
      <c r="G86" s="108">
        <f t="shared" si="8"/>
        <v>-2.3877704774276336</v>
      </c>
      <c r="H86" s="108">
        <f t="shared" si="8"/>
        <v>-5.61200124417479</v>
      </c>
      <c r="I86" s="108">
        <f t="shared" si="8"/>
        <v>-5.61200124417479</v>
      </c>
      <c r="J86" s="108">
        <f t="shared" si="8"/>
        <v>-2.3891515720423726</v>
      </c>
      <c r="K86" s="108">
        <f t="shared" si="8"/>
        <v>-5.61200124417479</v>
      </c>
      <c r="L86"/>
      <c r="M86"/>
    </row>
    <row r="87" spans="1:22" ht="12" customHeight="1">
      <c r="A87" s="104">
        <v>2008</v>
      </c>
      <c r="B87" s="108">
        <f t="shared" si="8"/>
        <v>-2.027610465904691</v>
      </c>
      <c r="C87" s="108">
        <f t="shared" si="8"/>
        <v>-2.0186159894804687</v>
      </c>
      <c r="D87" s="108">
        <f t="shared" si="8"/>
        <v>-2.4415847130204309</v>
      </c>
      <c r="E87" s="108">
        <f t="shared" si="8"/>
        <v>-5.61200124417479</v>
      </c>
      <c r="F87" s="108">
        <f t="shared" si="8"/>
        <v>-2.4338036527328768</v>
      </c>
      <c r="G87" s="108">
        <f t="shared" si="8"/>
        <v>-5.61200124417479</v>
      </c>
      <c r="H87" s="108">
        <f t="shared" si="8"/>
        <v>-5.61200124417479</v>
      </c>
      <c r="I87" s="108">
        <f t="shared" si="8"/>
        <v>-2.4310880580243017</v>
      </c>
      <c r="J87" s="108">
        <f t="shared" si="8"/>
        <v>-5.61200124417479</v>
      </c>
      <c r="K87" s="108">
        <f t="shared" si="8"/>
        <v>-5.61200124417479</v>
      </c>
      <c r="L87"/>
      <c r="M87"/>
    </row>
    <row r="88" spans="1:22" ht="12" customHeight="1">
      <c r="A88" s="104">
        <v>2009</v>
      </c>
      <c r="B88" s="108">
        <f t="shared" si="8"/>
        <v>-1.9599638134392521</v>
      </c>
      <c r="C88" s="108">
        <f t="shared" si="8"/>
        <v>-2.4858815558493959</v>
      </c>
      <c r="D88" s="108">
        <f t="shared" si="8"/>
        <v>-5.61200124417479</v>
      </c>
      <c r="E88" s="108">
        <f t="shared" si="8"/>
        <v>-2.4892669607442146</v>
      </c>
      <c r="F88" s="108">
        <f t="shared" si="8"/>
        <v>-5.61200124417479</v>
      </c>
      <c r="G88" s="108">
        <f t="shared" si="8"/>
        <v>-5.61200124417479</v>
      </c>
      <c r="H88" s="108">
        <f t="shared" si="8"/>
        <v>-2.4812859978107622</v>
      </c>
      <c r="I88" s="108">
        <f t="shared" si="8"/>
        <v>-2.484646373502577</v>
      </c>
      <c r="J88" s="108">
        <f t="shared" si="8"/>
        <v>-5.61200124417479</v>
      </c>
      <c r="K88" s="108">
        <f t="shared" si="8"/>
        <v>-2.4766233684064254</v>
      </c>
      <c r="L88"/>
      <c r="M88"/>
    </row>
    <row r="89" spans="1:22" ht="12" customHeight="1">
      <c r="A89" s="104">
        <v>2010</v>
      </c>
      <c r="B89" s="108">
        <f t="shared" si="8"/>
        <v>-2.4729571732183802</v>
      </c>
      <c r="C89" s="108">
        <f t="shared" si="8"/>
        <v>-5.61200124417479</v>
      </c>
      <c r="D89" s="108">
        <f t="shared" si="8"/>
        <v>-2.4705537186277087</v>
      </c>
      <c r="E89" s="108">
        <f t="shared" si="8"/>
        <v>-5.61200124417479</v>
      </c>
      <c r="F89" s="108">
        <f t="shared" si="8"/>
        <v>-5.61200124417479</v>
      </c>
      <c r="G89" s="108">
        <f t="shared" si="8"/>
        <v>-2.4681320970344895</v>
      </c>
      <c r="H89" s="108">
        <f t="shared" si="8"/>
        <v>-5.61200124417479</v>
      </c>
      <c r="I89" s="108">
        <f t="shared" si="8"/>
        <v>-5.61200124417479</v>
      </c>
      <c r="J89" s="108">
        <f t="shared" si="8"/>
        <v>-2.4656920435226497</v>
      </c>
      <c r="K89" s="108">
        <f t="shared" si="8"/>
        <v>-5.61200124417479</v>
      </c>
      <c r="L89"/>
      <c r="M89"/>
    </row>
    <row r="90" spans="1:22" ht="12" customHeight="1">
      <c r="A90" s="104">
        <v>2011</v>
      </c>
      <c r="B90" s="108">
        <f t="shared" si="8"/>
        <v>-5.61200124417479</v>
      </c>
      <c r="C90" s="108">
        <f t="shared" si="8"/>
        <v>-2.2445035619696556</v>
      </c>
      <c r="D90" s="108">
        <f t="shared" si="8"/>
        <v>-2.4961285087523439</v>
      </c>
      <c r="E90" s="108">
        <f t="shared" si="8"/>
        <v>-2.4938938827852861</v>
      </c>
      <c r="F90" s="108">
        <f t="shared" si="8"/>
        <v>-2.0710820664857321</v>
      </c>
      <c r="G90" s="108">
        <f t="shared" si="8"/>
        <v>-5.61200124417479</v>
      </c>
      <c r="H90" s="108">
        <f t="shared" si="8"/>
        <v>-5.61200124417479</v>
      </c>
      <c r="I90" s="108">
        <f t="shared" si="8"/>
        <v>-2.4847580549096162</v>
      </c>
      <c r="J90" s="108">
        <f t="shared" si="8"/>
        <v>-5.61200124417479</v>
      </c>
      <c r="K90" s="108" t="str">
        <f t="shared" si="8"/>
        <v/>
      </c>
      <c r="L90"/>
      <c r="M90"/>
    </row>
    <row r="91" spans="1:22" ht="12" customHeight="1">
      <c r="A91" s="104">
        <v>2012</v>
      </c>
      <c r="B91" s="108">
        <f t="shared" si="8"/>
        <v>-2.5758286119742944</v>
      </c>
      <c r="C91" s="108">
        <f t="shared" si="8"/>
        <v>-2.3207280186817982</v>
      </c>
      <c r="D91" s="108">
        <f t="shared" si="8"/>
        <v>-2.5705630233429511</v>
      </c>
      <c r="E91" s="108">
        <f t="shared" si="8"/>
        <v>-2.0432811515473439</v>
      </c>
      <c r="F91" s="108">
        <f t="shared" si="8"/>
        <v>-5.61200124417479</v>
      </c>
      <c r="G91" s="108">
        <f t="shared" si="8"/>
        <v>-2.5616088971874253</v>
      </c>
      <c r="H91" s="108">
        <f t="shared" si="8"/>
        <v>-2.305183776364649</v>
      </c>
      <c r="I91" s="108">
        <f t="shared" si="8"/>
        <v>-5.61200124417479</v>
      </c>
      <c r="J91" s="108" t="str">
        <f t="shared" si="8"/>
        <v/>
      </c>
      <c r="K91" s="108" t="str">
        <f t="shared" si="8"/>
        <v/>
      </c>
      <c r="L91"/>
      <c r="M91"/>
    </row>
    <row r="92" spans="1:22" ht="12" customHeight="1">
      <c r="A92" s="104">
        <v>2013</v>
      </c>
      <c r="B92" s="108">
        <f t="shared" si="8"/>
        <v>-2.341624521308745</v>
      </c>
      <c r="C92" s="108">
        <f t="shared" si="8"/>
        <v>-2.5865904258520951</v>
      </c>
      <c r="D92" s="108">
        <f t="shared" si="8"/>
        <v>-2.066745547285938</v>
      </c>
      <c r="E92" s="108">
        <f t="shared" si="8"/>
        <v>-5.61200124417479</v>
      </c>
      <c r="F92" s="108">
        <f t="shared" si="8"/>
        <v>-2.5781611275339182</v>
      </c>
      <c r="G92" s="108">
        <f t="shared" si="8"/>
        <v>-2.3309366403828955</v>
      </c>
      <c r="H92" s="108">
        <f t="shared" si="8"/>
        <v>-5.61200124417479</v>
      </c>
      <c r="I92" s="108" t="str">
        <f t="shared" si="8"/>
        <v/>
      </c>
      <c r="J92" s="108" t="str">
        <f t="shared" si="8"/>
        <v/>
      </c>
      <c r="K92" s="108" t="str">
        <f t="shared" si="8"/>
        <v/>
      </c>
      <c r="L92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si="8"/>
        <v>-2.6520689638117609</v>
      </c>
      <c r="C93" s="108">
        <f t="shared" si="8"/>
        <v>-2.0479768377745664</v>
      </c>
      <c r="D93" s="108">
        <f t="shared" si="8"/>
        <v>-5.61200124417479</v>
      </c>
      <c r="E93" s="108">
        <f t="shared" si="8"/>
        <v>-2.6437870664960257</v>
      </c>
      <c r="F93" s="108">
        <f t="shared" si="8"/>
        <v>-2.3939038811931739</v>
      </c>
      <c r="G93" s="108">
        <f t="shared" si="8"/>
        <v>-5.61200124417479</v>
      </c>
      <c r="H93" s="108" t="str">
        <f t="shared" si="8"/>
        <v/>
      </c>
      <c r="I93" s="108" t="str">
        <f t="shared" si="8"/>
        <v/>
      </c>
      <c r="J93" s="108" t="str">
        <f t="shared" si="8"/>
        <v/>
      </c>
      <c r="K93" s="108" t="str">
        <f t="shared" si="8"/>
        <v/>
      </c>
      <c r="L93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si="8"/>
        <v>-2.0537487040976865</v>
      </c>
      <c r="C94" s="108">
        <f t="shared" si="8"/>
        <v>-5.61200124417479</v>
      </c>
      <c r="D94" s="108">
        <f t="shared" si="8"/>
        <v>-2.7096849825052853</v>
      </c>
      <c r="E94" s="108">
        <f t="shared" si="8"/>
        <v>-2.4645200622456973</v>
      </c>
      <c r="F94" s="108">
        <f t="shared" si="8"/>
        <v>-2.7062810354348454</v>
      </c>
      <c r="G94" s="108" t="str">
        <f t="shared" si="8"/>
        <v/>
      </c>
      <c r="H94" s="108" t="str">
        <f t="shared" si="8"/>
        <v/>
      </c>
      <c r="I94" s="108" t="str">
        <f t="shared" si="8"/>
        <v/>
      </c>
      <c r="J94" s="108" t="str">
        <f t="shared" si="8"/>
        <v/>
      </c>
      <c r="K94" s="108" t="str">
        <f t="shared" si="8"/>
        <v/>
      </c>
      <c r="L94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si="8"/>
        <v>-5.61200124417479</v>
      </c>
      <c r="C95" s="108">
        <f t="shared" si="8"/>
        <v>-2.7821492518321893</v>
      </c>
      <c r="D95" s="108">
        <f t="shared" si="8"/>
        <v>-2.541753266504188</v>
      </c>
      <c r="E95" s="108">
        <f t="shared" si="8"/>
        <v>-5.61200124417479</v>
      </c>
      <c r="F95" s="108" t="str">
        <f t="shared" si="8"/>
        <v/>
      </c>
      <c r="G95" s="108" t="str">
        <f t="shared" si="8"/>
        <v/>
      </c>
      <c r="H95" s="108" t="str">
        <f t="shared" si="8"/>
        <v/>
      </c>
      <c r="I95" s="108" t="str">
        <f t="shared" si="8"/>
        <v/>
      </c>
      <c r="J95" s="108" t="str">
        <f t="shared" si="8"/>
        <v/>
      </c>
      <c r="K95" s="108" t="str">
        <f t="shared" si="8"/>
        <v/>
      </c>
      <c r="L95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9" si="9">IF(B69="","",_xlfn.NORM.S.INV(B69+0.000001%))</f>
        <v>-2.8479618408911649</v>
      </c>
      <c r="C96" s="108">
        <f t="shared" si="9"/>
        <v>-2.6189757110572822</v>
      </c>
      <c r="D96" s="108">
        <f t="shared" si="9"/>
        <v>-2.8458537708596037</v>
      </c>
      <c r="E96" s="108" t="str">
        <f t="shared" si="9"/>
        <v/>
      </c>
      <c r="F96" s="108" t="str">
        <f t="shared" si="9"/>
        <v/>
      </c>
      <c r="G96" s="108" t="str">
        <f t="shared" si="9"/>
        <v/>
      </c>
      <c r="H96" s="108" t="str">
        <f t="shared" si="9"/>
        <v/>
      </c>
      <c r="I96" s="108" t="str">
        <f t="shared" si="9"/>
        <v/>
      </c>
      <c r="J96" s="108" t="str">
        <f t="shared" si="9"/>
        <v/>
      </c>
      <c r="K96" s="108" t="str">
        <f t="shared" si="9"/>
        <v/>
      </c>
      <c r="L96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si="9"/>
        <v>-2.6606058753302588</v>
      </c>
      <c r="C97" s="108">
        <f t="shared" si="9"/>
        <v>-2.416719089263164</v>
      </c>
      <c r="D97" s="108" t="str">
        <f t="shared" si="9"/>
        <v/>
      </c>
      <c r="E97" s="108" t="str">
        <f t="shared" si="9"/>
        <v/>
      </c>
      <c r="F97" s="108" t="str">
        <f t="shared" si="9"/>
        <v/>
      </c>
      <c r="G97" s="108" t="str">
        <f t="shared" si="9"/>
        <v/>
      </c>
      <c r="H97" s="108" t="str">
        <f t="shared" si="9"/>
        <v/>
      </c>
      <c r="I97" s="108" t="str">
        <f t="shared" si="9"/>
        <v/>
      </c>
      <c r="J97" s="108" t="str">
        <f t="shared" si="9"/>
        <v/>
      </c>
      <c r="K97" s="108" t="str">
        <f t="shared" si="9"/>
        <v/>
      </c>
      <c r="L97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si="9"/>
        <v>-2.3226117300937825</v>
      </c>
      <c r="C98" s="108" t="str">
        <f t="shared" si="9"/>
        <v/>
      </c>
      <c r="D98" s="108" t="str">
        <f t="shared" si="9"/>
        <v/>
      </c>
      <c r="E98" s="108" t="str">
        <f t="shared" si="9"/>
        <v/>
      </c>
      <c r="F98" s="108" t="str">
        <f t="shared" si="9"/>
        <v/>
      </c>
      <c r="G98" s="108" t="str">
        <f t="shared" si="9"/>
        <v/>
      </c>
      <c r="H98" s="108" t="str">
        <f t="shared" si="9"/>
        <v/>
      </c>
      <c r="I98" s="108" t="str">
        <f t="shared" si="9"/>
        <v/>
      </c>
      <c r="J98" s="108" t="str">
        <f t="shared" si="9"/>
        <v/>
      </c>
      <c r="K98" s="108" t="str">
        <f t="shared" si="9"/>
        <v/>
      </c>
      <c r="L9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si="9"/>
        <v>-2.4676579660718163</v>
      </c>
      <c r="C99" s="108">
        <f t="shared" si="9"/>
        <v>-2.4981334817991976</v>
      </c>
      <c r="D99" s="108">
        <f t="shared" si="9"/>
        <v>-2.6000434675040234</v>
      </c>
      <c r="E99" s="108">
        <f t="shared" si="9"/>
        <v>-2.5837942529073405</v>
      </c>
      <c r="F99" s="108">
        <f t="shared" si="9"/>
        <v>-2.5967579318862413</v>
      </c>
      <c r="G99" s="108">
        <f t="shared" si="9"/>
        <v>-2.6782944075357045</v>
      </c>
      <c r="H99" s="108">
        <f t="shared" si="9"/>
        <v>-2.6961470973220854</v>
      </c>
      <c r="I99" s="108">
        <f t="shared" si="9"/>
        <v>-2.7151148591222731</v>
      </c>
      <c r="J99" s="108">
        <f t="shared" si="9"/>
        <v>-2.9560632427127023</v>
      </c>
      <c r="K99" s="108">
        <f t="shared" si="9"/>
        <v>-3.1443727569452871</v>
      </c>
      <c r="L99"/>
      <c r="M99"/>
      <c r="N99"/>
      <c r="O99"/>
      <c r="P99"/>
      <c r="Q99"/>
      <c r="R99"/>
      <c r="S99"/>
      <c r="T99"/>
      <c r="U99"/>
      <c r="V99"/>
    </row>
    <row r="100" spans="1:77" ht="12" customHeight="1">
      <c r="G100" s="99" t="s">
        <v>216</v>
      </c>
      <c r="H100" s="99">
        <v>13.105186344730564</v>
      </c>
      <c r="L100"/>
      <c r="M100"/>
    </row>
    <row r="101" spans="1:77" ht="12" customHeight="1">
      <c r="G101" s="99" t="s">
        <v>217</v>
      </c>
      <c r="H101" s="99">
        <v>94.679868622835826</v>
      </c>
      <c r="O101" s="109"/>
    </row>
    <row r="102" spans="1:77" ht="12" customHeight="1">
      <c r="G102" s="99" t="s">
        <v>218</v>
      </c>
      <c r="H102" s="99">
        <v>56.998593049555218</v>
      </c>
      <c r="O102" s="10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BF102" s="99" t="s">
        <v>160</v>
      </c>
      <c r="BG102" s="109">
        <f>SUM(BF106:BY125)</f>
        <v>116.21348672509744</v>
      </c>
    </row>
    <row r="103" spans="1:77" ht="12" customHeight="1">
      <c r="G103" s="99" t="s">
        <v>160</v>
      </c>
      <c r="H103" s="109">
        <f>BG102</f>
        <v>116.21348672509744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IF(B79="","",(B79-$H$100*B$99-$H$102)/$H$101)</f>
        <v>-0.31972453335237172</v>
      </c>
      <c r="C106" s="109">
        <f t="shared" ref="C106:K106" si="10">IF(C79="","",(C79-$H$100*C$99-$H$102)/$H$101)</f>
        <v>-0.31550624156164175</v>
      </c>
      <c r="D106" s="109">
        <f t="shared" si="10"/>
        <v>-0.30140029303766536</v>
      </c>
      <c r="E106" s="109">
        <f t="shared" si="10"/>
        <v>-0.30364944048941506</v>
      </c>
      <c r="F106" s="109">
        <f t="shared" si="10"/>
        <v>-0.30185506296013759</v>
      </c>
      <c r="G106" s="109">
        <f t="shared" si="10"/>
        <v>-0.29056912939451918</v>
      </c>
      <c r="H106" s="109">
        <f t="shared" si="10"/>
        <v>-0.28809803569943604</v>
      </c>
      <c r="I106" s="109">
        <f t="shared" si="10"/>
        <v>-0.24926094081898412</v>
      </c>
      <c r="J106" s="109">
        <f t="shared" si="10"/>
        <v>-0.2521215438760564</v>
      </c>
      <c r="K106" s="109">
        <f t="shared" si="10"/>
        <v>-0.22605653860725416</v>
      </c>
      <c r="L106" s="109"/>
      <c r="N106" s="119">
        <f>IFERROR(HLOOKUP(N$105-$A106,$B$105:$K$125,2+$A106-$A$106,0),"")</f>
        <v>-0.31972453335237172</v>
      </c>
      <c r="O106" s="119">
        <f t="shared" ref="O106:AG119" si="11">IFERROR(HLOOKUP(O$105-$A106,$B$105:$K$125,2+$A106-$A$106,0),"")</f>
        <v>-0.31550624156164175</v>
      </c>
      <c r="P106" s="119">
        <f t="shared" si="11"/>
        <v>-0.30140029303766536</v>
      </c>
      <c r="Q106" s="119">
        <f t="shared" si="11"/>
        <v>-0.30364944048941506</v>
      </c>
      <c r="R106" s="108">
        <f t="shared" si="11"/>
        <v>-0.30185506296013759</v>
      </c>
      <c r="S106" s="108">
        <f t="shared" si="11"/>
        <v>-0.29056912939451918</v>
      </c>
      <c r="T106" s="108">
        <f t="shared" si="11"/>
        <v>-0.28809803569943604</v>
      </c>
      <c r="U106" s="108">
        <f t="shared" si="11"/>
        <v>-0.24926094081898412</v>
      </c>
      <c r="V106" s="108">
        <f t="shared" si="11"/>
        <v>-0.2521215438760564</v>
      </c>
      <c r="W106" s="108">
        <f t="shared" si="11"/>
        <v>-0.22605653860725416</v>
      </c>
      <c r="X106" s="108" t="str">
        <f t="shared" si="11"/>
        <v/>
      </c>
      <c r="Y106" s="108" t="str">
        <f t="shared" si="11"/>
        <v/>
      </c>
      <c r="Z106" s="108" t="str">
        <f t="shared" si="11"/>
        <v/>
      </c>
      <c r="AA106" s="108" t="str">
        <f t="shared" si="11"/>
        <v/>
      </c>
      <c r="AB106" s="108" t="str">
        <f t="shared" si="11"/>
        <v/>
      </c>
      <c r="AC106" s="108" t="str">
        <f t="shared" si="11"/>
        <v/>
      </c>
      <c r="AD106" s="108" t="str">
        <f t="shared" si="11"/>
        <v/>
      </c>
      <c r="AE106" s="108" t="str">
        <f t="shared" si="11"/>
        <v/>
      </c>
      <c r="AF106" s="108" t="str">
        <f t="shared" si="11"/>
        <v/>
      </c>
      <c r="AG106" s="108" t="str">
        <f t="shared" si="11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U121" si="12">IF(AJ106="","",(AJ106-N106)^2)</f>
        <v/>
      </c>
      <c r="BG106" s="109" t="str">
        <f t="shared" si="12"/>
        <v/>
      </c>
      <c r="BH106" s="109" t="str">
        <f t="shared" si="12"/>
        <v/>
      </c>
      <c r="BI106" s="109" t="str">
        <f t="shared" si="12"/>
        <v/>
      </c>
      <c r="BJ106" s="109">
        <f t="shared" si="12"/>
        <v>0.68652973115185201</v>
      </c>
      <c r="BK106" s="109">
        <f t="shared" si="12"/>
        <v>0.37222524888154002</v>
      </c>
      <c r="BL106" s="109">
        <f t="shared" si="12"/>
        <v>1.332863535629681</v>
      </c>
      <c r="BM106" s="109">
        <f t="shared" si="12"/>
        <v>0.21884244984271531</v>
      </c>
      <c r="BN106" s="109">
        <f t="shared" si="12"/>
        <v>2.0149103355270328</v>
      </c>
      <c r="BO106" s="109">
        <f t="shared" si="12"/>
        <v>0.44962148249829192</v>
      </c>
      <c r="BP106" s="109" t="str">
        <f t="shared" si="12"/>
        <v/>
      </c>
      <c r="BQ106" s="109" t="str">
        <f t="shared" si="12"/>
        <v/>
      </c>
      <c r="BR106" s="109" t="str">
        <f t="shared" si="12"/>
        <v/>
      </c>
      <c r="BS106" s="109" t="str">
        <f t="shared" si="12"/>
        <v/>
      </c>
      <c r="BT106" s="109" t="str">
        <f t="shared" si="12"/>
        <v/>
      </c>
      <c r="BU106" s="109" t="str">
        <f t="shared" si="12"/>
        <v/>
      </c>
      <c r="BV106" s="109" t="str">
        <f t="shared" ref="BV106:BY125" si="13">IF(AZ106="","",(AZ106-AD106)^2)</f>
        <v/>
      </c>
      <c r="BW106" s="109" t="str">
        <f t="shared" si="13"/>
        <v/>
      </c>
      <c r="BX106" s="109" t="str">
        <f t="shared" si="13"/>
        <v/>
      </c>
      <c r="BY106" s="109" t="str">
        <f t="shared" si="13"/>
        <v/>
      </c>
    </row>
    <row r="107" spans="1:77" ht="12" customHeight="1">
      <c r="A107" s="104">
        <v>2001</v>
      </c>
      <c r="B107" s="109">
        <f t="shared" ref="B107:K107" si="14">IF(B80="","",(B80-$H$100*B$99-$H$102)/$H$101)</f>
        <v>-0.31972453335237172</v>
      </c>
      <c r="C107" s="109">
        <f t="shared" si="14"/>
        <v>-0.31550624156164175</v>
      </c>
      <c r="D107" s="109">
        <f t="shared" si="14"/>
        <v>-0.30140029303766536</v>
      </c>
      <c r="E107" s="109">
        <f t="shared" si="14"/>
        <v>-0.30364944048941506</v>
      </c>
      <c r="F107" s="109">
        <f t="shared" si="14"/>
        <v>-0.30185506296013759</v>
      </c>
      <c r="G107" s="109">
        <f t="shared" si="14"/>
        <v>-0.29056912939451918</v>
      </c>
      <c r="H107" s="109">
        <f t="shared" si="14"/>
        <v>-0.25233763781514096</v>
      </c>
      <c r="I107" s="109">
        <f t="shared" si="14"/>
        <v>-0.28547259845971884</v>
      </c>
      <c r="J107" s="109">
        <f t="shared" si="14"/>
        <v>-0.2521215438760564</v>
      </c>
      <c r="K107" s="109">
        <f t="shared" si="14"/>
        <v>-0.22605653860725416</v>
      </c>
      <c r="L107" s="109"/>
      <c r="N107" s="119" t="str">
        <f t="shared" ref="N107:AC125" si="15">IFERROR(HLOOKUP(N$105-$A107,$B$105:$K$125,2+$A107-$A$106,0),"")</f>
        <v/>
      </c>
      <c r="O107" s="119">
        <f t="shared" si="11"/>
        <v>-0.31972453335237172</v>
      </c>
      <c r="P107" s="119">
        <f t="shared" si="11"/>
        <v>-0.31550624156164175</v>
      </c>
      <c r="Q107" s="119">
        <f t="shared" si="11"/>
        <v>-0.30140029303766536</v>
      </c>
      <c r="R107" s="108">
        <f t="shared" si="11"/>
        <v>-0.30364944048941506</v>
      </c>
      <c r="S107" s="108">
        <f t="shared" si="11"/>
        <v>-0.30185506296013759</v>
      </c>
      <c r="T107" s="108">
        <f t="shared" si="11"/>
        <v>-0.29056912939451918</v>
      </c>
      <c r="U107" s="108">
        <f t="shared" si="11"/>
        <v>-0.25233763781514096</v>
      </c>
      <c r="V107" s="108">
        <f t="shared" si="11"/>
        <v>-0.28547259845971884</v>
      </c>
      <c r="W107" s="108">
        <f t="shared" si="11"/>
        <v>-0.2521215438760564</v>
      </c>
      <c r="X107" s="108">
        <f t="shared" si="11"/>
        <v>-0.22605653860725416</v>
      </c>
      <c r="Y107" s="108" t="str">
        <f t="shared" si="11"/>
        <v/>
      </c>
      <c r="Z107" s="108" t="str">
        <f t="shared" si="11"/>
        <v/>
      </c>
      <c r="AA107" s="108" t="str">
        <f t="shared" si="11"/>
        <v/>
      </c>
      <c r="AB107" s="108" t="str">
        <f t="shared" si="11"/>
        <v/>
      </c>
      <c r="AC107" s="108" t="str">
        <f t="shared" si="11"/>
        <v/>
      </c>
      <c r="AD107" s="108" t="str">
        <f t="shared" si="11"/>
        <v/>
      </c>
      <c r="AE107" s="108" t="str">
        <f t="shared" si="11"/>
        <v/>
      </c>
      <c r="AF107" s="108" t="str">
        <f t="shared" si="11"/>
        <v/>
      </c>
      <c r="AG107" s="108" t="str">
        <f t="shared" si="11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12"/>
        <v/>
      </c>
      <c r="BG107" s="109" t="str">
        <f t="shared" si="12"/>
        <v/>
      </c>
      <c r="BH107" s="109" t="str">
        <f t="shared" si="12"/>
        <v/>
      </c>
      <c r="BI107" s="109" t="str">
        <f t="shared" si="12"/>
        <v/>
      </c>
      <c r="BJ107" s="109">
        <f t="shared" si="12"/>
        <v>0.68355941294503031</v>
      </c>
      <c r="BK107" s="109">
        <f t="shared" si="12"/>
        <v>0.35858146512690703</v>
      </c>
      <c r="BL107" s="109">
        <f t="shared" si="12"/>
        <v>1.3385753829042106</v>
      </c>
      <c r="BM107" s="109">
        <f t="shared" si="12"/>
        <v>0.22173051051214185</v>
      </c>
      <c r="BN107" s="109">
        <f t="shared" si="12"/>
        <v>1.9213406270558264</v>
      </c>
      <c r="BO107" s="109">
        <f t="shared" si="12"/>
        <v>0.48525603061792355</v>
      </c>
      <c r="BP107" s="109">
        <f t="shared" si="12"/>
        <v>0.11147981326702661</v>
      </c>
      <c r="BQ107" s="109" t="str">
        <f t="shared" si="12"/>
        <v/>
      </c>
      <c r="BR107" s="109" t="str">
        <f t="shared" si="12"/>
        <v/>
      </c>
      <c r="BS107" s="109" t="str">
        <f t="shared" si="12"/>
        <v/>
      </c>
      <c r="BT107" s="109" t="str">
        <f t="shared" si="12"/>
        <v/>
      </c>
      <c r="BU107" s="109" t="str">
        <f t="shared" si="12"/>
        <v/>
      </c>
      <c r="BV107" s="109" t="str">
        <f t="shared" si="13"/>
        <v/>
      </c>
      <c r="BW107" s="109" t="str">
        <f t="shared" si="13"/>
        <v/>
      </c>
      <c r="BX107" s="109" t="str">
        <f t="shared" si="13"/>
        <v/>
      </c>
      <c r="BY107" s="109" t="str">
        <f t="shared" si="13"/>
        <v/>
      </c>
    </row>
    <row r="108" spans="1:77" ht="12" customHeight="1">
      <c r="A108" s="104">
        <v>2002</v>
      </c>
      <c r="B108" s="109">
        <f t="shared" ref="B108:K108" si="16">IF(B81="","",(B81-$H$100*B$99-$H$102)/$H$101)</f>
        <v>-0.31972453335237172</v>
      </c>
      <c r="C108" s="109">
        <f t="shared" si="16"/>
        <v>-0.28020965080282662</v>
      </c>
      <c r="D108" s="109">
        <f t="shared" si="16"/>
        <v>-0.30140029303766536</v>
      </c>
      <c r="E108" s="109">
        <f t="shared" si="16"/>
        <v>-0.30364944048941506</v>
      </c>
      <c r="F108" s="109">
        <f t="shared" si="16"/>
        <v>-0.30185506296013759</v>
      </c>
      <c r="G108" s="109">
        <f t="shared" si="16"/>
        <v>-0.25519061866703302</v>
      </c>
      <c r="H108" s="109">
        <f t="shared" si="16"/>
        <v>-0.28809803569943604</v>
      </c>
      <c r="I108" s="109">
        <f t="shared" si="16"/>
        <v>-0.28547259845971884</v>
      </c>
      <c r="J108" s="109">
        <f t="shared" si="16"/>
        <v>-0.2521215438760564</v>
      </c>
      <c r="K108" s="109">
        <f t="shared" si="16"/>
        <v>-0.22605653860725416</v>
      </c>
      <c r="L108" s="109"/>
      <c r="N108" s="119" t="str">
        <f t="shared" si="15"/>
        <v/>
      </c>
      <c r="O108" s="119" t="str">
        <f t="shared" si="11"/>
        <v/>
      </c>
      <c r="P108" s="119">
        <f t="shared" si="11"/>
        <v>-0.31972453335237172</v>
      </c>
      <c r="Q108" s="119">
        <f t="shared" si="11"/>
        <v>-0.28020965080282662</v>
      </c>
      <c r="R108" s="108">
        <f t="shared" si="11"/>
        <v>-0.30140029303766536</v>
      </c>
      <c r="S108" s="108">
        <f t="shared" si="11"/>
        <v>-0.30364944048941506</v>
      </c>
      <c r="T108" s="108">
        <f t="shared" si="11"/>
        <v>-0.30185506296013759</v>
      </c>
      <c r="U108" s="108">
        <f t="shared" si="11"/>
        <v>-0.25519061866703302</v>
      </c>
      <c r="V108" s="108">
        <f t="shared" si="11"/>
        <v>-0.28809803569943604</v>
      </c>
      <c r="W108" s="108">
        <f t="shared" si="11"/>
        <v>-0.28547259845971884</v>
      </c>
      <c r="X108" s="108">
        <f t="shared" si="11"/>
        <v>-0.2521215438760564</v>
      </c>
      <c r="Y108" s="108">
        <f t="shared" si="11"/>
        <v>-0.22605653860725416</v>
      </c>
      <c r="Z108" s="108" t="str">
        <f t="shared" si="11"/>
        <v/>
      </c>
      <c r="AA108" s="108" t="str">
        <f t="shared" si="11"/>
        <v/>
      </c>
      <c r="AB108" s="108" t="str">
        <f t="shared" si="11"/>
        <v/>
      </c>
      <c r="AC108" s="108" t="str">
        <f t="shared" si="11"/>
        <v/>
      </c>
      <c r="AD108" s="108" t="str">
        <f t="shared" si="11"/>
        <v/>
      </c>
      <c r="AE108" s="108" t="str">
        <f t="shared" si="11"/>
        <v/>
      </c>
      <c r="AF108" s="108" t="str">
        <f t="shared" si="11"/>
        <v/>
      </c>
      <c r="AG108" s="108" t="str">
        <f t="shared" si="11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12"/>
        <v/>
      </c>
      <c r="BG108" s="109" t="str">
        <f t="shared" si="12"/>
        <v/>
      </c>
      <c r="BH108" s="109" t="str">
        <f t="shared" si="12"/>
        <v/>
      </c>
      <c r="BI108" s="109" t="str">
        <f t="shared" si="12"/>
        <v/>
      </c>
      <c r="BJ108" s="109">
        <f t="shared" si="12"/>
        <v>0.68728355621260551</v>
      </c>
      <c r="BK108" s="109">
        <f t="shared" si="12"/>
        <v>0.35643567838165469</v>
      </c>
      <c r="BL108" s="109">
        <f t="shared" si="12"/>
        <v>1.3648176873651243</v>
      </c>
      <c r="BM108" s="109">
        <f t="shared" si="12"/>
        <v>0.2244254886247839</v>
      </c>
      <c r="BN108" s="109">
        <f t="shared" si="12"/>
        <v>1.9140691551658295</v>
      </c>
      <c r="BO108" s="109">
        <f t="shared" si="12"/>
        <v>0.53283322674459743</v>
      </c>
      <c r="BP108" s="109">
        <f t="shared" si="12"/>
        <v>0.12956467473905736</v>
      </c>
      <c r="BQ108" s="109">
        <f t="shared" si="12"/>
        <v>0.65014891064655711</v>
      </c>
      <c r="BR108" s="109" t="str">
        <f t="shared" si="12"/>
        <v/>
      </c>
      <c r="BS108" s="109" t="str">
        <f t="shared" si="12"/>
        <v/>
      </c>
      <c r="BT108" s="109" t="str">
        <f t="shared" si="12"/>
        <v/>
      </c>
      <c r="BU108" s="109" t="str">
        <f t="shared" si="12"/>
        <v/>
      </c>
      <c r="BV108" s="109" t="str">
        <f t="shared" si="13"/>
        <v/>
      </c>
      <c r="BW108" s="109" t="str">
        <f t="shared" si="13"/>
        <v/>
      </c>
      <c r="BX108" s="109" t="str">
        <f t="shared" si="13"/>
        <v/>
      </c>
      <c r="BY108" s="109" t="str">
        <f t="shared" si="13"/>
        <v/>
      </c>
    </row>
    <row r="109" spans="1:77" ht="12" customHeight="1">
      <c r="A109" s="104">
        <v>2003</v>
      </c>
      <c r="B109" s="109">
        <f t="shared" ref="B109:K109" si="17">IF(B82="","",(B82-$H$100*B$99-$H$102)/$H$101)</f>
        <v>-0.28614165333031338</v>
      </c>
      <c r="C109" s="109">
        <f t="shared" si="17"/>
        <v>-0.31550624156164175</v>
      </c>
      <c r="D109" s="109">
        <f t="shared" si="17"/>
        <v>-0.30140029303766536</v>
      </c>
      <c r="E109" s="109">
        <f t="shared" si="17"/>
        <v>-0.30364944048941506</v>
      </c>
      <c r="F109" s="109">
        <f t="shared" si="17"/>
        <v>-0.26824337398218789</v>
      </c>
      <c r="G109" s="109">
        <f t="shared" si="17"/>
        <v>-0.29056912939451918</v>
      </c>
      <c r="H109" s="109">
        <f t="shared" si="17"/>
        <v>-0.28809803569943604</v>
      </c>
      <c r="I109" s="109">
        <f t="shared" si="17"/>
        <v>-0.28547259845971884</v>
      </c>
      <c r="J109" s="109">
        <f t="shared" si="17"/>
        <v>-0.2521215438760564</v>
      </c>
      <c r="K109" s="109">
        <f t="shared" si="17"/>
        <v>-0.22605653860725416</v>
      </c>
      <c r="L109" s="109"/>
      <c r="N109" s="119" t="str">
        <f t="shared" si="15"/>
        <v/>
      </c>
      <c r="O109" s="119" t="str">
        <f t="shared" si="11"/>
        <v/>
      </c>
      <c r="P109" s="119" t="str">
        <f t="shared" si="11"/>
        <v/>
      </c>
      <c r="Q109" s="119">
        <f t="shared" si="11"/>
        <v>-0.28614165333031338</v>
      </c>
      <c r="R109" s="108">
        <f t="shared" si="11"/>
        <v>-0.31550624156164175</v>
      </c>
      <c r="S109" s="108">
        <f t="shared" si="11"/>
        <v>-0.30140029303766536</v>
      </c>
      <c r="T109" s="108">
        <f t="shared" si="11"/>
        <v>-0.30364944048941506</v>
      </c>
      <c r="U109" s="108">
        <f t="shared" si="11"/>
        <v>-0.26824337398218789</v>
      </c>
      <c r="V109" s="108">
        <f t="shared" si="11"/>
        <v>-0.29056912939451918</v>
      </c>
      <c r="W109" s="108">
        <f t="shared" si="11"/>
        <v>-0.28809803569943604</v>
      </c>
      <c r="X109" s="108">
        <f t="shared" si="11"/>
        <v>-0.28547259845971884</v>
      </c>
      <c r="Y109" s="108">
        <f t="shared" si="11"/>
        <v>-0.2521215438760564</v>
      </c>
      <c r="Z109" s="108">
        <f t="shared" si="11"/>
        <v>-0.22605653860725416</v>
      </c>
      <c r="AA109" s="108" t="str">
        <f t="shared" si="11"/>
        <v/>
      </c>
      <c r="AB109" s="108" t="str">
        <f t="shared" si="11"/>
        <v/>
      </c>
      <c r="AC109" s="108" t="str">
        <f t="shared" si="11"/>
        <v/>
      </c>
      <c r="AD109" s="108" t="str">
        <f t="shared" si="11"/>
        <v/>
      </c>
      <c r="AE109" s="108" t="str">
        <f t="shared" si="11"/>
        <v/>
      </c>
      <c r="AF109" s="108" t="str">
        <f t="shared" si="11"/>
        <v/>
      </c>
      <c r="AG109" s="108" t="str">
        <f t="shared" si="11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12"/>
        <v/>
      </c>
      <c r="BG109" s="109" t="str">
        <f t="shared" si="12"/>
        <v/>
      </c>
      <c r="BH109" s="109" t="str">
        <f t="shared" si="12"/>
        <v/>
      </c>
      <c r="BI109" s="109" t="str">
        <f t="shared" si="12"/>
        <v/>
      </c>
      <c r="BJ109" s="109">
        <f t="shared" si="12"/>
        <v>0.66409414723450444</v>
      </c>
      <c r="BK109" s="109">
        <f t="shared" si="12"/>
        <v>0.35912631960998903</v>
      </c>
      <c r="BL109" s="109">
        <f t="shared" si="12"/>
        <v>1.3690134850363167</v>
      </c>
      <c r="BM109" s="109">
        <f t="shared" si="12"/>
        <v>0.23696297471427993</v>
      </c>
      <c r="BN109" s="109">
        <f t="shared" si="12"/>
        <v>1.9072377507433245</v>
      </c>
      <c r="BO109" s="109">
        <f t="shared" si="12"/>
        <v>0.53667301787845778</v>
      </c>
      <c r="BP109" s="109">
        <f t="shared" si="12"/>
        <v>0.15468645406169704</v>
      </c>
      <c r="BQ109" s="109">
        <f t="shared" si="12"/>
        <v>0.60879492305375715</v>
      </c>
      <c r="BR109" s="109">
        <f t="shared" si="12"/>
        <v>1.2946330719020864</v>
      </c>
      <c r="BS109" s="109" t="str">
        <f t="shared" si="12"/>
        <v/>
      </c>
      <c r="BT109" s="109" t="str">
        <f t="shared" si="12"/>
        <v/>
      </c>
      <c r="BU109" s="109" t="str">
        <f t="shared" si="12"/>
        <v/>
      </c>
      <c r="BV109" s="109" t="str">
        <f t="shared" si="13"/>
        <v/>
      </c>
      <c r="BW109" s="109" t="str">
        <f t="shared" si="13"/>
        <v/>
      </c>
      <c r="BX109" s="109" t="str">
        <f t="shared" si="13"/>
        <v/>
      </c>
      <c r="BY109" s="109" t="str">
        <f t="shared" si="13"/>
        <v/>
      </c>
    </row>
    <row r="110" spans="1:77" ht="12" customHeight="1">
      <c r="A110" s="104">
        <v>2004</v>
      </c>
      <c r="B110" s="109">
        <f t="shared" ref="B110:K110" si="18">IF(B83="","",(B83-$H$100*B$99-$H$102)/$H$101)</f>
        <v>-0.31972453335237172</v>
      </c>
      <c r="C110" s="109">
        <f t="shared" si="18"/>
        <v>-0.31550624156164175</v>
      </c>
      <c r="D110" s="109">
        <f t="shared" si="18"/>
        <v>-0.30140029303766536</v>
      </c>
      <c r="E110" s="109">
        <f t="shared" si="18"/>
        <v>-0.27006656046735672</v>
      </c>
      <c r="F110" s="109">
        <f t="shared" si="18"/>
        <v>-0.30185506296013759</v>
      </c>
      <c r="G110" s="109">
        <f t="shared" si="18"/>
        <v>-0.29056912939451918</v>
      </c>
      <c r="H110" s="109">
        <f t="shared" si="18"/>
        <v>-0.2544863467214864</v>
      </c>
      <c r="I110" s="109">
        <f t="shared" si="18"/>
        <v>-0.28547259845971884</v>
      </c>
      <c r="J110" s="109">
        <f t="shared" si="18"/>
        <v>-0.2521215438760564</v>
      </c>
      <c r="K110" s="109">
        <f t="shared" si="18"/>
        <v>-0.22605653860725416</v>
      </c>
      <c r="L110" s="109"/>
      <c r="N110" s="108" t="str">
        <f t="shared" si="15"/>
        <v/>
      </c>
      <c r="O110" s="108" t="str">
        <f t="shared" si="11"/>
        <v/>
      </c>
      <c r="P110" s="108" t="str">
        <f t="shared" si="11"/>
        <v/>
      </c>
      <c r="Q110" s="108" t="str">
        <f t="shared" si="11"/>
        <v/>
      </c>
      <c r="R110" s="108">
        <f t="shared" si="11"/>
        <v>-0.31972453335237172</v>
      </c>
      <c r="S110" s="108">
        <f t="shared" si="11"/>
        <v>-0.31550624156164175</v>
      </c>
      <c r="T110" s="108">
        <f t="shared" si="11"/>
        <v>-0.30140029303766536</v>
      </c>
      <c r="U110" s="108">
        <f t="shared" si="11"/>
        <v>-0.27006656046735672</v>
      </c>
      <c r="V110" s="108">
        <f t="shared" si="11"/>
        <v>-0.30185506296013759</v>
      </c>
      <c r="W110" s="108">
        <f t="shared" si="11"/>
        <v>-0.29056912939451918</v>
      </c>
      <c r="X110" s="108">
        <f t="shared" si="11"/>
        <v>-0.2544863467214864</v>
      </c>
      <c r="Y110" s="108">
        <f t="shared" si="11"/>
        <v>-0.28547259845971884</v>
      </c>
      <c r="Z110" s="108">
        <f t="shared" si="11"/>
        <v>-0.2521215438760564</v>
      </c>
      <c r="AA110" s="108">
        <f t="shared" si="11"/>
        <v>-0.22605653860725416</v>
      </c>
      <c r="AB110" s="108" t="str">
        <f t="shared" si="11"/>
        <v/>
      </c>
      <c r="AC110" s="108" t="str">
        <f t="shared" si="11"/>
        <v/>
      </c>
      <c r="AD110" s="108" t="str">
        <f t="shared" si="11"/>
        <v/>
      </c>
      <c r="AE110" s="108" t="str">
        <f t="shared" si="11"/>
        <v/>
      </c>
      <c r="AF110" s="108" t="str">
        <f t="shared" si="11"/>
        <v/>
      </c>
      <c r="AG110" s="108" t="str">
        <f t="shared" si="11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12"/>
        <v/>
      </c>
      <c r="BG110" s="109" t="str">
        <f t="shared" si="12"/>
        <v/>
      </c>
      <c r="BH110" s="109" t="str">
        <f t="shared" si="12"/>
        <v/>
      </c>
      <c r="BI110" s="109" t="str">
        <f t="shared" si="12"/>
        <v/>
      </c>
      <c r="BJ110" s="109">
        <f t="shared" si="12"/>
        <v>0.65723680290472364</v>
      </c>
      <c r="BK110" s="109">
        <f t="shared" si="12"/>
        <v>0.34241871179330835</v>
      </c>
      <c r="BL110" s="109">
        <f t="shared" si="12"/>
        <v>1.3637553205102426</v>
      </c>
      <c r="BM110" s="109">
        <f t="shared" si="12"/>
        <v>0.23874131089341535</v>
      </c>
      <c r="BN110" s="109">
        <f t="shared" si="12"/>
        <v>1.8761927473084525</v>
      </c>
      <c r="BO110" s="109">
        <f t="shared" si="12"/>
        <v>0.54029967034160153</v>
      </c>
      <c r="BP110" s="109">
        <f t="shared" si="12"/>
        <v>0.13127269301645683</v>
      </c>
      <c r="BQ110" s="109">
        <f t="shared" si="12"/>
        <v>0.55786268745839662</v>
      </c>
      <c r="BR110" s="109">
        <f t="shared" si="12"/>
        <v>1.2359979171453082</v>
      </c>
      <c r="BS110" s="109">
        <f t="shared" si="12"/>
        <v>0.44207924825537909</v>
      </c>
      <c r="BT110" s="109" t="str">
        <f t="shared" si="12"/>
        <v/>
      </c>
      <c r="BU110" s="109" t="str">
        <f t="shared" si="12"/>
        <v/>
      </c>
      <c r="BV110" s="109" t="str">
        <f t="shared" si="13"/>
        <v/>
      </c>
      <c r="BW110" s="109" t="str">
        <f t="shared" si="13"/>
        <v/>
      </c>
      <c r="BX110" s="109" t="str">
        <f t="shared" si="13"/>
        <v/>
      </c>
      <c r="BY110" s="109" t="str">
        <f t="shared" si="13"/>
        <v/>
      </c>
    </row>
    <row r="111" spans="1:77" ht="12" customHeight="1">
      <c r="A111" s="104">
        <v>2005</v>
      </c>
      <c r="B111" s="109">
        <f t="shared" ref="B111:K111" si="19">IF(B84="","",(B84-$H$100*B$99-$H$102)/$H$101)</f>
        <v>-0.31972453335237172</v>
      </c>
      <c r="C111" s="109">
        <f t="shared" si="19"/>
        <v>-0.31550624156164175</v>
      </c>
      <c r="D111" s="109">
        <f t="shared" si="19"/>
        <v>-0.26819003066786107</v>
      </c>
      <c r="E111" s="109">
        <f t="shared" si="19"/>
        <v>-0.30364944048941506</v>
      </c>
      <c r="F111" s="109">
        <f t="shared" si="19"/>
        <v>-0.26867500493255148</v>
      </c>
      <c r="G111" s="109">
        <f t="shared" si="19"/>
        <v>-0.257307433057198</v>
      </c>
      <c r="H111" s="109">
        <f t="shared" si="19"/>
        <v>-0.28809803569943604</v>
      </c>
      <c r="I111" s="109">
        <f t="shared" si="19"/>
        <v>-0.25224079987411152</v>
      </c>
      <c r="J111" s="109">
        <f t="shared" si="19"/>
        <v>-0.2521215438760564</v>
      </c>
      <c r="K111" s="109">
        <f t="shared" si="19"/>
        <v>-0.22605653860725416</v>
      </c>
      <c r="L111" s="109"/>
      <c r="N111" s="108" t="str">
        <f t="shared" si="15"/>
        <v/>
      </c>
      <c r="O111" s="108" t="str">
        <f t="shared" si="11"/>
        <v/>
      </c>
      <c r="P111" s="108" t="str">
        <f t="shared" si="11"/>
        <v/>
      </c>
      <c r="Q111" s="108" t="str">
        <f t="shared" si="11"/>
        <v/>
      </c>
      <c r="R111" s="108" t="str">
        <f t="shared" si="11"/>
        <v/>
      </c>
      <c r="S111" s="108">
        <f t="shared" si="11"/>
        <v>-0.31972453335237172</v>
      </c>
      <c r="T111" s="108">
        <f t="shared" si="11"/>
        <v>-0.31550624156164175</v>
      </c>
      <c r="U111" s="108">
        <f t="shared" si="11"/>
        <v>-0.26819003066786107</v>
      </c>
      <c r="V111" s="108">
        <f t="shared" si="11"/>
        <v>-0.30364944048941506</v>
      </c>
      <c r="W111" s="108">
        <f t="shared" si="11"/>
        <v>-0.26867500493255148</v>
      </c>
      <c r="X111" s="108">
        <f t="shared" si="11"/>
        <v>-0.257307433057198</v>
      </c>
      <c r="Y111" s="108">
        <f t="shared" si="11"/>
        <v>-0.28809803569943604</v>
      </c>
      <c r="Z111" s="108">
        <f t="shared" si="11"/>
        <v>-0.25224079987411152</v>
      </c>
      <c r="AA111" s="108">
        <f t="shared" si="11"/>
        <v>-0.2521215438760564</v>
      </c>
      <c r="AB111" s="108">
        <f t="shared" si="11"/>
        <v>-0.22605653860725416</v>
      </c>
      <c r="AC111" s="108" t="str">
        <f t="shared" si="11"/>
        <v/>
      </c>
      <c r="AD111" s="108" t="str">
        <f t="shared" si="11"/>
        <v/>
      </c>
      <c r="AE111" s="108" t="str">
        <f t="shared" si="11"/>
        <v/>
      </c>
      <c r="AF111" s="108" t="str">
        <f t="shared" si="11"/>
        <v/>
      </c>
      <c r="AG111" s="108" t="str">
        <f t="shared" si="11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12"/>
        <v/>
      </c>
      <c r="BG111" s="109" t="str">
        <f t="shared" si="12"/>
        <v/>
      </c>
      <c r="BH111" s="109" t="str">
        <f t="shared" si="12"/>
        <v/>
      </c>
      <c r="BI111" s="109" t="str">
        <f t="shared" si="12"/>
        <v/>
      </c>
      <c r="BJ111" s="109" t="str">
        <f t="shared" si="12"/>
        <v/>
      </c>
      <c r="BK111" s="109">
        <f t="shared" si="12"/>
        <v>0.3374997077730707</v>
      </c>
      <c r="BL111" s="109">
        <f t="shared" si="12"/>
        <v>1.3969001333125612</v>
      </c>
      <c r="BM111" s="109">
        <f t="shared" si="12"/>
        <v>0.2369110437434199</v>
      </c>
      <c r="BN111" s="109">
        <f t="shared" si="12"/>
        <v>1.8712802990907842</v>
      </c>
      <c r="BO111" s="109">
        <f t="shared" si="12"/>
        <v>0.5085924358708267</v>
      </c>
      <c r="BP111" s="109">
        <f t="shared" si="12"/>
        <v>0.13332489949226303</v>
      </c>
      <c r="BQ111" s="109">
        <f t="shared" si="12"/>
        <v>0.55394769141281042</v>
      </c>
      <c r="BR111" s="109">
        <f t="shared" si="12"/>
        <v>1.2357327645985325</v>
      </c>
      <c r="BS111" s="109">
        <f t="shared" si="12"/>
        <v>0.47741937647973642</v>
      </c>
      <c r="BT111" s="109">
        <f t="shared" si="12"/>
        <v>0.616980310052477</v>
      </c>
      <c r="BU111" s="109" t="str">
        <f t="shared" si="12"/>
        <v/>
      </c>
      <c r="BV111" s="109" t="str">
        <f t="shared" si="13"/>
        <v/>
      </c>
      <c r="BW111" s="109" t="str">
        <f t="shared" si="13"/>
        <v/>
      </c>
      <c r="BX111" s="109" t="str">
        <f t="shared" si="13"/>
        <v/>
      </c>
      <c r="BY111" s="109" t="str">
        <f t="shared" si="13"/>
        <v/>
      </c>
    </row>
    <row r="112" spans="1:77" ht="12" customHeight="1">
      <c r="A112" s="104">
        <v>2006</v>
      </c>
      <c r="B112" s="109">
        <f t="shared" ref="B112:K112" si="20">IF(B85="","",(B85-$H$100*B$99-$H$102)/$H$101)</f>
        <v>-0.28680177369418447</v>
      </c>
      <c r="C112" s="109">
        <f t="shared" si="20"/>
        <v>-0.28255978683061117</v>
      </c>
      <c r="D112" s="109">
        <f t="shared" si="20"/>
        <v>-0.30140029303766536</v>
      </c>
      <c r="E112" s="109">
        <f t="shared" si="20"/>
        <v>-0.27067912261258081</v>
      </c>
      <c r="F112" s="109">
        <f t="shared" si="20"/>
        <v>-0.26886071156464886</v>
      </c>
      <c r="G112" s="109">
        <f t="shared" si="20"/>
        <v>-0.29056912939451918</v>
      </c>
      <c r="H112" s="109">
        <f t="shared" si="20"/>
        <v>-0.25513956668704291</v>
      </c>
      <c r="I112" s="109">
        <f t="shared" si="20"/>
        <v>-0.28547259845971884</v>
      </c>
      <c r="J112" s="109">
        <f t="shared" si="20"/>
        <v>-0.2521215438760564</v>
      </c>
      <c r="K112" s="109">
        <f t="shared" si="20"/>
        <v>-0.22605653860725416</v>
      </c>
      <c r="L112" s="109"/>
      <c r="N112" s="108" t="str">
        <f t="shared" si="15"/>
        <v/>
      </c>
      <c r="O112" s="108" t="str">
        <f t="shared" si="11"/>
        <v/>
      </c>
      <c r="P112" s="108" t="str">
        <f t="shared" si="11"/>
        <v/>
      </c>
      <c r="Q112" s="108" t="str">
        <f t="shared" si="11"/>
        <v/>
      </c>
      <c r="R112" s="108" t="str">
        <f t="shared" si="11"/>
        <v/>
      </c>
      <c r="S112" s="108" t="str">
        <f t="shared" si="11"/>
        <v/>
      </c>
      <c r="T112" s="108">
        <f t="shared" si="11"/>
        <v>-0.28680177369418447</v>
      </c>
      <c r="U112" s="108">
        <f t="shared" si="11"/>
        <v>-0.28255978683061117</v>
      </c>
      <c r="V112" s="108">
        <f t="shared" si="11"/>
        <v>-0.30140029303766536</v>
      </c>
      <c r="W112" s="108">
        <f t="shared" si="11"/>
        <v>-0.27067912261258081</v>
      </c>
      <c r="X112" s="108">
        <f t="shared" si="11"/>
        <v>-0.26886071156464886</v>
      </c>
      <c r="Y112" s="108">
        <f t="shared" si="11"/>
        <v>-0.29056912939451918</v>
      </c>
      <c r="Z112" s="108">
        <f t="shared" si="11"/>
        <v>-0.25513956668704291</v>
      </c>
      <c r="AA112" s="108">
        <f t="shared" si="11"/>
        <v>-0.28547259845971884</v>
      </c>
      <c r="AB112" s="108">
        <f t="shared" si="11"/>
        <v>-0.2521215438760564</v>
      </c>
      <c r="AC112" s="108">
        <f t="shared" si="11"/>
        <v>-0.22605653860725416</v>
      </c>
      <c r="AD112" s="108" t="str">
        <f t="shared" si="11"/>
        <v/>
      </c>
      <c r="AE112" s="108" t="str">
        <f t="shared" si="11"/>
        <v/>
      </c>
      <c r="AF112" s="108" t="str">
        <f t="shared" si="11"/>
        <v/>
      </c>
      <c r="AG112" s="108" t="str">
        <f t="shared" si="11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12"/>
        <v/>
      </c>
      <c r="BG112" s="109" t="str">
        <f t="shared" si="12"/>
        <v/>
      </c>
      <c r="BH112" s="109" t="str">
        <f t="shared" si="12"/>
        <v/>
      </c>
      <c r="BI112" s="109" t="str">
        <f t="shared" si="12"/>
        <v/>
      </c>
      <c r="BJ112" s="109" t="str">
        <f t="shared" si="12"/>
        <v/>
      </c>
      <c r="BK112" s="109" t="str">
        <f t="shared" si="12"/>
        <v/>
      </c>
      <c r="BL112" s="109">
        <f t="shared" si="12"/>
        <v>1.3298721544935841</v>
      </c>
      <c r="BM112" s="109">
        <f t="shared" si="12"/>
        <v>0.25110606263304247</v>
      </c>
      <c r="BN112" s="109">
        <f t="shared" si="12"/>
        <v>1.8774387889178712</v>
      </c>
      <c r="BO112" s="109">
        <f t="shared" si="12"/>
        <v>0.51145495214019188</v>
      </c>
      <c r="BP112" s="109">
        <f t="shared" si="12"/>
        <v>0.14189543255484524</v>
      </c>
      <c r="BQ112" s="109">
        <f t="shared" si="12"/>
        <v>0.55027544317631061</v>
      </c>
      <c r="BR112" s="109">
        <f t="shared" si="12"/>
        <v>1.2292964251348133</v>
      </c>
      <c r="BS112" s="109">
        <f t="shared" si="12"/>
        <v>0.5246198524064124</v>
      </c>
      <c r="BT112" s="109">
        <f t="shared" si="12"/>
        <v>0.57671256477498756</v>
      </c>
      <c r="BU112" s="109">
        <f t="shared" si="12"/>
        <v>0.81520846881960318</v>
      </c>
      <c r="BV112" s="109" t="str">
        <f t="shared" si="13"/>
        <v/>
      </c>
      <c r="BW112" s="109" t="str">
        <f t="shared" si="13"/>
        <v/>
      </c>
      <c r="BX112" s="109" t="str">
        <f t="shared" si="13"/>
        <v/>
      </c>
      <c r="BY112" s="109" t="str">
        <f t="shared" si="13"/>
        <v/>
      </c>
    </row>
    <row r="113" spans="1:77" ht="12" customHeight="1">
      <c r="A113" s="104">
        <v>2007</v>
      </c>
      <c r="B113" s="109">
        <f t="shared" ref="B113:K113" si="21">IF(B86="","",(B86-$H$100*B$99-$H$102)/$H$101)</f>
        <v>-0.28584591206263882</v>
      </c>
      <c r="C113" s="109">
        <f t="shared" si="21"/>
        <v>-0.2815487549717437</v>
      </c>
      <c r="D113" s="109">
        <f t="shared" si="21"/>
        <v>-0.2674581625013962</v>
      </c>
      <c r="E113" s="109">
        <f t="shared" si="21"/>
        <v>-0.26967530965988301</v>
      </c>
      <c r="F113" s="109">
        <f t="shared" si="21"/>
        <v>-0.30185506296013759</v>
      </c>
      <c r="G113" s="109">
        <f t="shared" si="21"/>
        <v>-0.25651510277148792</v>
      </c>
      <c r="H113" s="109">
        <f t="shared" si="21"/>
        <v>-0.28809803569943604</v>
      </c>
      <c r="I113" s="109">
        <f t="shared" si="21"/>
        <v>-0.28547259845971884</v>
      </c>
      <c r="J113" s="109">
        <f t="shared" si="21"/>
        <v>-0.21808210424638308</v>
      </c>
      <c r="K113" s="109">
        <f t="shared" si="21"/>
        <v>-0.22605653860725416</v>
      </c>
      <c r="L113" s="109"/>
      <c r="N113" s="108" t="str">
        <f t="shared" si="15"/>
        <v/>
      </c>
      <c r="O113" s="108" t="str">
        <f t="shared" si="11"/>
        <v/>
      </c>
      <c r="P113" s="108" t="str">
        <f t="shared" si="11"/>
        <v/>
      </c>
      <c r="Q113" s="108" t="str">
        <f t="shared" si="11"/>
        <v/>
      </c>
      <c r="R113" s="108" t="str">
        <f t="shared" si="11"/>
        <v/>
      </c>
      <c r="S113" s="108" t="str">
        <f t="shared" si="11"/>
        <v/>
      </c>
      <c r="T113" s="108" t="str">
        <f t="shared" si="11"/>
        <v/>
      </c>
      <c r="U113" s="108">
        <f t="shared" si="11"/>
        <v>-0.28584591206263882</v>
      </c>
      <c r="V113" s="108">
        <f t="shared" si="11"/>
        <v>-0.2815487549717437</v>
      </c>
      <c r="W113" s="108">
        <f t="shared" si="11"/>
        <v>-0.2674581625013962</v>
      </c>
      <c r="X113" s="108">
        <f t="shared" si="11"/>
        <v>-0.26967530965988301</v>
      </c>
      <c r="Y113" s="108">
        <f t="shared" si="11"/>
        <v>-0.30185506296013759</v>
      </c>
      <c r="Z113" s="108">
        <f t="shared" si="11"/>
        <v>-0.25651510277148792</v>
      </c>
      <c r="AA113" s="108">
        <f t="shared" si="11"/>
        <v>-0.28809803569943604</v>
      </c>
      <c r="AB113" s="108">
        <f t="shared" si="11"/>
        <v>-0.28547259845971884</v>
      </c>
      <c r="AC113" s="108">
        <f t="shared" si="11"/>
        <v>-0.21808210424638308</v>
      </c>
      <c r="AD113" s="108">
        <f t="shared" si="11"/>
        <v>-0.22605653860725416</v>
      </c>
      <c r="AE113" s="108" t="str">
        <f t="shared" si="11"/>
        <v/>
      </c>
      <c r="AF113" s="108" t="str">
        <f t="shared" si="11"/>
        <v/>
      </c>
      <c r="AG113" s="108" t="str">
        <f t="shared" si="11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12"/>
        <v/>
      </c>
      <c r="BG113" s="109" t="str">
        <f t="shared" si="12"/>
        <v/>
      </c>
      <c r="BH113" s="109" t="str">
        <f t="shared" si="12"/>
        <v/>
      </c>
      <c r="BI113" s="109" t="str">
        <f t="shared" si="12"/>
        <v/>
      </c>
      <c r="BJ113" s="109" t="str">
        <f t="shared" si="12"/>
        <v/>
      </c>
      <c r="BK113" s="109" t="str">
        <f t="shared" si="12"/>
        <v/>
      </c>
      <c r="BL113" s="109" t="str">
        <f t="shared" si="12"/>
        <v/>
      </c>
      <c r="BM113" s="109">
        <f t="shared" si="12"/>
        <v>0.25441024778217708</v>
      </c>
      <c r="BN113" s="109">
        <f t="shared" si="12"/>
        <v>1.9322338933669194</v>
      </c>
      <c r="BO113" s="109">
        <f t="shared" si="12"/>
        <v>0.50685831798425574</v>
      </c>
      <c r="BP113" s="109">
        <f t="shared" si="12"/>
        <v>0.14250979820322429</v>
      </c>
      <c r="BQ113" s="109">
        <f t="shared" si="12"/>
        <v>0.53365887963006453</v>
      </c>
      <c r="BR113" s="109">
        <f t="shared" si="12"/>
        <v>1.2262481033562869</v>
      </c>
      <c r="BS113" s="109">
        <f t="shared" si="12"/>
        <v>0.52842998764919602</v>
      </c>
      <c r="BT113" s="109">
        <f t="shared" si="12"/>
        <v>0.52717021290976274</v>
      </c>
      <c r="BU113" s="109">
        <f t="shared" si="12"/>
        <v>0.82967211786978157</v>
      </c>
      <c r="BV113" s="109">
        <f t="shared" si="13"/>
        <v>3.0157973261104138</v>
      </c>
      <c r="BW113" s="109" t="str">
        <f t="shared" si="13"/>
        <v/>
      </c>
      <c r="BX113" s="109" t="str">
        <f t="shared" si="13"/>
        <v/>
      </c>
      <c r="BY113" s="109" t="str">
        <f t="shared" si="13"/>
        <v/>
      </c>
    </row>
    <row r="114" spans="1:77" ht="12" customHeight="1">
      <c r="A114" s="104">
        <v>2008</v>
      </c>
      <c r="B114" s="109">
        <f t="shared" ref="B114:K114" si="22">IF(B87="","",(B87-$H$100*B$99-$H$102)/$H$101)</f>
        <v>-0.28186653005761869</v>
      </c>
      <c r="C114" s="109">
        <f t="shared" si="22"/>
        <v>-0.27755323944026333</v>
      </c>
      <c r="D114" s="109">
        <f t="shared" si="22"/>
        <v>-0.26791464738490312</v>
      </c>
      <c r="E114" s="109">
        <f t="shared" si="22"/>
        <v>-0.30364944048941506</v>
      </c>
      <c r="F114" s="109">
        <f t="shared" si="22"/>
        <v>-0.26828723446955849</v>
      </c>
      <c r="G114" s="109">
        <f t="shared" si="22"/>
        <v>-0.29056912939451918</v>
      </c>
      <c r="H114" s="109">
        <f t="shared" si="22"/>
        <v>-0.28809803569943604</v>
      </c>
      <c r="I114" s="109">
        <f t="shared" si="22"/>
        <v>-0.25187608810943635</v>
      </c>
      <c r="J114" s="109">
        <f t="shared" si="22"/>
        <v>-0.2521215438760564</v>
      </c>
      <c r="K114" s="109">
        <f t="shared" si="22"/>
        <v>-0.22605653860725416</v>
      </c>
      <c r="L114" s="109"/>
      <c r="N114" s="108" t="str">
        <f t="shared" si="15"/>
        <v/>
      </c>
      <c r="O114" s="108" t="str">
        <f t="shared" si="11"/>
        <v/>
      </c>
      <c r="P114" s="108" t="str">
        <f t="shared" si="11"/>
        <v/>
      </c>
      <c r="Q114" s="108" t="str">
        <f t="shared" si="11"/>
        <v/>
      </c>
      <c r="R114" s="108" t="str">
        <f t="shared" si="11"/>
        <v/>
      </c>
      <c r="S114" s="108" t="str">
        <f t="shared" si="11"/>
        <v/>
      </c>
      <c r="T114" s="108" t="str">
        <f t="shared" si="11"/>
        <v/>
      </c>
      <c r="U114" s="108" t="str">
        <f t="shared" si="11"/>
        <v/>
      </c>
      <c r="V114" s="108">
        <f t="shared" si="11"/>
        <v>-0.28186653005761869</v>
      </c>
      <c r="W114" s="108">
        <f t="shared" si="11"/>
        <v>-0.27755323944026333</v>
      </c>
      <c r="X114" s="108">
        <f t="shared" si="11"/>
        <v>-0.26791464738490312</v>
      </c>
      <c r="Y114" s="108">
        <f t="shared" si="11"/>
        <v>-0.30364944048941506</v>
      </c>
      <c r="Z114" s="108">
        <f t="shared" si="11"/>
        <v>-0.26828723446955849</v>
      </c>
      <c r="AA114" s="108">
        <f t="shared" si="11"/>
        <v>-0.29056912939451918</v>
      </c>
      <c r="AB114" s="108">
        <f t="shared" si="11"/>
        <v>-0.28809803569943604</v>
      </c>
      <c r="AC114" s="108">
        <f t="shared" si="11"/>
        <v>-0.25187608810943635</v>
      </c>
      <c r="AD114" s="108">
        <f t="shared" si="11"/>
        <v>-0.2521215438760564</v>
      </c>
      <c r="AE114" s="108">
        <f t="shared" si="11"/>
        <v>-0.22605653860725416</v>
      </c>
      <c r="AF114" s="108" t="str">
        <f t="shared" si="11"/>
        <v/>
      </c>
      <c r="AG114" s="108" t="str">
        <f t="shared" si="11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12"/>
        <v/>
      </c>
      <c r="BG114" s="109" t="str">
        <f t="shared" si="12"/>
        <v/>
      </c>
      <c r="BH114" s="109" t="str">
        <f t="shared" si="12"/>
        <v/>
      </c>
      <c r="BI114" s="109" t="str">
        <f t="shared" si="12"/>
        <v/>
      </c>
      <c r="BJ114" s="109" t="str">
        <f t="shared" si="12"/>
        <v/>
      </c>
      <c r="BK114" s="109" t="str">
        <f t="shared" si="12"/>
        <v/>
      </c>
      <c r="BL114" s="109" t="str">
        <f t="shared" si="12"/>
        <v/>
      </c>
      <c r="BM114" s="109" t="str">
        <f t="shared" si="12"/>
        <v/>
      </c>
      <c r="BN114" s="109">
        <f t="shared" si="12"/>
        <v>1.9313505489996678</v>
      </c>
      <c r="BO114" s="109">
        <f t="shared" si="12"/>
        <v>0.52133440323161995</v>
      </c>
      <c r="BP114" s="109">
        <f t="shared" si="12"/>
        <v>0.14118358156852281</v>
      </c>
      <c r="BQ114" s="109">
        <f t="shared" si="12"/>
        <v>0.53104044352651614</v>
      </c>
      <c r="BR114" s="109">
        <f t="shared" si="12"/>
        <v>1.2003146903692683</v>
      </c>
      <c r="BS114" s="109">
        <f t="shared" si="12"/>
        <v>0.53202872762433462</v>
      </c>
      <c r="BT114" s="109">
        <f t="shared" si="12"/>
        <v>0.52336463027102453</v>
      </c>
      <c r="BU114" s="109">
        <f t="shared" si="12"/>
        <v>0.76925074571142316</v>
      </c>
      <c r="BV114" s="109">
        <f t="shared" si="13"/>
        <v>3.1070059535646846</v>
      </c>
      <c r="BW114" s="109">
        <f t="shared" si="13"/>
        <v>7.3251474691848256E-2</v>
      </c>
      <c r="BX114" s="109" t="str">
        <f t="shared" si="13"/>
        <v/>
      </c>
      <c r="BY114" s="109" t="str">
        <f t="shared" si="13"/>
        <v/>
      </c>
    </row>
    <row r="115" spans="1:77" ht="12" customHeight="1">
      <c r="A115" s="104">
        <v>2009</v>
      </c>
      <c r="B115" s="109">
        <f t="shared" ref="B115:K115" si="23">IF(B88="","",(B88-$H$100*B$99-$H$102)/$H$101)</f>
        <v>-0.28115205238195873</v>
      </c>
      <c r="C115" s="109">
        <f t="shared" si="23"/>
        <v>-0.2824884550585941</v>
      </c>
      <c r="D115" s="109">
        <f t="shared" si="23"/>
        <v>-0.30140029303766536</v>
      </c>
      <c r="E115" s="109">
        <f t="shared" si="23"/>
        <v>-0.27066741031919778</v>
      </c>
      <c r="F115" s="109">
        <f t="shared" si="23"/>
        <v>-0.30185506296013759</v>
      </c>
      <c r="G115" s="109">
        <f t="shared" si="23"/>
        <v>-0.29056912939451918</v>
      </c>
      <c r="H115" s="109">
        <f t="shared" si="23"/>
        <v>-0.25503171133817759</v>
      </c>
      <c r="I115" s="109">
        <f t="shared" si="23"/>
        <v>-0.25244176607516766</v>
      </c>
      <c r="J115" s="109">
        <f t="shared" si="23"/>
        <v>-0.2521215438760564</v>
      </c>
      <c r="K115" s="109">
        <f t="shared" si="23"/>
        <v>-0.19294096798623472</v>
      </c>
      <c r="L115" s="109"/>
      <c r="N115" s="108" t="str">
        <f t="shared" si="15"/>
        <v/>
      </c>
      <c r="O115" s="108" t="str">
        <f t="shared" si="11"/>
        <v/>
      </c>
      <c r="P115" s="108" t="str">
        <f t="shared" si="11"/>
        <v/>
      </c>
      <c r="Q115" s="108" t="str">
        <f t="shared" si="11"/>
        <v/>
      </c>
      <c r="R115" s="108" t="str">
        <f t="shared" si="11"/>
        <v/>
      </c>
      <c r="S115" s="108" t="str">
        <f t="shared" si="11"/>
        <v/>
      </c>
      <c r="T115" s="108" t="str">
        <f t="shared" si="11"/>
        <v/>
      </c>
      <c r="U115" s="108" t="str">
        <f t="shared" si="11"/>
        <v/>
      </c>
      <c r="V115" s="108" t="str">
        <f t="shared" si="11"/>
        <v/>
      </c>
      <c r="W115" s="108">
        <f t="shared" si="11"/>
        <v>-0.28115205238195873</v>
      </c>
      <c r="X115" s="108">
        <f t="shared" si="11"/>
        <v>-0.2824884550585941</v>
      </c>
      <c r="Y115" s="108">
        <f t="shared" si="11"/>
        <v>-0.30140029303766536</v>
      </c>
      <c r="Z115" s="108">
        <f t="shared" si="11"/>
        <v>-0.27066741031919778</v>
      </c>
      <c r="AA115" s="108">
        <f t="shared" si="11"/>
        <v>-0.30185506296013759</v>
      </c>
      <c r="AB115" s="108">
        <f t="shared" si="11"/>
        <v>-0.29056912939451918</v>
      </c>
      <c r="AC115" s="108">
        <f t="shared" si="11"/>
        <v>-0.25503171133817759</v>
      </c>
      <c r="AD115" s="108">
        <f t="shared" si="11"/>
        <v>-0.25244176607516766</v>
      </c>
      <c r="AE115" s="108">
        <f t="shared" si="11"/>
        <v>-0.2521215438760564</v>
      </c>
      <c r="AF115" s="108">
        <f t="shared" si="11"/>
        <v>-0.19294096798623472</v>
      </c>
      <c r="AG115" s="108" t="str">
        <f t="shared" si="11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12"/>
        <v/>
      </c>
      <c r="BG115" s="109" t="str">
        <f t="shared" si="12"/>
        <v/>
      </c>
      <c r="BH115" s="109" t="str">
        <f t="shared" si="12"/>
        <v/>
      </c>
      <c r="BI115" s="109" t="str">
        <f t="shared" si="12"/>
        <v/>
      </c>
      <c r="BJ115" s="109" t="str">
        <f t="shared" si="12"/>
        <v/>
      </c>
      <c r="BK115" s="109" t="str">
        <f t="shared" si="12"/>
        <v/>
      </c>
      <c r="BL115" s="109" t="str">
        <f t="shared" si="12"/>
        <v/>
      </c>
      <c r="BM115" s="109" t="str">
        <f t="shared" si="12"/>
        <v/>
      </c>
      <c r="BN115" s="109" t="str">
        <f t="shared" si="12"/>
        <v/>
      </c>
      <c r="BO115" s="109">
        <f t="shared" si="12"/>
        <v>0.5265442918031279</v>
      </c>
      <c r="BP115" s="109">
        <f t="shared" si="12"/>
        <v>0.1523480201070036</v>
      </c>
      <c r="BQ115" s="109">
        <f t="shared" si="12"/>
        <v>0.53432352312550413</v>
      </c>
      <c r="BR115" s="109">
        <f t="shared" si="12"/>
        <v>1.1951049678793213</v>
      </c>
      <c r="BS115" s="109">
        <f t="shared" si="12"/>
        <v>0.54862008738598411</v>
      </c>
      <c r="BT115" s="109">
        <f t="shared" si="12"/>
        <v>0.51979536327350839</v>
      </c>
      <c r="BU115" s="109">
        <f t="shared" si="12"/>
        <v>0.76372530247783421</v>
      </c>
      <c r="BV115" s="109">
        <f t="shared" si="13"/>
        <v>3.1081349483115042</v>
      </c>
      <c r="BW115" s="109">
        <f t="shared" si="13"/>
        <v>8.8039851569859634E-2</v>
      </c>
      <c r="BX115" s="109">
        <f t="shared" si="13"/>
        <v>0.42516497299999539</v>
      </c>
      <c r="BY115" s="109" t="str">
        <f t="shared" si="13"/>
        <v/>
      </c>
    </row>
    <row r="116" spans="1:77" ht="12" customHeight="1">
      <c r="A116" s="104">
        <v>2010</v>
      </c>
      <c r="B116" s="109">
        <f t="shared" ref="B116:K116" si="24">IF(B89="","",(B89-$H$100*B$99-$H$102)/$H$101)</f>
        <v>-0.2865702407174609</v>
      </c>
      <c r="C116" s="109">
        <f t="shared" si="24"/>
        <v>-0.31550624156164175</v>
      </c>
      <c r="D116" s="109">
        <f t="shared" si="24"/>
        <v>-0.26822061533805563</v>
      </c>
      <c r="E116" s="109">
        <f t="shared" si="24"/>
        <v>-0.30364944048941506</v>
      </c>
      <c r="F116" s="109">
        <f t="shared" si="24"/>
        <v>-0.30185506296013759</v>
      </c>
      <c r="G116" s="109">
        <f t="shared" si="24"/>
        <v>-0.25736387475201294</v>
      </c>
      <c r="H116" s="109">
        <f t="shared" si="24"/>
        <v>-0.28809803569943604</v>
      </c>
      <c r="I116" s="109">
        <f t="shared" si="24"/>
        <v>-0.28547259845971884</v>
      </c>
      <c r="J116" s="109">
        <f t="shared" si="24"/>
        <v>-0.2188905176144369</v>
      </c>
      <c r="K116" s="109">
        <f t="shared" si="24"/>
        <v>-0.22605653860725416</v>
      </c>
      <c r="L116" s="109"/>
      <c r="N116" s="108" t="str">
        <f t="shared" si="15"/>
        <v/>
      </c>
      <c r="O116" s="108" t="str">
        <f t="shared" si="11"/>
        <v/>
      </c>
      <c r="P116" s="108" t="str">
        <f t="shared" si="11"/>
        <v/>
      </c>
      <c r="Q116" s="108" t="str">
        <f t="shared" si="11"/>
        <v/>
      </c>
      <c r="R116" s="108" t="str">
        <f t="shared" si="11"/>
        <v/>
      </c>
      <c r="S116" s="108" t="str">
        <f t="shared" si="11"/>
        <v/>
      </c>
      <c r="T116" s="108" t="str">
        <f t="shared" si="11"/>
        <v/>
      </c>
      <c r="U116" s="108" t="str">
        <f t="shared" si="11"/>
        <v/>
      </c>
      <c r="V116" s="108" t="str">
        <f t="shared" si="11"/>
        <v/>
      </c>
      <c r="W116" s="108" t="str">
        <f t="shared" si="11"/>
        <v/>
      </c>
      <c r="X116" s="108">
        <f t="shared" si="11"/>
        <v>-0.2865702407174609</v>
      </c>
      <c r="Y116" s="108">
        <f t="shared" si="11"/>
        <v>-0.31550624156164175</v>
      </c>
      <c r="Z116" s="108">
        <f t="shared" si="11"/>
        <v>-0.26822061533805563</v>
      </c>
      <c r="AA116" s="108">
        <f t="shared" si="11"/>
        <v>-0.30364944048941506</v>
      </c>
      <c r="AB116" s="108">
        <f t="shared" si="11"/>
        <v>-0.30185506296013759</v>
      </c>
      <c r="AC116" s="108">
        <f t="shared" si="11"/>
        <v>-0.25736387475201294</v>
      </c>
      <c r="AD116" s="108">
        <f t="shared" si="11"/>
        <v>-0.28809803569943604</v>
      </c>
      <c r="AE116" s="108">
        <f t="shared" si="11"/>
        <v>-0.28547259845971884</v>
      </c>
      <c r="AF116" s="108">
        <f t="shared" si="11"/>
        <v>-0.2188905176144369</v>
      </c>
      <c r="AG116" s="108">
        <f t="shared" si="11"/>
        <v>-0.22605653860725416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12"/>
        <v/>
      </c>
      <c r="BG116" s="109" t="str">
        <f t="shared" si="12"/>
        <v/>
      </c>
      <c r="BH116" s="109" t="str">
        <f t="shared" si="12"/>
        <v/>
      </c>
      <c r="BI116" s="109" t="str">
        <f t="shared" si="12"/>
        <v/>
      </c>
      <c r="BJ116" s="109" t="str">
        <f t="shared" si="12"/>
        <v/>
      </c>
      <c r="BK116" s="109" t="str">
        <f t="shared" si="12"/>
        <v/>
      </c>
      <c r="BL116" s="109" t="str">
        <f t="shared" si="12"/>
        <v/>
      </c>
      <c r="BM116" s="109" t="str">
        <f t="shared" si="12"/>
        <v/>
      </c>
      <c r="BN116" s="109" t="str">
        <f t="shared" si="12"/>
        <v/>
      </c>
      <c r="BO116" s="109" t="str">
        <f t="shared" si="12"/>
        <v/>
      </c>
      <c r="BP116" s="109">
        <f t="shared" si="12"/>
        <v>0.15555106864521726</v>
      </c>
      <c r="BQ116" s="109">
        <f t="shared" si="12"/>
        <v>0.5139003273630145</v>
      </c>
      <c r="BR116" s="109">
        <f t="shared" si="12"/>
        <v>1.2004606691482551</v>
      </c>
      <c r="BS116" s="109">
        <f t="shared" si="12"/>
        <v>0.55128145831224018</v>
      </c>
      <c r="BT116" s="109">
        <f t="shared" si="12"/>
        <v>0.50364913374332454</v>
      </c>
      <c r="BU116" s="109">
        <f t="shared" si="12"/>
        <v>0.7596545219546057</v>
      </c>
      <c r="BV116" s="109">
        <f t="shared" si="13"/>
        <v>3.2351296358807367</v>
      </c>
      <c r="BW116" s="109">
        <f t="shared" si="13"/>
        <v>0.10894366751610463</v>
      </c>
      <c r="BX116" s="109">
        <f t="shared" si="13"/>
        <v>0.45967899147475627</v>
      </c>
      <c r="BY116" s="109">
        <f t="shared" si="13"/>
        <v>0.17145029212588078</v>
      </c>
    </row>
    <row r="117" spans="1:77" ht="12" customHeight="1">
      <c r="A117" s="104">
        <v>2011</v>
      </c>
      <c r="B117" s="109">
        <f t="shared" ref="B117:K117" si="25">IF(B90="","",(B90-$H$100*B$99-$H$102)/$H$101)</f>
        <v>-0.31972453335237172</v>
      </c>
      <c r="C117" s="109">
        <f t="shared" si="25"/>
        <v>-0.27993904305168388</v>
      </c>
      <c r="D117" s="109">
        <f t="shared" si="25"/>
        <v>-0.26849073390176542</v>
      </c>
      <c r="E117" s="109">
        <f t="shared" si="25"/>
        <v>-0.27071627944109639</v>
      </c>
      <c r="F117" s="109">
        <f t="shared" si="25"/>
        <v>-0.2644562026829379</v>
      </c>
      <c r="G117" s="109">
        <f t="shared" si="25"/>
        <v>-0.29056912939451918</v>
      </c>
      <c r="H117" s="109">
        <f t="shared" si="25"/>
        <v>-0.28809803569943604</v>
      </c>
      <c r="I117" s="109">
        <f t="shared" si="25"/>
        <v>-0.25244294564384123</v>
      </c>
      <c r="J117" s="109">
        <f t="shared" si="25"/>
        <v>-0.2521215438760564</v>
      </c>
      <c r="K117" s="109" t="str">
        <f t="shared" si="25"/>
        <v/>
      </c>
      <c r="L117" s="109"/>
      <c r="N117" s="108" t="str">
        <f t="shared" si="15"/>
        <v/>
      </c>
      <c r="O117" s="108" t="str">
        <f t="shared" si="11"/>
        <v/>
      </c>
      <c r="P117" s="108" t="str">
        <f t="shared" si="11"/>
        <v/>
      </c>
      <c r="Q117" s="108" t="str">
        <f t="shared" si="11"/>
        <v/>
      </c>
      <c r="R117" s="108" t="str">
        <f t="shared" si="11"/>
        <v/>
      </c>
      <c r="S117" s="108" t="str">
        <f t="shared" si="11"/>
        <v/>
      </c>
      <c r="T117" s="108" t="str">
        <f t="shared" si="11"/>
        <v/>
      </c>
      <c r="U117" s="108" t="str">
        <f t="shared" si="11"/>
        <v/>
      </c>
      <c r="V117" s="108" t="str">
        <f t="shared" si="11"/>
        <v/>
      </c>
      <c r="W117" s="108" t="str">
        <f t="shared" si="11"/>
        <v/>
      </c>
      <c r="X117" s="108" t="str">
        <f t="shared" si="11"/>
        <v/>
      </c>
      <c r="Y117" s="108">
        <f t="shared" si="11"/>
        <v>-0.31972453335237172</v>
      </c>
      <c r="Z117" s="108">
        <f t="shared" si="11"/>
        <v>-0.27993904305168388</v>
      </c>
      <c r="AA117" s="108">
        <f t="shared" si="11"/>
        <v>-0.26849073390176542</v>
      </c>
      <c r="AB117" s="108">
        <f t="shared" si="11"/>
        <v>-0.27071627944109639</v>
      </c>
      <c r="AC117" s="108">
        <f t="shared" si="11"/>
        <v>-0.2644562026829379</v>
      </c>
      <c r="AD117" s="108">
        <f t="shared" si="11"/>
        <v>-0.29056912939451918</v>
      </c>
      <c r="AE117" s="108">
        <f t="shared" si="11"/>
        <v>-0.28809803569943604</v>
      </c>
      <c r="AF117" s="108">
        <f t="shared" si="11"/>
        <v>-0.25244294564384123</v>
      </c>
      <c r="AG117" s="108">
        <f t="shared" si="11"/>
        <v>-0.2521215438760564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12"/>
        <v/>
      </c>
      <c r="BG117" s="109" t="str">
        <f t="shared" si="12"/>
        <v/>
      </c>
      <c r="BH117" s="109" t="str">
        <f t="shared" si="12"/>
        <v/>
      </c>
      <c r="BI117" s="109" t="str">
        <f t="shared" si="12"/>
        <v/>
      </c>
      <c r="BJ117" s="109" t="str">
        <f t="shared" si="12"/>
        <v/>
      </c>
      <c r="BK117" s="109" t="str">
        <f t="shared" si="12"/>
        <v/>
      </c>
      <c r="BL117" s="109" t="str">
        <f t="shared" si="12"/>
        <v/>
      </c>
      <c r="BM117" s="109" t="str">
        <f t="shared" si="12"/>
        <v/>
      </c>
      <c r="BN117" s="109" t="str">
        <f t="shared" si="12"/>
        <v/>
      </c>
      <c r="BO117" s="109" t="str">
        <f t="shared" si="12"/>
        <v/>
      </c>
      <c r="BP117" s="109" t="str">
        <f t="shared" si="12"/>
        <v/>
      </c>
      <c r="BQ117" s="109">
        <f t="shared" si="12"/>
        <v>0.50787020103129943</v>
      </c>
      <c r="BR117" s="109">
        <f t="shared" si="12"/>
        <v>1.1749192744125305</v>
      </c>
      <c r="BS117" s="109">
        <f t="shared" si="12"/>
        <v>0.50030808762257128</v>
      </c>
      <c r="BT117" s="109">
        <f t="shared" si="12"/>
        <v>0.54881605191549643</v>
      </c>
      <c r="BU117" s="109">
        <f t="shared" si="12"/>
        <v>0.74734173772158541</v>
      </c>
      <c r="BV117" s="109">
        <f t="shared" si="13"/>
        <v>3.2440249907913818</v>
      </c>
      <c r="BW117" s="109">
        <f t="shared" si="13"/>
        <v>0.11068369639329743</v>
      </c>
      <c r="BX117" s="109">
        <f t="shared" si="13"/>
        <v>0.50630160144994518</v>
      </c>
      <c r="BY117" s="109">
        <f t="shared" si="13"/>
        <v>0.15054443435838666</v>
      </c>
    </row>
    <row r="118" spans="1:77" ht="12" customHeight="1">
      <c r="A118" s="104">
        <v>2012</v>
      </c>
      <c r="B118" s="109">
        <f t="shared" ref="B118:K118" si="26">IF(B91="","",(B91-$H$100*B$99-$H$102)/$H$101)</f>
        <v>-0.28765675932223117</v>
      </c>
      <c r="C118" s="109">
        <f t="shared" si="26"/>
        <v>-0.28074411870103644</v>
      </c>
      <c r="D118" s="109">
        <f t="shared" si="26"/>
        <v>-0.26927690434827423</v>
      </c>
      <c r="E118" s="109">
        <f t="shared" si="26"/>
        <v>-0.26595694952448029</v>
      </c>
      <c r="F118" s="109">
        <f t="shared" si="26"/>
        <v>-0.30185506296013759</v>
      </c>
      <c r="G118" s="109">
        <f t="shared" si="26"/>
        <v>-0.25835116805430203</v>
      </c>
      <c r="H118" s="109">
        <f t="shared" si="26"/>
        <v>-0.25317173599170101</v>
      </c>
      <c r="I118" s="109">
        <f t="shared" si="26"/>
        <v>-0.28547259845971884</v>
      </c>
      <c r="J118" s="109" t="str">
        <f t="shared" si="26"/>
        <v/>
      </c>
      <c r="K118" s="109" t="str">
        <f t="shared" si="26"/>
        <v/>
      </c>
      <c r="L118" s="109"/>
      <c r="N118" s="108" t="str">
        <f t="shared" si="15"/>
        <v/>
      </c>
      <c r="O118" s="108" t="str">
        <f t="shared" si="11"/>
        <v/>
      </c>
      <c r="P118" s="108" t="str">
        <f t="shared" si="11"/>
        <v/>
      </c>
      <c r="Q118" s="108" t="str">
        <f t="shared" si="11"/>
        <v/>
      </c>
      <c r="R118" s="108" t="str">
        <f t="shared" si="11"/>
        <v/>
      </c>
      <c r="S118" s="108" t="str">
        <f t="shared" si="11"/>
        <v/>
      </c>
      <c r="T118" s="108" t="str">
        <f t="shared" si="11"/>
        <v/>
      </c>
      <c r="U118" s="108" t="str">
        <f t="shared" si="11"/>
        <v/>
      </c>
      <c r="V118" s="108" t="str">
        <f t="shared" si="11"/>
        <v/>
      </c>
      <c r="W118" s="108" t="str">
        <f t="shared" si="11"/>
        <v/>
      </c>
      <c r="X118" s="108" t="str">
        <f t="shared" si="11"/>
        <v/>
      </c>
      <c r="Y118" s="108" t="str">
        <f t="shared" si="11"/>
        <v/>
      </c>
      <c r="Z118" s="108">
        <f t="shared" si="11"/>
        <v>-0.28765675932223117</v>
      </c>
      <c r="AA118" s="108">
        <f t="shared" si="11"/>
        <v>-0.28074411870103644</v>
      </c>
      <c r="AB118" s="108">
        <f t="shared" si="11"/>
        <v>-0.26927690434827423</v>
      </c>
      <c r="AC118" s="108">
        <f t="shared" si="11"/>
        <v>-0.26595694952448029</v>
      </c>
      <c r="AD118" s="108">
        <f t="shared" si="11"/>
        <v>-0.30185506296013759</v>
      </c>
      <c r="AE118" s="108">
        <f t="shared" si="11"/>
        <v>-0.25835116805430203</v>
      </c>
      <c r="AF118" s="108">
        <f t="shared" si="11"/>
        <v>-0.25317173599170101</v>
      </c>
      <c r="AG118" s="108">
        <f t="shared" si="11"/>
        <v>-0.28547259845971884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12"/>
        <v/>
      </c>
      <c r="BG118" s="109" t="str">
        <f t="shared" si="12"/>
        <v/>
      </c>
      <c r="BH118" s="109" t="str">
        <f t="shared" si="12"/>
        <v/>
      </c>
      <c r="BI118" s="109" t="str">
        <f t="shared" si="12"/>
        <v/>
      </c>
      <c r="BJ118" s="109" t="str">
        <f t="shared" si="12"/>
        <v/>
      </c>
      <c r="BK118" s="109" t="str">
        <f t="shared" si="12"/>
        <v/>
      </c>
      <c r="BL118" s="109" t="str">
        <f t="shared" si="12"/>
        <v/>
      </c>
      <c r="BM118" s="109" t="str">
        <f t="shared" si="12"/>
        <v/>
      </c>
      <c r="BN118" s="109" t="str">
        <f t="shared" si="12"/>
        <v/>
      </c>
      <c r="BO118" s="109" t="str">
        <f t="shared" si="12"/>
        <v/>
      </c>
      <c r="BP118" s="109" t="str">
        <f t="shared" si="12"/>
        <v/>
      </c>
      <c r="BQ118" s="109" t="str">
        <f t="shared" si="12"/>
        <v/>
      </c>
      <c r="BR118" s="109">
        <f t="shared" si="12"/>
        <v>1.1582478021510403</v>
      </c>
      <c r="BS118" s="109">
        <f t="shared" si="12"/>
        <v>0.51779247402807382</v>
      </c>
      <c r="BT118" s="109">
        <f t="shared" si="12"/>
        <v>0.5509507628861875</v>
      </c>
      <c r="BU118" s="109">
        <f t="shared" si="12"/>
        <v>0.74474923081061672</v>
      </c>
      <c r="BV118" s="109">
        <f t="shared" si="13"/>
        <v>3.2848069526349075</v>
      </c>
      <c r="BW118" s="109">
        <f t="shared" si="13"/>
        <v>9.1775506930317108E-2</v>
      </c>
      <c r="BX118" s="109">
        <f t="shared" si="13"/>
        <v>0.50733927228466569</v>
      </c>
      <c r="BY118" s="109">
        <f t="shared" si="13"/>
        <v>0.12577627150748277</v>
      </c>
    </row>
    <row r="119" spans="1:77" ht="12" customHeight="1">
      <c r="A119" s="104">
        <v>2013</v>
      </c>
      <c r="B119" s="109">
        <f t="shared" ref="B119:K119" si="27">IF(B92="","",(B92-$H$100*B$99-$H$102)/$H$101)</f>
        <v>-0.28518311741638402</v>
      </c>
      <c r="C119" s="109">
        <f t="shared" si="27"/>
        <v>-0.28355213281256186</v>
      </c>
      <c r="D119" s="109">
        <f t="shared" si="27"/>
        <v>-0.26395563084646989</v>
      </c>
      <c r="E119" s="109">
        <f t="shared" si="27"/>
        <v>-0.30364944048941506</v>
      </c>
      <c r="F119" s="109">
        <f t="shared" si="27"/>
        <v>-0.26981192474322269</v>
      </c>
      <c r="G119" s="109">
        <f t="shared" si="27"/>
        <v>-0.2559148290504592</v>
      </c>
      <c r="H119" s="109">
        <f t="shared" si="27"/>
        <v>-0.28809803569943604</v>
      </c>
      <c r="I119" s="109" t="str">
        <f t="shared" si="27"/>
        <v/>
      </c>
      <c r="J119" s="109" t="str">
        <f t="shared" si="27"/>
        <v/>
      </c>
      <c r="K119" s="109" t="str">
        <f t="shared" si="27"/>
        <v/>
      </c>
      <c r="L119" s="109"/>
      <c r="N119" s="108" t="str">
        <f t="shared" si="15"/>
        <v/>
      </c>
      <c r="O119" s="108" t="str">
        <f t="shared" si="11"/>
        <v/>
      </c>
      <c r="P119" s="108" t="str">
        <f t="shared" si="11"/>
        <v/>
      </c>
      <c r="Q119" s="108" t="str">
        <f t="shared" si="11"/>
        <v/>
      </c>
      <c r="R119" s="108" t="str">
        <f t="shared" si="11"/>
        <v/>
      </c>
      <c r="S119" s="108" t="str">
        <f t="shared" si="11"/>
        <v/>
      </c>
      <c r="T119" s="108" t="str">
        <f t="shared" si="11"/>
        <v/>
      </c>
      <c r="U119" s="108" t="str">
        <f t="shared" si="11"/>
        <v/>
      </c>
      <c r="V119" s="108" t="str">
        <f t="shared" si="11"/>
        <v/>
      </c>
      <c r="W119" s="108" t="str">
        <f t="shared" ref="W119:AG125" si="28">IFERROR(HLOOKUP(W$105-$A119,$B$105:$K$125,2+$A119-$A$106,0),"")</f>
        <v/>
      </c>
      <c r="X119" s="108" t="str">
        <f t="shared" si="28"/>
        <v/>
      </c>
      <c r="Y119" s="108" t="str">
        <f t="shared" si="28"/>
        <v/>
      </c>
      <c r="Z119" s="108" t="str">
        <f t="shared" si="28"/>
        <v/>
      </c>
      <c r="AA119" s="108">
        <f t="shared" si="28"/>
        <v>-0.28518311741638402</v>
      </c>
      <c r="AB119" s="108">
        <f t="shared" si="28"/>
        <v>-0.28355213281256186</v>
      </c>
      <c r="AC119" s="108">
        <f t="shared" si="28"/>
        <v>-0.26395563084646989</v>
      </c>
      <c r="AD119" s="108">
        <f t="shared" si="28"/>
        <v>-0.30364944048941506</v>
      </c>
      <c r="AE119" s="108">
        <f t="shared" si="28"/>
        <v>-0.26981192474322269</v>
      </c>
      <c r="AF119" s="108">
        <f t="shared" si="28"/>
        <v>-0.2559148290504592</v>
      </c>
      <c r="AG119" s="108">
        <f t="shared" si="28"/>
        <v>-0.28809803569943604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12"/>
        <v/>
      </c>
      <c r="BG119" s="109" t="str">
        <f t="shared" si="12"/>
        <v/>
      </c>
      <c r="BH119" s="109" t="str">
        <f t="shared" si="12"/>
        <v/>
      </c>
      <c r="BI119" s="109" t="str">
        <f t="shared" si="12"/>
        <v/>
      </c>
      <c r="BJ119" s="109" t="str">
        <f t="shared" si="12"/>
        <v/>
      </c>
      <c r="BK119" s="109" t="str">
        <f t="shared" si="12"/>
        <v/>
      </c>
      <c r="BL119" s="109" t="str">
        <f t="shared" si="12"/>
        <v/>
      </c>
      <c r="BM119" s="109" t="str">
        <f t="shared" si="12"/>
        <v/>
      </c>
      <c r="BN119" s="109" t="str">
        <f t="shared" si="12"/>
        <v/>
      </c>
      <c r="BO119" s="109" t="str">
        <f t="shared" si="12"/>
        <v/>
      </c>
      <c r="BP119" s="109" t="str">
        <f t="shared" si="12"/>
        <v/>
      </c>
      <c r="BQ119" s="109" t="str">
        <f t="shared" si="12"/>
        <v/>
      </c>
      <c r="BR119" s="109" t="str">
        <f t="shared" si="12"/>
        <v/>
      </c>
      <c r="BS119" s="109">
        <f t="shared" si="12"/>
        <v>0.5242005902244552</v>
      </c>
      <c r="BT119" s="109">
        <f t="shared" si="12"/>
        <v>0.52996266642513623</v>
      </c>
      <c r="BU119" s="109">
        <f t="shared" si="12"/>
        <v>0.74820746627976253</v>
      </c>
      <c r="BV119" s="109">
        <f t="shared" si="13"/>
        <v>3.2913144451551841</v>
      </c>
      <c r="BW119" s="109">
        <f t="shared" si="13"/>
        <v>9.8850807460894752E-2</v>
      </c>
      <c r="BX119" s="109">
        <f t="shared" si="13"/>
        <v>0.51125448391237671</v>
      </c>
      <c r="BY119" s="109">
        <f t="shared" si="13"/>
        <v>0.12392094439241415</v>
      </c>
    </row>
    <row r="120" spans="1:77" ht="12" customHeight="1">
      <c r="A120" s="104">
        <v>2014</v>
      </c>
      <c r="B120" s="109">
        <f t="shared" ref="B120:K120" si="29">IF(B93="","",(B93-$H$100*B$99-$H$102)/$H$101)</f>
        <v>-0.28846200285442464</v>
      </c>
      <c r="C120" s="109">
        <f t="shared" si="29"/>
        <v>-0.27786334599956852</v>
      </c>
      <c r="D120" s="109">
        <f t="shared" si="29"/>
        <v>-0.30140029303766536</v>
      </c>
      <c r="E120" s="109">
        <f t="shared" si="29"/>
        <v>-0.27229943735936357</v>
      </c>
      <c r="F120" s="109">
        <f t="shared" si="29"/>
        <v>-0.26786581677939836</v>
      </c>
      <c r="G120" s="109">
        <f t="shared" si="29"/>
        <v>-0.29056912939451918</v>
      </c>
      <c r="H120" s="109" t="str">
        <f t="shared" si="29"/>
        <v/>
      </c>
      <c r="I120" s="109" t="str">
        <f t="shared" si="29"/>
        <v/>
      </c>
      <c r="J120" s="109" t="str">
        <f t="shared" si="29"/>
        <v/>
      </c>
      <c r="K120" s="109" t="str">
        <f t="shared" si="29"/>
        <v/>
      </c>
      <c r="L120" s="109"/>
      <c r="N120" s="108" t="str">
        <f t="shared" si="15"/>
        <v/>
      </c>
      <c r="O120" s="108" t="str">
        <f t="shared" si="15"/>
        <v/>
      </c>
      <c r="P120" s="108" t="str">
        <f t="shared" si="15"/>
        <v/>
      </c>
      <c r="Q120" s="108" t="str">
        <f t="shared" si="15"/>
        <v/>
      </c>
      <c r="R120" s="108" t="str">
        <f t="shared" si="15"/>
        <v/>
      </c>
      <c r="S120" s="108" t="str">
        <f t="shared" si="15"/>
        <v/>
      </c>
      <c r="T120" s="108" t="str">
        <f t="shared" si="15"/>
        <v/>
      </c>
      <c r="U120" s="108" t="str">
        <f t="shared" si="15"/>
        <v/>
      </c>
      <c r="V120" s="108" t="str">
        <f t="shared" si="15"/>
        <v/>
      </c>
      <c r="W120" s="108" t="str">
        <f t="shared" si="15"/>
        <v/>
      </c>
      <c r="X120" s="108" t="str">
        <f t="shared" si="15"/>
        <v/>
      </c>
      <c r="Y120" s="108" t="str">
        <f t="shared" si="15"/>
        <v/>
      </c>
      <c r="Z120" s="108" t="str">
        <f t="shared" si="15"/>
        <v/>
      </c>
      <c r="AA120" s="108" t="str">
        <f t="shared" si="15"/>
        <v/>
      </c>
      <c r="AB120" s="108">
        <f t="shared" si="15"/>
        <v>-0.28846200285442464</v>
      </c>
      <c r="AC120" s="108">
        <f t="shared" si="15"/>
        <v>-0.27786334599956852</v>
      </c>
      <c r="AD120" s="108">
        <f t="shared" si="28"/>
        <v>-0.30140029303766536</v>
      </c>
      <c r="AE120" s="108">
        <f t="shared" si="28"/>
        <v>-0.27229943735936357</v>
      </c>
      <c r="AF120" s="108">
        <f t="shared" si="28"/>
        <v>-0.26786581677939836</v>
      </c>
      <c r="AG120" s="108">
        <f t="shared" si="28"/>
        <v>-0.29056912939451918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12"/>
        <v/>
      </c>
      <c r="BG120" s="109" t="str">
        <f t="shared" si="12"/>
        <v/>
      </c>
      <c r="BH120" s="109" t="str">
        <f t="shared" si="12"/>
        <v/>
      </c>
      <c r="BI120" s="109" t="str">
        <f t="shared" si="12"/>
        <v/>
      </c>
      <c r="BJ120" s="109" t="str">
        <f t="shared" si="12"/>
        <v/>
      </c>
      <c r="BK120" s="109" t="str">
        <f t="shared" si="12"/>
        <v/>
      </c>
      <c r="BL120" s="109" t="str">
        <f t="shared" si="12"/>
        <v/>
      </c>
      <c r="BM120" s="109" t="str">
        <f t="shared" si="12"/>
        <v/>
      </c>
      <c r="BN120" s="109" t="str">
        <f t="shared" si="12"/>
        <v/>
      </c>
      <c r="BO120" s="109" t="str">
        <f t="shared" si="12"/>
        <v/>
      </c>
      <c r="BP120" s="109" t="str">
        <f t="shared" si="12"/>
        <v/>
      </c>
      <c r="BQ120" s="109" t="str">
        <f t="shared" si="12"/>
        <v/>
      </c>
      <c r="BR120" s="109" t="str">
        <f t="shared" si="12"/>
        <v/>
      </c>
      <c r="BS120" s="109" t="str">
        <f t="shared" si="12"/>
        <v/>
      </c>
      <c r="BT120" s="109">
        <f t="shared" si="12"/>
        <v>0.52283814635006443</v>
      </c>
      <c r="BU120" s="109">
        <f t="shared" si="12"/>
        <v>0.72434082551945644</v>
      </c>
      <c r="BV120" s="109">
        <f t="shared" si="13"/>
        <v>3.2831587061253016</v>
      </c>
      <c r="BW120" s="109">
        <f t="shared" si="13"/>
        <v>0.10042117038879106</v>
      </c>
      <c r="BX120" s="109">
        <f t="shared" si="13"/>
        <v>0.52848771527916283</v>
      </c>
      <c r="BY120" s="109">
        <f t="shared" si="13"/>
        <v>0.12218728178697254</v>
      </c>
    </row>
    <row r="121" spans="1:77" ht="12" customHeight="1">
      <c r="A121" s="104">
        <v>2015</v>
      </c>
      <c r="B121" s="109">
        <f t="shared" ref="B121:K121" si="30">IF(B94="","",(B94-$H$100*B$99-$H$102)/$H$101)</f>
        <v>-0.28214259970762129</v>
      </c>
      <c r="C121" s="109">
        <f t="shared" si="30"/>
        <v>-0.31550624156164175</v>
      </c>
      <c r="D121" s="109">
        <f t="shared" si="30"/>
        <v>-0.27074629759084978</v>
      </c>
      <c r="E121" s="109">
        <f t="shared" si="30"/>
        <v>-0.27040603587013623</v>
      </c>
      <c r="F121" s="109">
        <f t="shared" si="30"/>
        <v>-0.27116511533975068</v>
      </c>
      <c r="G121" s="109" t="str">
        <f t="shared" si="30"/>
        <v/>
      </c>
      <c r="H121" s="109" t="str">
        <f t="shared" si="30"/>
        <v/>
      </c>
      <c r="I121" s="109" t="str">
        <f t="shared" si="30"/>
        <v/>
      </c>
      <c r="J121" s="109" t="str">
        <f t="shared" si="30"/>
        <v/>
      </c>
      <c r="K121" s="109" t="str">
        <f t="shared" si="30"/>
        <v/>
      </c>
      <c r="L121" s="109"/>
      <c r="N121" s="108" t="str">
        <f t="shared" si="15"/>
        <v/>
      </c>
      <c r="O121" s="108" t="str">
        <f t="shared" si="15"/>
        <v/>
      </c>
      <c r="P121" s="108" t="str">
        <f t="shared" si="15"/>
        <v/>
      </c>
      <c r="Q121" s="108" t="str">
        <f t="shared" si="15"/>
        <v/>
      </c>
      <c r="R121" s="108" t="str">
        <f t="shared" si="15"/>
        <v/>
      </c>
      <c r="S121" s="108" t="str">
        <f t="shared" si="15"/>
        <v/>
      </c>
      <c r="T121" s="108" t="str">
        <f t="shared" si="15"/>
        <v/>
      </c>
      <c r="U121" s="108" t="str">
        <f t="shared" si="15"/>
        <v/>
      </c>
      <c r="V121" s="108" t="str">
        <f t="shared" si="15"/>
        <v/>
      </c>
      <c r="W121" s="108" t="str">
        <f t="shared" si="15"/>
        <v/>
      </c>
      <c r="X121" s="108" t="str">
        <f t="shared" si="15"/>
        <v/>
      </c>
      <c r="Y121" s="108" t="str">
        <f t="shared" si="15"/>
        <v/>
      </c>
      <c r="Z121" s="108" t="str">
        <f t="shared" si="15"/>
        <v/>
      </c>
      <c r="AA121" s="108" t="str">
        <f t="shared" si="15"/>
        <v/>
      </c>
      <c r="AB121" s="108" t="str">
        <f t="shared" si="15"/>
        <v/>
      </c>
      <c r="AC121" s="108">
        <f t="shared" si="15"/>
        <v>-0.28214259970762129</v>
      </c>
      <c r="AD121" s="108">
        <f t="shared" si="28"/>
        <v>-0.31550624156164175</v>
      </c>
      <c r="AE121" s="108">
        <f t="shared" si="28"/>
        <v>-0.27074629759084978</v>
      </c>
      <c r="AF121" s="108">
        <f t="shared" si="28"/>
        <v>-0.27040603587013623</v>
      </c>
      <c r="AG121" s="108">
        <f t="shared" si="28"/>
        <v>-0.27116511533975068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12"/>
        <v/>
      </c>
      <c r="BG121" s="109" t="str">
        <f t="shared" si="12"/>
        <v/>
      </c>
      <c r="BH121" s="109" t="str">
        <f t="shared" si="12"/>
        <v/>
      </c>
      <c r="BI121" s="109" t="str">
        <f t="shared" si="12"/>
        <v/>
      </c>
      <c r="BJ121" s="109" t="str">
        <f t="shared" si="12"/>
        <v/>
      </c>
      <c r="BK121" s="109" t="str">
        <f t="shared" si="12"/>
        <v/>
      </c>
      <c r="BL121" s="109" t="str">
        <f t="shared" si="12"/>
        <v/>
      </c>
      <c r="BM121" s="109" t="str">
        <f t="shared" si="12"/>
        <v/>
      </c>
      <c r="BN121" s="109" t="str">
        <f t="shared" si="12"/>
        <v/>
      </c>
      <c r="BO121" s="109" t="str">
        <f t="shared" si="12"/>
        <v/>
      </c>
      <c r="BP121" s="109" t="str">
        <f t="shared" si="12"/>
        <v/>
      </c>
      <c r="BQ121" s="109" t="str">
        <f t="shared" si="12"/>
        <v/>
      </c>
      <c r="BR121" s="109" t="str">
        <f t="shared" si="12"/>
        <v/>
      </c>
      <c r="BS121" s="109" t="str">
        <f t="shared" si="12"/>
        <v/>
      </c>
      <c r="BT121" s="109" t="str">
        <f t="shared" si="12"/>
        <v/>
      </c>
      <c r="BU121" s="109">
        <f t="shared" ref="BU121:BU125" si="31">IF(AY121="","",(AY121-AC121)^2)</f>
        <v>0.71707514464192512</v>
      </c>
      <c r="BV121" s="109">
        <f t="shared" si="13"/>
        <v>3.3344761988749991</v>
      </c>
      <c r="BW121" s="109">
        <f t="shared" si="13"/>
        <v>9.943922440560285E-2</v>
      </c>
      <c r="BX121" s="109">
        <f t="shared" si="13"/>
        <v>0.53218750229388812</v>
      </c>
      <c r="BY121" s="109">
        <f t="shared" si="13"/>
        <v>0.13612925919776353</v>
      </c>
    </row>
    <row r="122" spans="1:77" ht="12" customHeight="1">
      <c r="A122" s="104">
        <v>2016</v>
      </c>
      <c r="B122" s="109">
        <f t="shared" ref="B122:K122" si="32">IF(B95="","",(B95-$H$100*B$99-$H$102)/$H$101)</f>
        <v>-0.31972453335237172</v>
      </c>
      <c r="C122" s="109">
        <f t="shared" si="32"/>
        <v>-0.28561760701340927</v>
      </c>
      <c r="D122" s="109">
        <f t="shared" si="32"/>
        <v>-0.26897261836585984</v>
      </c>
      <c r="E122" s="109">
        <f t="shared" si="32"/>
        <v>-0.30364944048941506</v>
      </c>
      <c r="F122" s="109" t="str">
        <f t="shared" si="32"/>
        <v/>
      </c>
      <c r="G122" s="109" t="str">
        <f t="shared" si="32"/>
        <v/>
      </c>
      <c r="H122" s="109" t="str">
        <f t="shared" si="32"/>
        <v/>
      </c>
      <c r="I122" s="109" t="str">
        <f t="shared" si="32"/>
        <v/>
      </c>
      <c r="J122" s="109" t="str">
        <f t="shared" si="32"/>
        <v/>
      </c>
      <c r="K122" s="109" t="str">
        <f t="shared" si="32"/>
        <v/>
      </c>
      <c r="L122" s="109"/>
      <c r="N122" s="108" t="str">
        <f t="shared" si="15"/>
        <v/>
      </c>
      <c r="O122" s="108" t="str">
        <f t="shared" si="15"/>
        <v/>
      </c>
      <c r="P122" s="108" t="str">
        <f t="shared" si="15"/>
        <v/>
      </c>
      <c r="Q122" s="108" t="str">
        <f t="shared" si="15"/>
        <v/>
      </c>
      <c r="R122" s="108" t="str">
        <f t="shared" si="15"/>
        <v/>
      </c>
      <c r="S122" s="108" t="str">
        <f t="shared" si="15"/>
        <v/>
      </c>
      <c r="T122" s="108" t="str">
        <f t="shared" si="15"/>
        <v/>
      </c>
      <c r="U122" s="108" t="str">
        <f t="shared" si="15"/>
        <v/>
      </c>
      <c r="V122" s="108" t="str">
        <f t="shared" si="15"/>
        <v/>
      </c>
      <c r="W122" s="108" t="str">
        <f t="shared" si="15"/>
        <v/>
      </c>
      <c r="X122" s="108" t="str">
        <f t="shared" si="15"/>
        <v/>
      </c>
      <c r="Y122" s="108" t="str">
        <f t="shared" si="15"/>
        <v/>
      </c>
      <c r="Z122" s="108" t="str">
        <f t="shared" si="15"/>
        <v/>
      </c>
      <c r="AA122" s="108" t="str">
        <f t="shared" si="15"/>
        <v/>
      </c>
      <c r="AB122" s="108" t="str">
        <f t="shared" si="15"/>
        <v/>
      </c>
      <c r="AC122" s="108" t="str">
        <f t="shared" si="15"/>
        <v/>
      </c>
      <c r="AD122" s="108">
        <f t="shared" si="28"/>
        <v>-0.31972453335237172</v>
      </c>
      <c r="AE122" s="108">
        <f t="shared" si="28"/>
        <v>-0.28561760701340927</v>
      </c>
      <c r="AF122" s="108">
        <f t="shared" si="28"/>
        <v>-0.26897261836585984</v>
      </c>
      <c r="AG122" s="108">
        <f t="shared" si="28"/>
        <v>-0.30364944048941506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ref="BF122:BT125" si="33">IF(AJ122="","",(AJ122-N122)^2)</f>
        <v/>
      </c>
      <c r="BG122" s="109" t="str">
        <f t="shared" si="33"/>
        <v/>
      </c>
      <c r="BH122" s="109" t="str">
        <f t="shared" si="33"/>
        <v/>
      </c>
      <c r="BI122" s="109" t="str">
        <f t="shared" si="33"/>
        <v/>
      </c>
      <c r="BJ122" s="109" t="str">
        <f t="shared" si="33"/>
        <v/>
      </c>
      <c r="BK122" s="109" t="str">
        <f t="shared" si="33"/>
        <v/>
      </c>
      <c r="BL122" s="109" t="str">
        <f t="shared" si="33"/>
        <v/>
      </c>
      <c r="BM122" s="109" t="str">
        <f t="shared" si="33"/>
        <v/>
      </c>
      <c r="BN122" s="109" t="str">
        <f t="shared" si="33"/>
        <v/>
      </c>
      <c r="BO122" s="109" t="str">
        <f t="shared" si="33"/>
        <v/>
      </c>
      <c r="BP122" s="109" t="str">
        <f t="shared" si="33"/>
        <v/>
      </c>
      <c r="BQ122" s="109" t="str">
        <f t="shared" si="33"/>
        <v/>
      </c>
      <c r="BR122" s="109" t="str">
        <f t="shared" si="33"/>
        <v/>
      </c>
      <c r="BS122" s="109" t="str">
        <f t="shared" si="33"/>
        <v/>
      </c>
      <c r="BT122" s="109" t="str">
        <f t="shared" si="33"/>
        <v/>
      </c>
      <c r="BU122" s="109" t="str">
        <f t="shared" si="31"/>
        <v/>
      </c>
      <c r="BV122" s="109">
        <f t="shared" si="13"/>
        <v>3.3498996569582498</v>
      </c>
      <c r="BW122" s="109">
        <f t="shared" si="13"/>
        <v>0.10903941337547156</v>
      </c>
      <c r="BX122" s="109">
        <f t="shared" si="13"/>
        <v>0.53009816694158984</v>
      </c>
      <c r="BY122" s="109">
        <f t="shared" si="13"/>
        <v>0.11321385303138976</v>
      </c>
    </row>
    <row r="123" spans="1:77" ht="12" customHeight="1">
      <c r="A123" s="104">
        <v>2017</v>
      </c>
      <c r="B123" s="109">
        <f t="shared" ref="B123:K123" si="34">IF(B96="","",(B96-$H$100*B$99-$H$102)/$H$101)</f>
        <v>-0.29053100527203207</v>
      </c>
      <c r="C123" s="109">
        <f t="shared" si="34"/>
        <v>-0.28389418319429816</v>
      </c>
      <c r="D123" s="109">
        <f t="shared" si="34"/>
        <v>-0.27218449971697184</v>
      </c>
      <c r="E123" s="109" t="str">
        <f t="shared" si="34"/>
        <v/>
      </c>
      <c r="F123" s="109" t="str">
        <f t="shared" si="34"/>
        <v/>
      </c>
      <c r="G123" s="109" t="str">
        <f t="shared" si="34"/>
        <v/>
      </c>
      <c r="H123" s="109" t="str">
        <f t="shared" si="34"/>
        <v/>
      </c>
      <c r="I123" s="109" t="str">
        <f t="shared" si="34"/>
        <v/>
      </c>
      <c r="J123" s="109" t="str">
        <f t="shared" si="34"/>
        <v/>
      </c>
      <c r="K123" s="109" t="str">
        <f t="shared" si="34"/>
        <v/>
      </c>
      <c r="L123" s="109"/>
      <c r="N123" s="108" t="str">
        <f t="shared" si="15"/>
        <v/>
      </c>
      <c r="O123" s="108" t="str">
        <f t="shared" si="15"/>
        <v/>
      </c>
      <c r="P123" s="108" t="str">
        <f t="shared" si="15"/>
        <v/>
      </c>
      <c r="Q123" s="108" t="str">
        <f t="shared" si="15"/>
        <v/>
      </c>
      <c r="R123" s="108" t="str">
        <f t="shared" si="15"/>
        <v/>
      </c>
      <c r="S123" s="108" t="str">
        <f t="shared" si="15"/>
        <v/>
      </c>
      <c r="T123" s="108" t="str">
        <f t="shared" si="15"/>
        <v/>
      </c>
      <c r="U123" s="108" t="str">
        <f t="shared" si="15"/>
        <v/>
      </c>
      <c r="V123" s="108" t="str">
        <f t="shared" si="15"/>
        <v/>
      </c>
      <c r="W123" s="108" t="str">
        <f t="shared" si="15"/>
        <v/>
      </c>
      <c r="X123" s="108" t="str">
        <f t="shared" si="15"/>
        <v/>
      </c>
      <c r="Y123" s="108" t="str">
        <f t="shared" si="15"/>
        <v/>
      </c>
      <c r="Z123" s="108" t="str">
        <f t="shared" si="15"/>
        <v/>
      </c>
      <c r="AA123" s="108" t="str">
        <f t="shared" si="15"/>
        <v/>
      </c>
      <c r="AB123" s="108" t="str">
        <f t="shared" si="15"/>
        <v/>
      </c>
      <c r="AC123" s="108" t="str">
        <f t="shared" si="15"/>
        <v/>
      </c>
      <c r="AD123" s="108" t="str">
        <f t="shared" si="28"/>
        <v/>
      </c>
      <c r="AE123" s="108">
        <f t="shared" si="28"/>
        <v>-0.29053100527203207</v>
      </c>
      <c r="AF123" s="108">
        <f t="shared" si="28"/>
        <v>-0.28389418319429816</v>
      </c>
      <c r="AG123" s="108">
        <f t="shared" si="28"/>
        <v>-0.27218449971697184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33"/>
        <v/>
      </c>
      <c r="BG123" s="109" t="str">
        <f t="shared" si="33"/>
        <v/>
      </c>
      <c r="BH123" s="109" t="str">
        <f t="shared" si="33"/>
        <v/>
      </c>
      <c r="BI123" s="109" t="str">
        <f t="shared" si="33"/>
        <v/>
      </c>
      <c r="BJ123" s="109" t="str">
        <f t="shared" si="33"/>
        <v/>
      </c>
      <c r="BK123" s="109" t="str">
        <f t="shared" si="33"/>
        <v/>
      </c>
      <c r="BL123" s="109" t="str">
        <f t="shared" si="33"/>
        <v/>
      </c>
      <c r="BM123" s="109" t="str">
        <f t="shared" si="33"/>
        <v/>
      </c>
      <c r="BN123" s="109" t="str">
        <f t="shared" si="33"/>
        <v/>
      </c>
      <c r="BO123" s="109" t="str">
        <f t="shared" si="33"/>
        <v/>
      </c>
      <c r="BP123" s="109" t="str">
        <f t="shared" si="33"/>
        <v/>
      </c>
      <c r="BQ123" s="109" t="str">
        <f t="shared" si="33"/>
        <v/>
      </c>
      <c r="BR123" s="109" t="str">
        <f t="shared" si="33"/>
        <v/>
      </c>
      <c r="BS123" s="109" t="str">
        <f t="shared" si="33"/>
        <v/>
      </c>
      <c r="BT123" s="109" t="str">
        <f t="shared" si="33"/>
        <v/>
      </c>
      <c r="BU123" s="109" t="str">
        <f t="shared" si="31"/>
        <v/>
      </c>
      <c r="BV123" s="109" t="str">
        <f t="shared" si="13"/>
        <v/>
      </c>
      <c r="BW123" s="109">
        <f t="shared" si="13"/>
        <v>0.11230847278238311</v>
      </c>
      <c r="BX123" s="109">
        <f t="shared" si="13"/>
        <v>0.55204895834313106</v>
      </c>
      <c r="BY123" s="109">
        <f t="shared" si="13"/>
        <v>0.13537808036284163</v>
      </c>
    </row>
    <row r="124" spans="1:77" ht="12" customHeight="1">
      <c r="A124" s="104">
        <v>2018</v>
      </c>
      <c r="B124" s="109">
        <f t="shared" ref="B124:K124" si="35">IF(B97="","",(B97-$H$100*B$99-$H$102)/$H$101)</f>
        <v>-0.28855216892291069</v>
      </c>
      <c r="C124" s="109">
        <f t="shared" si="35"/>
        <v>-0.28175796749463533</v>
      </c>
      <c r="D124" s="109" t="str">
        <f t="shared" si="35"/>
        <v/>
      </c>
      <c r="E124" s="109" t="str">
        <f t="shared" si="35"/>
        <v/>
      </c>
      <c r="F124" s="109" t="str">
        <f t="shared" si="35"/>
        <v/>
      </c>
      <c r="G124" s="109" t="str">
        <f t="shared" si="35"/>
        <v/>
      </c>
      <c r="H124" s="109" t="str">
        <f t="shared" si="35"/>
        <v/>
      </c>
      <c r="I124" s="109" t="str">
        <f t="shared" si="35"/>
        <v/>
      </c>
      <c r="J124" s="109" t="str">
        <f t="shared" si="35"/>
        <v/>
      </c>
      <c r="K124" s="109" t="str">
        <f t="shared" si="35"/>
        <v/>
      </c>
      <c r="L124" s="109"/>
      <c r="N124" s="108" t="str">
        <f t="shared" si="15"/>
        <v/>
      </c>
      <c r="O124" s="108" t="str">
        <f t="shared" si="15"/>
        <v/>
      </c>
      <c r="P124" s="108" t="str">
        <f t="shared" si="15"/>
        <v/>
      </c>
      <c r="Q124" s="108" t="str">
        <f t="shared" si="15"/>
        <v/>
      </c>
      <c r="R124" s="108" t="str">
        <f t="shared" si="15"/>
        <v/>
      </c>
      <c r="S124" s="108" t="str">
        <f t="shared" si="15"/>
        <v/>
      </c>
      <c r="T124" s="108" t="str">
        <f t="shared" si="15"/>
        <v/>
      </c>
      <c r="U124" s="108" t="str">
        <f t="shared" si="15"/>
        <v/>
      </c>
      <c r="V124" s="108" t="str">
        <f t="shared" si="15"/>
        <v/>
      </c>
      <c r="W124" s="108" t="str">
        <f t="shared" si="15"/>
        <v/>
      </c>
      <c r="X124" s="108" t="str">
        <f t="shared" si="15"/>
        <v/>
      </c>
      <c r="Y124" s="108" t="str">
        <f t="shared" si="15"/>
        <v/>
      </c>
      <c r="Z124" s="108" t="str">
        <f t="shared" si="15"/>
        <v/>
      </c>
      <c r="AA124" s="108" t="str">
        <f t="shared" si="15"/>
        <v/>
      </c>
      <c r="AB124" s="108" t="str">
        <f t="shared" si="15"/>
        <v/>
      </c>
      <c r="AC124" s="108" t="str">
        <f t="shared" si="15"/>
        <v/>
      </c>
      <c r="AD124" s="108" t="str">
        <f t="shared" si="28"/>
        <v/>
      </c>
      <c r="AE124" s="108" t="str">
        <f t="shared" si="28"/>
        <v/>
      </c>
      <c r="AF124" s="108">
        <f t="shared" si="28"/>
        <v>-0.28855216892291069</v>
      </c>
      <c r="AG124" s="108">
        <f t="shared" si="28"/>
        <v>-0.28175796749463533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33"/>
        <v/>
      </c>
      <c r="BG124" s="109" t="str">
        <f t="shared" si="33"/>
        <v/>
      </c>
      <c r="BH124" s="109" t="str">
        <f t="shared" si="33"/>
        <v/>
      </c>
      <c r="BI124" s="109" t="str">
        <f t="shared" si="33"/>
        <v/>
      </c>
      <c r="BJ124" s="109" t="str">
        <f t="shared" si="33"/>
        <v/>
      </c>
      <c r="BK124" s="109" t="str">
        <f t="shared" si="33"/>
        <v/>
      </c>
      <c r="BL124" s="109" t="str">
        <f t="shared" si="33"/>
        <v/>
      </c>
      <c r="BM124" s="109" t="str">
        <f t="shared" si="33"/>
        <v/>
      </c>
      <c r="BN124" s="109" t="str">
        <f t="shared" si="33"/>
        <v/>
      </c>
      <c r="BO124" s="109" t="str">
        <f t="shared" si="33"/>
        <v/>
      </c>
      <c r="BP124" s="109" t="str">
        <f t="shared" si="33"/>
        <v/>
      </c>
      <c r="BQ124" s="109" t="str">
        <f t="shared" si="33"/>
        <v/>
      </c>
      <c r="BR124" s="109" t="str">
        <f t="shared" si="33"/>
        <v/>
      </c>
      <c r="BS124" s="109" t="str">
        <f t="shared" si="33"/>
        <v/>
      </c>
      <c r="BT124" s="109" t="str">
        <f t="shared" si="33"/>
        <v/>
      </c>
      <c r="BU124" s="109" t="str">
        <f t="shared" si="31"/>
        <v/>
      </c>
      <c r="BV124" s="109" t="str">
        <f t="shared" si="13"/>
        <v/>
      </c>
      <c r="BW124" s="109" t="str">
        <f t="shared" si="13"/>
        <v/>
      </c>
      <c r="BX124" s="109">
        <f t="shared" si="13"/>
        <v>0.55899242170574348</v>
      </c>
      <c r="BY124" s="109">
        <f t="shared" si="13"/>
        <v>0.1284248540578985</v>
      </c>
    </row>
    <row r="125" spans="1:77" ht="12" customHeight="1">
      <c r="A125" s="104">
        <v>2019</v>
      </c>
      <c r="B125" s="109">
        <f t="shared" ref="B125:K125" si="36">IF(B98="","",(B98-$H$100*B$99-$H$102)/$H$101)</f>
        <v>-0.28498230607716785</v>
      </c>
      <c r="C125" s="109" t="str">
        <f t="shared" si="36"/>
        <v/>
      </c>
      <c r="D125" s="109" t="str">
        <f t="shared" si="36"/>
        <v/>
      </c>
      <c r="E125" s="109" t="str">
        <f t="shared" si="36"/>
        <v/>
      </c>
      <c r="F125" s="109" t="str">
        <f t="shared" si="36"/>
        <v/>
      </c>
      <c r="G125" s="109" t="str">
        <f t="shared" si="36"/>
        <v/>
      </c>
      <c r="H125" s="109" t="str">
        <f t="shared" si="36"/>
        <v/>
      </c>
      <c r="I125" s="109" t="str">
        <f t="shared" si="36"/>
        <v/>
      </c>
      <c r="J125" s="109" t="str">
        <f t="shared" si="36"/>
        <v/>
      </c>
      <c r="K125" s="109" t="str">
        <f t="shared" si="36"/>
        <v/>
      </c>
      <c r="L125" s="109"/>
      <c r="N125" s="108" t="str">
        <f t="shared" si="15"/>
        <v/>
      </c>
      <c r="O125" s="108" t="str">
        <f t="shared" si="15"/>
        <v/>
      </c>
      <c r="P125" s="108" t="str">
        <f t="shared" si="15"/>
        <v/>
      </c>
      <c r="Q125" s="108" t="str">
        <f t="shared" si="15"/>
        <v/>
      </c>
      <c r="R125" s="108" t="str">
        <f t="shared" si="15"/>
        <v/>
      </c>
      <c r="S125" s="108" t="str">
        <f t="shared" si="15"/>
        <v/>
      </c>
      <c r="T125" s="108" t="str">
        <f t="shared" si="15"/>
        <v/>
      </c>
      <c r="U125" s="108" t="str">
        <f t="shared" si="15"/>
        <v/>
      </c>
      <c r="V125" s="108" t="str">
        <f t="shared" si="15"/>
        <v/>
      </c>
      <c r="W125" s="108" t="str">
        <f t="shared" si="15"/>
        <v/>
      </c>
      <c r="X125" s="108" t="str">
        <f t="shared" si="15"/>
        <v/>
      </c>
      <c r="Y125" s="108" t="str">
        <f t="shared" si="15"/>
        <v/>
      </c>
      <c r="Z125" s="108" t="str">
        <f t="shared" si="15"/>
        <v/>
      </c>
      <c r="AA125" s="108" t="str">
        <f t="shared" si="15"/>
        <v/>
      </c>
      <c r="AB125" s="108" t="str">
        <f t="shared" si="15"/>
        <v/>
      </c>
      <c r="AC125" s="108" t="str">
        <f t="shared" si="15"/>
        <v/>
      </c>
      <c r="AD125" s="108" t="str">
        <f t="shared" si="28"/>
        <v/>
      </c>
      <c r="AE125" s="108" t="str">
        <f t="shared" si="28"/>
        <v/>
      </c>
      <c r="AF125" s="108" t="str">
        <f t="shared" si="28"/>
        <v/>
      </c>
      <c r="AG125" s="108">
        <f t="shared" si="28"/>
        <v>-0.28498230607716785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33"/>
        <v/>
      </c>
      <c r="BG125" s="109" t="str">
        <f t="shared" si="33"/>
        <v/>
      </c>
      <c r="BH125" s="109" t="str">
        <f t="shared" si="33"/>
        <v/>
      </c>
      <c r="BI125" s="109" t="str">
        <f t="shared" si="33"/>
        <v/>
      </c>
      <c r="BJ125" s="109" t="str">
        <f t="shared" si="33"/>
        <v/>
      </c>
      <c r="BK125" s="109" t="str">
        <f t="shared" si="33"/>
        <v/>
      </c>
      <c r="BL125" s="109" t="str">
        <f t="shared" si="33"/>
        <v/>
      </c>
      <c r="BM125" s="109" t="str">
        <f t="shared" si="33"/>
        <v/>
      </c>
      <c r="BN125" s="109" t="str">
        <f t="shared" si="33"/>
        <v/>
      </c>
      <c r="BO125" s="109" t="str">
        <f t="shared" si="33"/>
        <v/>
      </c>
      <c r="BP125" s="109" t="str">
        <f t="shared" si="33"/>
        <v/>
      </c>
      <c r="BQ125" s="109" t="str">
        <f t="shared" si="33"/>
        <v/>
      </c>
      <c r="BR125" s="109" t="str">
        <f t="shared" si="33"/>
        <v/>
      </c>
      <c r="BS125" s="109" t="str">
        <f t="shared" si="33"/>
        <v/>
      </c>
      <c r="BT125" s="109" t="str">
        <f t="shared" si="33"/>
        <v/>
      </c>
      <c r="BU125" s="109" t="str">
        <f t="shared" si="31"/>
        <v/>
      </c>
      <c r="BV125" s="109" t="str">
        <f t="shared" si="13"/>
        <v/>
      </c>
      <c r="BW125" s="109" t="str">
        <f t="shared" si="13"/>
        <v/>
      </c>
      <c r="BX125" s="109" t="str">
        <f t="shared" si="13"/>
        <v/>
      </c>
      <c r="BY125" s="109">
        <f t="shared" si="13"/>
        <v>0.12612427579581023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  <c r="G128" s="99" t="s">
        <v>166</v>
      </c>
      <c r="H128" s="99" t="s">
        <v>170</v>
      </c>
    </row>
    <row r="129" spans="1:33" ht="12" customHeight="1">
      <c r="G129" s="99" t="s">
        <v>154</v>
      </c>
      <c r="H129" s="99" t="s">
        <v>169</v>
      </c>
    </row>
    <row r="130" spans="1:33" ht="12" customHeight="1">
      <c r="G130" s="99" t="s">
        <v>65</v>
      </c>
      <c r="H130" s="99" t="s">
        <v>168</v>
      </c>
      <c r="K130" s="99">
        <f>H100</f>
        <v>13.105186344730564</v>
      </c>
    </row>
    <row r="131" spans="1:33" ht="12" customHeight="1">
      <c r="G131" s="99" t="s">
        <v>219</v>
      </c>
      <c r="H131" s="99" t="s">
        <v>168</v>
      </c>
      <c r="K131" s="99">
        <f t="shared" ref="K131:K132" si="37">H101</f>
        <v>94.679868622835826</v>
      </c>
    </row>
    <row r="132" spans="1:33" ht="12" customHeight="1">
      <c r="G132" s="99" t="s">
        <v>220</v>
      </c>
      <c r="H132" s="99" t="s">
        <v>168</v>
      </c>
      <c r="K132" s="99">
        <f t="shared" si="37"/>
        <v>56.998593049555218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IFERROR(_xlfn.NORM.S.DIST($K$130*B$99+$K$131*VLOOKUP($A135+B$134,'Li Keqiang'!$I$6:$J$21,2,0)+$K$132,TRUE),"")</f>
        <v/>
      </c>
      <c r="C135" s="103" t="str">
        <f>IFERROR(_xlfn.NORM.S.DIST($K$130*C$99+$K$131*VLOOKUP($A135+C$134,'Li Keqiang'!$I$6:$J$21,2,0)+$K$132,TRUE),"")</f>
        <v/>
      </c>
      <c r="D135" s="103" t="str">
        <f>IFERROR(_xlfn.NORM.S.DIST($K$130*D$99+$K$131*VLOOKUP($A135+D$134,'Li Keqiang'!$I$6:$J$21,2,0)+$K$132,TRUE),"")</f>
        <v/>
      </c>
      <c r="E135" s="103" t="str">
        <f>IFERROR(_xlfn.NORM.S.DIST($K$130*E$99+$K$131*VLOOKUP($A135+E$134,'Li Keqiang'!$I$6:$J$21,2,0)+$K$132,TRUE),"")</f>
        <v/>
      </c>
      <c r="F135" s="103">
        <f>IFERROR(_xlfn.NORM.S.DIST($K$130*F$99+$K$131*VLOOKUP($A135+F$134,'Li Keqiang'!$I$6:$J$21,2,0)+$K$132,TRUE),"")</f>
        <v>0</v>
      </c>
      <c r="G135" s="103">
        <f>IFERROR(_xlfn.NORM.S.DIST($K$130*G$99+$K$131*VLOOKUP($A135+G$134,'Li Keqiang'!$I$6:$J$21,2,0)+$K$132,TRUE),"")</f>
        <v>0</v>
      </c>
      <c r="H135" s="103">
        <f>IFERROR(_xlfn.NORM.S.DIST($K$130*H$99+$K$131*VLOOKUP($A135+H$134,'Li Keqiang'!$I$6:$J$21,2,0)+$K$132,TRUE),"")</f>
        <v>1</v>
      </c>
      <c r="I135" s="103">
        <f>IFERROR(_xlfn.NORM.S.DIST($K$130*I$99+$K$131*VLOOKUP($A135+I$134,'Li Keqiang'!$I$6:$J$21,2,0)+$K$132,TRUE),"")</f>
        <v>1</v>
      </c>
      <c r="J135" s="103">
        <f>IFERROR(_xlfn.NORM.S.DIST($K$130*J$99+$K$131*VLOOKUP($A135+J$134,'Li Keqiang'!$I$6:$J$21,2,0)+$K$132,TRUE),"")</f>
        <v>0</v>
      </c>
      <c r="K135" s="103">
        <f>IFERROR(_xlfn.NORM.S.DIST($K$130*K$99+$K$131*VLOOKUP($A135+K$134,'Li Keqiang'!$I$6:$J$21,2,0)+$K$132,TRUE),"")</f>
        <v>1</v>
      </c>
      <c r="L135" s="109"/>
      <c r="N135" s="104">
        <v>2000</v>
      </c>
      <c r="O135" s="103">
        <f>B52</f>
        <v>0</v>
      </c>
      <c r="P135" s="103">
        <f t="shared" ref="P135:X150" si="38">C52</f>
        <v>0</v>
      </c>
      <c r="Q135" s="103">
        <f t="shared" si="38"/>
        <v>0</v>
      </c>
      <c r="R135" s="103">
        <f t="shared" si="38"/>
        <v>0</v>
      </c>
      <c r="S135" s="103">
        <f t="shared" si="38"/>
        <v>0</v>
      </c>
      <c r="T135" s="103">
        <f t="shared" si="38"/>
        <v>0</v>
      </c>
      <c r="U135" s="103">
        <f t="shared" si="38"/>
        <v>0</v>
      </c>
      <c r="V135" s="103">
        <f t="shared" si="38"/>
        <v>1.4499999999999999E-2</v>
      </c>
      <c r="W135" s="103">
        <f t="shared" si="38"/>
        <v>0</v>
      </c>
      <c r="X135" s="103">
        <f t="shared" si="38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IFERROR(_xlfn.NORM.S.DIST($K$130*B$99+$K$131*VLOOKUP($A136+B$134,'Li Keqiang'!$I$6:$J$21,2,0)+$K$132,TRUE),"")</f>
        <v/>
      </c>
      <c r="C136" s="103" t="str">
        <f>IFERROR(_xlfn.NORM.S.DIST($K$130*C$99+$K$131*VLOOKUP($A136+C$134,'Li Keqiang'!$I$6:$J$21,2,0)+$K$132,TRUE),"")</f>
        <v/>
      </c>
      <c r="D136" s="103" t="str">
        <f>IFERROR(_xlfn.NORM.S.DIST($K$130*D$99+$K$131*VLOOKUP($A136+D$134,'Li Keqiang'!$I$6:$J$21,2,0)+$K$132,TRUE),"")</f>
        <v/>
      </c>
      <c r="E136" s="103">
        <f>IFERROR(_xlfn.NORM.S.DIST($K$130*E$99+$K$131*VLOOKUP($A136+E$134,'Li Keqiang'!$I$6:$J$21,2,0)+$K$132,TRUE),"")</f>
        <v>0</v>
      </c>
      <c r="F136" s="103">
        <f>IFERROR(_xlfn.NORM.S.DIST($K$130*F$99+$K$131*VLOOKUP($A136+F$134,'Li Keqiang'!$I$6:$J$21,2,0)+$K$132,TRUE),"")</f>
        <v>0</v>
      </c>
      <c r="G136" s="103">
        <f>IFERROR(_xlfn.NORM.S.DIST($K$130*G$99+$K$131*VLOOKUP($A136+G$134,'Li Keqiang'!$I$6:$J$21,2,0)+$K$132,TRUE),"")</f>
        <v>1</v>
      </c>
      <c r="H136" s="103">
        <f>IFERROR(_xlfn.NORM.S.DIST($K$130*H$99+$K$131*VLOOKUP($A136+H$134,'Li Keqiang'!$I$6:$J$21,2,0)+$K$132,TRUE),"")</f>
        <v>1</v>
      </c>
      <c r="I136" s="103">
        <f>IFERROR(_xlfn.NORM.S.DIST($K$130*I$99+$K$131*VLOOKUP($A136+I$134,'Li Keqiang'!$I$6:$J$21,2,0)+$K$132,TRUE),"")</f>
        <v>0</v>
      </c>
      <c r="J136" s="103">
        <f>IFERROR(_xlfn.NORM.S.DIST($K$130*J$99+$K$131*VLOOKUP($A136+J$134,'Li Keqiang'!$I$6:$J$21,2,0)+$K$132,TRUE),"")</f>
        <v>1</v>
      </c>
      <c r="K136" s="103">
        <f>IFERROR(_xlfn.NORM.S.DIST($K$130*K$99+$K$131*VLOOKUP($A136+K$134,'Li Keqiang'!$I$6:$J$21,2,0)+$K$132,TRUE),"")</f>
        <v>1</v>
      </c>
      <c r="L136" s="109"/>
      <c r="N136" s="104">
        <v>2001</v>
      </c>
      <c r="O136" s="103">
        <f t="shared" ref="O136:X154" si="39">B53</f>
        <v>0</v>
      </c>
      <c r="P136" s="103">
        <f t="shared" si="38"/>
        <v>0</v>
      </c>
      <c r="Q136" s="103">
        <f t="shared" si="38"/>
        <v>0</v>
      </c>
      <c r="R136" s="103">
        <f t="shared" si="38"/>
        <v>0</v>
      </c>
      <c r="S136" s="103">
        <f t="shared" si="38"/>
        <v>0</v>
      </c>
      <c r="T136" s="103">
        <f t="shared" si="38"/>
        <v>0</v>
      </c>
      <c r="U136" s="103">
        <f t="shared" si="38"/>
        <v>1.3000000000000001E-2</v>
      </c>
      <c r="V136" s="103">
        <f t="shared" si="38"/>
        <v>0</v>
      </c>
      <c r="W136" s="103">
        <f t="shared" si="38"/>
        <v>0</v>
      </c>
      <c r="X136" s="103">
        <f t="shared" si="38"/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IFERROR(_xlfn.NORM.S.DIST($K$130*B$99+$K$131*VLOOKUP($A137+B$134,'Li Keqiang'!$I$6:$J$21,2,0)+$K$132,TRUE),"")</f>
        <v/>
      </c>
      <c r="C137" s="103" t="str">
        <f>IFERROR(_xlfn.NORM.S.DIST($K$130*C$99+$K$131*VLOOKUP($A137+C$134,'Li Keqiang'!$I$6:$J$21,2,0)+$K$132,TRUE),"")</f>
        <v/>
      </c>
      <c r="D137" s="103">
        <f>IFERROR(_xlfn.NORM.S.DIST($K$130*D$99+$K$131*VLOOKUP($A137+D$134,'Li Keqiang'!$I$6:$J$21,2,0)+$K$132,TRUE),"")</f>
        <v>0</v>
      </c>
      <c r="E137" s="103">
        <f>IFERROR(_xlfn.NORM.S.DIST($K$130*E$99+$K$131*VLOOKUP($A137+E$134,'Li Keqiang'!$I$6:$J$21,2,0)+$K$132,TRUE),"")</f>
        <v>0</v>
      </c>
      <c r="F137" s="103">
        <f>IFERROR(_xlfn.NORM.S.DIST($K$130*F$99+$K$131*VLOOKUP($A137+F$134,'Li Keqiang'!$I$6:$J$21,2,0)+$K$132,TRUE),"")</f>
        <v>1</v>
      </c>
      <c r="G137" s="103">
        <f>IFERROR(_xlfn.NORM.S.DIST($K$130*G$99+$K$131*VLOOKUP($A137+G$134,'Li Keqiang'!$I$6:$J$21,2,0)+$K$132,TRUE),"")</f>
        <v>1</v>
      </c>
      <c r="H137" s="103">
        <f>IFERROR(_xlfn.NORM.S.DIST($K$130*H$99+$K$131*VLOOKUP($A137+H$134,'Li Keqiang'!$I$6:$J$21,2,0)+$K$132,TRUE),"")</f>
        <v>0</v>
      </c>
      <c r="I137" s="103">
        <f>IFERROR(_xlfn.NORM.S.DIST($K$130*I$99+$K$131*VLOOKUP($A137+I$134,'Li Keqiang'!$I$6:$J$21,2,0)+$K$132,TRUE),"")</f>
        <v>1</v>
      </c>
      <c r="J137" s="103">
        <f>IFERROR(_xlfn.NORM.S.DIST($K$130*J$99+$K$131*VLOOKUP($A137+J$134,'Li Keqiang'!$I$6:$J$21,2,0)+$K$132,TRUE),"")</f>
        <v>1</v>
      </c>
      <c r="K137" s="103">
        <f>IFERROR(_xlfn.NORM.S.DIST($K$130*K$99+$K$131*VLOOKUP($A137+K$134,'Li Keqiang'!$I$6:$J$21,2,0)+$K$132,TRUE),"")</f>
        <v>0</v>
      </c>
      <c r="L137" s="109"/>
      <c r="N137" s="104">
        <v>2002</v>
      </c>
      <c r="O137" s="103">
        <f t="shared" si="39"/>
        <v>0</v>
      </c>
      <c r="P137" s="103">
        <f t="shared" si="38"/>
        <v>1.1599999999999999E-2</v>
      </c>
      <c r="Q137" s="103">
        <f t="shared" si="38"/>
        <v>0</v>
      </c>
      <c r="R137" s="103">
        <f t="shared" si="38"/>
        <v>0</v>
      </c>
      <c r="S137" s="103">
        <f t="shared" si="38"/>
        <v>0</v>
      </c>
      <c r="T137" s="103">
        <f t="shared" si="38"/>
        <v>1.1837312828814247E-2</v>
      </c>
      <c r="U137" s="103">
        <f t="shared" si="38"/>
        <v>0</v>
      </c>
      <c r="V137" s="103">
        <f t="shared" si="38"/>
        <v>0</v>
      </c>
      <c r="W137" s="103">
        <f t="shared" si="38"/>
        <v>0</v>
      </c>
      <c r="X137" s="103">
        <f t="shared" si="38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IFERROR(_xlfn.NORM.S.DIST($K$130*B$99+$K$131*VLOOKUP($A138+B$134,'Li Keqiang'!$I$6:$J$21,2,0)+$K$132,TRUE),"")</f>
        <v/>
      </c>
      <c r="C138" s="103">
        <f>IFERROR(_xlfn.NORM.S.DIST($K$130*C$99+$K$131*VLOOKUP($A138+C$134,'Li Keqiang'!$I$6:$J$21,2,0)+$K$132,TRUE),"")</f>
        <v>0</v>
      </c>
      <c r="D138" s="103">
        <f>IFERROR(_xlfn.NORM.S.DIST($K$130*D$99+$K$131*VLOOKUP($A138+D$134,'Li Keqiang'!$I$6:$J$21,2,0)+$K$132,TRUE),"")</f>
        <v>0</v>
      </c>
      <c r="E138" s="103">
        <f>IFERROR(_xlfn.NORM.S.DIST($K$130*E$99+$K$131*VLOOKUP($A138+E$134,'Li Keqiang'!$I$6:$J$21,2,0)+$K$132,TRUE),"")</f>
        <v>1</v>
      </c>
      <c r="F138" s="103">
        <f>IFERROR(_xlfn.NORM.S.DIST($K$130*F$99+$K$131*VLOOKUP($A138+F$134,'Li Keqiang'!$I$6:$J$21,2,0)+$K$132,TRUE),"")</f>
        <v>1</v>
      </c>
      <c r="G138" s="103">
        <f>IFERROR(_xlfn.NORM.S.DIST($K$130*G$99+$K$131*VLOOKUP($A138+G$134,'Li Keqiang'!$I$6:$J$21,2,0)+$K$132,TRUE),"")</f>
        <v>0</v>
      </c>
      <c r="H138" s="103">
        <f>IFERROR(_xlfn.NORM.S.DIST($K$130*H$99+$K$131*VLOOKUP($A138+H$134,'Li Keqiang'!$I$6:$J$21,2,0)+$K$132,TRUE),"")</f>
        <v>1</v>
      </c>
      <c r="I138" s="103">
        <f>IFERROR(_xlfn.NORM.S.DIST($K$130*I$99+$K$131*VLOOKUP($A138+I$134,'Li Keqiang'!$I$6:$J$21,2,0)+$K$132,TRUE),"")</f>
        <v>1</v>
      </c>
      <c r="J138" s="103">
        <f>IFERROR(_xlfn.NORM.S.DIST($K$130*J$99+$K$131*VLOOKUP($A138+J$134,'Li Keqiang'!$I$6:$J$21,2,0)+$K$132,TRUE),"")</f>
        <v>0</v>
      </c>
      <c r="K138" s="103">
        <f>IFERROR(_xlfn.NORM.S.DIST($K$130*K$99+$K$131*VLOOKUP($A138+K$134,'Li Keqiang'!$I$6:$J$21,2,0)+$K$132,TRUE),"")</f>
        <v>0</v>
      </c>
      <c r="L138" s="109"/>
      <c r="N138" s="104">
        <v>2003</v>
      </c>
      <c r="O138" s="103">
        <f t="shared" si="39"/>
        <v>7.4999999999999997E-3</v>
      </c>
      <c r="P138" s="103">
        <f t="shared" si="38"/>
        <v>0</v>
      </c>
      <c r="Q138" s="103">
        <f t="shared" si="38"/>
        <v>0</v>
      </c>
      <c r="R138" s="103">
        <f t="shared" si="38"/>
        <v>0</v>
      </c>
      <c r="S138" s="103">
        <f t="shared" si="38"/>
        <v>7.5566750629722911E-3</v>
      </c>
      <c r="T138" s="103">
        <f t="shared" si="38"/>
        <v>0</v>
      </c>
      <c r="U138" s="103">
        <f t="shared" si="38"/>
        <v>0</v>
      </c>
      <c r="V138" s="103">
        <f t="shared" si="38"/>
        <v>0</v>
      </c>
      <c r="W138" s="103">
        <f t="shared" si="38"/>
        <v>0</v>
      </c>
      <c r="X138" s="103">
        <f t="shared" si="38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IFERROR(_xlfn.NORM.S.DIST($K$130*B$99+$K$131*VLOOKUP($A139+B$134,'Li Keqiang'!$I$6:$J$21,2,0)+$K$132,TRUE),"")</f>
        <v>0</v>
      </c>
      <c r="C139" s="103">
        <f>IFERROR(_xlfn.NORM.S.DIST($K$130*C$99+$K$131*VLOOKUP($A139+C$134,'Li Keqiang'!$I$6:$J$21,2,0)+$K$132,TRUE),"")</f>
        <v>0</v>
      </c>
      <c r="D139" s="103">
        <f>IFERROR(_xlfn.NORM.S.DIST($K$130*D$99+$K$131*VLOOKUP($A139+D$134,'Li Keqiang'!$I$6:$J$21,2,0)+$K$132,TRUE),"")</f>
        <v>1</v>
      </c>
      <c r="E139" s="103">
        <f>IFERROR(_xlfn.NORM.S.DIST($K$130*E$99+$K$131*VLOOKUP($A139+E$134,'Li Keqiang'!$I$6:$J$21,2,0)+$K$132,TRUE),"")</f>
        <v>1</v>
      </c>
      <c r="F139" s="103">
        <f>IFERROR(_xlfn.NORM.S.DIST($K$130*F$99+$K$131*VLOOKUP($A139+F$134,'Li Keqiang'!$I$6:$J$21,2,0)+$K$132,TRUE),"")</f>
        <v>0</v>
      </c>
      <c r="G139" s="103">
        <f>IFERROR(_xlfn.NORM.S.DIST($K$130*G$99+$K$131*VLOOKUP($A139+G$134,'Li Keqiang'!$I$6:$J$21,2,0)+$K$132,TRUE),"")</f>
        <v>1</v>
      </c>
      <c r="H139" s="103">
        <f>IFERROR(_xlfn.NORM.S.DIST($K$130*H$99+$K$131*VLOOKUP($A139+H$134,'Li Keqiang'!$I$6:$J$21,2,0)+$K$132,TRUE),"")</f>
        <v>1</v>
      </c>
      <c r="I139" s="103">
        <f>IFERROR(_xlfn.NORM.S.DIST($K$130*I$99+$K$131*VLOOKUP($A139+I$134,'Li Keqiang'!$I$6:$J$21,2,0)+$K$132,TRUE),"")</f>
        <v>0</v>
      </c>
      <c r="J139" s="103">
        <f>IFERROR(_xlfn.NORM.S.DIST($K$130*J$99+$K$131*VLOOKUP($A139+J$134,'Li Keqiang'!$I$6:$J$21,2,0)+$K$132,TRUE),"")</f>
        <v>0</v>
      </c>
      <c r="K139" s="103">
        <f>IFERROR(_xlfn.NORM.S.DIST($K$130*K$99+$K$131*VLOOKUP($A139+K$134,'Li Keqiang'!$I$6:$J$21,2,0)+$K$132,TRUE),"")</f>
        <v>1</v>
      </c>
      <c r="L139" s="109"/>
      <c r="N139" s="104">
        <v>2004</v>
      </c>
      <c r="O139" s="103">
        <f t="shared" si="39"/>
        <v>0</v>
      </c>
      <c r="P139" s="103">
        <f t="shared" si="38"/>
        <v>0</v>
      </c>
      <c r="Q139" s="103">
        <f t="shared" si="38"/>
        <v>0</v>
      </c>
      <c r="R139" s="103">
        <f t="shared" si="38"/>
        <v>7.4999999999999997E-3</v>
      </c>
      <c r="S139" s="103">
        <f t="shared" si="38"/>
        <v>0</v>
      </c>
      <c r="T139" s="103">
        <f t="shared" si="38"/>
        <v>0</v>
      </c>
      <c r="U139" s="103">
        <f t="shared" si="38"/>
        <v>7.5566750629722911E-3</v>
      </c>
      <c r="V139" s="103">
        <f t="shared" si="38"/>
        <v>0</v>
      </c>
      <c r="W139" s="103">
        <f t="shared" si="38"/>
        <v>0</v>
      </c>
      <c r="X139" s="103">
        <f t="shared" si="38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IFERROR(_xlfn.NORM.S.DIST($K$130*B$99+$K$131*VLOOKUP($A140+B$134,'Li Keqiang'!$I$6:$J$21,2,0)+$K$132,TRUE),"")</f>
        <v>0</v>
      </c>
      <c r="C140" s="103">
        <f>IFERROR(_xlfn.NORM.S.DIST($K$130*C$99+$K$131*VLOOKUP($A140+C$134,'Li Keqiang'!$I$6:$J$21,2,0)+$K$132,TRUE),"")</f>
        <v>1</v>
      </c>
      <c r="D140" s="103">
        <f>IFERROR(_xlfn.NORM.S.DIST($K$130*D$99+$K$131*VLOOKUP($A140+D$134,'Li Keqiang'!$I$6:$J$21,2,0)+$K$132,TRUE),"")</f>
        <v>1</v>
      </c>
      <c r="E140" s="103">
        <f>IFERROR(_xlfn.NORM.S.DIST($K$130*E$99+$K$131*VLOOKUP($A140+E$134,'Li Keqiang'!$I$6:$J$21,2,0)+$K$132,TRUE),"")</f>
        <v>0</v>
      </c>
      <c r="F140" s="103">
        <f>IFERROR(_xlfn.NORM.S.DIST($K$130*F$99+$K$131*VLOOKUP($A140+F$134,'Li Keqiang'!$I$6:$J$21,2,0)+$K$132,TRUE),"")</f>
        <v>1</v>
      </c>
      <c r="G140" s="103">
        <f>IFERROR(_xlfn.NORM.S.DIST($K$130*G$99+$K$131*VLOOKUP($A140+G$134,'Li Keqiang'!$I$6:$J$21,2,0)+$K$132,TRUE),"")</f>
        <v>1</v>
      </c>
      <c r="H140" s="103">
        <f>IFERROR(_xlfn.NORM.S.DIST($K$130*H$99+$K$131*VLOOKUP($A140+H$134,'Li Keqiang'!$I$6:$J$21,2,0)+$K$132,TRUE),"")</f>
        <v>0</v>
      </c>
      <c r="I140" s="103">
        <f>IFERROR(_xlfn.NORM.S.DIST($K$130*I$99+$K$131*VLOOKUP($A140+I$134,'Li Keqiang'!$I$6:$J$21,2,0)+$K$132,TRUE),"")</f>
        <v>0</v>
      </c>
      <c r="J140" s="103">
        <f>IFERROR(_xlfn.NORM.S.DIST($K$130*J$99+$K$131*VLOOKUP($A140+J$134,'Li Keqiang'!$I$6:$J$21,2,0)+$K$132,TRUE),"")</f>
        <v>1</v>
      </c>
      <c r="K140" s="103">
        <f>IFERROR(_xlfn.NORM.S.DIST($K$130*K$99+$K$131*VLOOKUP($A140+K$134,'Li Keqiang'!$I$6:$J$21,2,0)+$K$132,TRUE),"")</f>
        <v>0</v>
      </c>
      <c r="L140" s="109"/>
      <c r="N140" s="104">
        <v>2005</v>
      </c>
      <c r="O140" s="103">
        <f t="shared" si="39"/>
        <v>0</v>
      </c>
      <c r="P140" s="103">
        <f t="shared" si="38"/>
        <v>0</v>
      </c>
      <c r="Q140" s="103">
        <f t="shared" si="38"/>
        <v>6.8000000000000005E-3</v>
      </c>
      <c r="R140" s="103">
        <f t="shared" si="38"/>
        <v>0</v>
      </c>
      <c r="S140" s="103">
        <f t="shared" si="38"/>
        <v>6.7458719291180035E-3</v>
      </c>
      <c r="T140" s="103">
        <f t="shared" si="38"/>
        <v>6.8930562595032911E-3</v>
      </c>
      <c r="U140" s="103">
        <f t="shared" si="38"/>
        <v>0</v>
      </c>
      <c r="V140" s="103">
        <f t="shared" si="38"/>
        <v>6.8388282127181833E-3</v>
      </c>
      <c r="W140" s="103">
        <f t="shared" si="38"/>
        <v>0</v>
      </c>
      <c r="X140" s="103">
        <f t="shared" si="38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IFERROR(_xlfn.NORM.S.DIST($K$130*B$99+$K$131*VLOOKUP($A141+B$134,'Li Keqiang'!$I$6:$J$21,2,0)+$K$132,TRUE),"")</f>
        <v>1</v>
      </c>
      <c r="C141" s="103">
        <f>IFERROR(_xlfn.NORM.S.DIST($K$130*C$99+$K$131*VLOOKUP($A141+C$134,'Li Keqiang'!$I$6:$J$21,2,0)+$K$132,TRUE),"")</f>
        <v>1</v>
      </c>
      <c r="D141" s="103">
        <f>IFERROR(_xlfn.NORM.S.DIST($K$130*D$99+$K$131*VLOOKUP($A141+D$134,'Li Keqiang'!$I$6:$J$21,2,0)+$K$132,TRUE),"")</f>
        <v>0</v>
      </c>
      <c r="E141" s="103">
        <f>IFERROR(_xlfn.NORM.S.DIST($K$130*E$99+$K$131*VLOOKUP($A141+E$134,'Li Keqiang'!$I$6:$J$21,2,0)+$K$132,TRUE),"")</f>
        <v>1</v>
      </c>
      <c r="F141" s="103">
        <f>IFERROR(_xlfn.NORM.S.DIST($K$130*F$99+$K$131*VLOOKUP($A141+F$134,'Li Keqiang'!$I$6:$J$21,2,0)+$K$132,TRUE),"")</f>
        <v>1</v>
      </c>
      <c r="G141" s="103">
        <f>IFERROR(_xlfn.NORM.S.DIST($K$130*G$99+$K$131*VLOOKUP($A141+G$134,'Li Keqiang'!$I$6:$J$21,2,0)+$K$132,TRUE),"")</f>
        <v>0</v>
      </c>
      <c r="H141" s="103">
        <f>IFERROR(_xlfn.NORM.S.DIST($K$130*H$99+$K$131*VLOOKUP($A141+H$134,'Li Keqiang'!$I$6:$J$21,2,0)+$K$132,TRUE),"")</f>
        <v>0</v>
      </c>
      <c r="I141" s="103">
        <f>IFERROR(_xlfn.NORM.S.DIST($K$130*I$99+$K$131*VLOOKUP($A141+I$134,'Li Keqiang'!$I$6:$J$21,2,0)+$K$132,TRUE),"")</f>
        <v>1</v>
      </c>
      <c r="J141" s="103">
        <f>IFERROR(_xlfn.NORM.S.DIST($K$130*J$99+$K$131*VLOOKUP($A141+J$134,'Li Keqiang'!$I$6:$J$21,2,0)+$K$132,TRUE),"")</f>
        <v>0</v>
      </c>
      <c r="K141" s="103">
        <f>IFERROR(_xlfn.NORM.S.DIST($K$130*K$99+$K$131*VLOOKUP($A141+K$134,'Li Keqiang'!$I$6:$J$21,2,0)+$K$132,TRUE),"")</f>
        <v>0</v>
      </c>
      <c r="L141" s="109"/>
      <c r="N141" s="104">
        <v>2006</v>
      </c>
      <c r="O141" s="103">
        <f t="shared" si="39"/>
        <v>6.3E-3</v>
      </c>
      <c r="P141" s="103">
        <f t="shared" si="38"/>
        <v>6.3399416322833854E-3</v>
      </c>
      <c r="Q141" s="103">
        <f t="shared" si="38"/>
        <v>0</v>
      </c>
      <c r="R141" s="103">
        <f t="shared" si="38"/>
        <v>6.3803929511849298E-3</v>
      </c>
      <c r="S141" s="103">
        <f t="shared" si="38"/>
        <v>6.4213637753541943E-3</v>
      </c>
      <c r="T141" s="103">
        <f t="shared" si="38"/>
        <v>0</v>
      </c>
      <c r="U141" s="103">
        <f t="shared" si="38"/>
        <v>6.360279031596229E-3</v>
      </c>
      <c r="V141" s="103">
        <f t="shared" si="38"/>
        <v>0</v>
      </c>
      <c r="W141" s="103">
        <f t="shared" si="38"/>
        <v>0</v>
      </c>
      <c r="X141" s="103">
        <f t="shared" si="38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IFERROR(_xlfn.NORM.S.DIST($K$130*B$99+$K$131*VLOOKUP($A142+B$134,'Li Keqiang'!$I$6:$J$21,2,0)+$K$132,TRUE),"")</f>
        <v>1</v>
      </c>
      <c r="C142" s="103">
        <f>IFERROR(_xlfn.NORM.S.DIST($K$130*C$99+$K$131*VLOOKUP($A142+C$134,'Li Keqiang'!$I$6:$J$21,2,0)+$K$132,TRUE),"")</f>
        <v>0</v>
      </c>
      <c r="D142" s="103">
        <f>IFERROR(_xlfn.NORM.S.DIST($K$130*D$99+$K$131*VLOOKUP($A142+D$134,'Li Keqiang'!$I$6:$J$21,2,0)+$K$132,TRUE),"")</f>
        <v>1</v>
      </c>
      <c r="E142" s="103">
        <f>IFERROR(_xlfn.NORM.S.DIST($K$130*E$99+$K$131*VLOOKUP($A142+E$134,'Li Keqiang'!$I$6:$J$21,2,0)+$K$132,TRUE),"")</f>
        <v>1</v>
      </c>
      <c r="F142" s="103">
        <f>IFERROR(_xlfn.NORM.S.DIST($K$130*F$99+$K$131*VLOOKUP($A142+F$134,'Li Keqiang'!$I$6:$J$21,2,0)+$K$132,TRUE),"")</f>
        <v>0</v>
      </c>
      <c r="G142" s="103">
        <f>IFERROR(_xlfn.NORM.S.DIST($K$130*G$99+$K$131*VLOOKUP($A142+G$134,'Li Keqiang'!$I$6:$J$21,2,0)+$K$132,TRUE),"")</f>
        <v>0</v>
      </c>
      <c r="H142" s="103">
        <f>IFERROR(_xlfn.NORM.S.DIST($K$130*H$99+$K$131*VLOOKUP($A142+H$134,'Li Keqiang'!$I$6:$J$21,2,0)+$K$132,TRUE),"")</f>
        <v>1</v>
      </c>
      <c r="I142" s="103">
        <f>IFERROR(_xlfn.NORM.S.DIST($K$130*I$99+$K$131*VLOOKUP($A142+I$134,'Li Keqiang'!$I$6:$J$21,2,0)+$K$132,TRUE),"")</f>
        <v>0</v>
      </c>
      <c r="J142" s="103">
        <f>IFERROR(_xlfn.NORM.S.DIST($K$130*J$99+$K$131*VLOOKUP($A142+J$134,'Li Keqiang'!$I$6:$J$21,2,0)+$K$132,TRUE),"")</f>
        <v>0</v>
      </c>
      <c r="K142" s="103">
        <f>IFERROR(_xlfn.NORM.S.DIST($K$130*K$99+$K$131*VLOOKUP($A142+K$134,'Li Keqiang'!$I$6:$J$21,2,0)+$K$132,TRUE),"")</f>
        <v>1</v>
      </c>
      <c r="L142" s="109"/>
      <c r="N142" s="104">
        <v>2007</v>
      </c>
      <c r="O142" s="103">
        <f t="shared" si="39"/>
        <v>8.1000000000000013E-3</v>
      </c>
      <c r="P142" s="103">
        <f t="shared" si="38"/>
        <v>8.2669623954027601E-3</v>
      </c>
      <c r="Q142" s="103">
        <f t="shared" si="38"/>
        <v>8.2342177493138144E-3</v>
      </c>
      <c r="R142" s="103">
        <f t="shared" si="38"/>
        <v>8.3025830258302621E-3</v>
      </c>
      <c r="S142" s="103">
        <f t="shared" si="38"/>
        <v>0</v>
      </c>
      <c r="T142" s="103">
        <f t="shared" si="38"/>
        <v>8.4754521963824273E-3</v>
      </c>
      <c r="U142" s="103">
        <f t="shared" si="38"/>
        <v>0</v>
      </c>
      <c r="V142" s="103">
        <f t="shared" si="38"/>
        <v>0</v>
      </c>
      <c r="W142" s="103">
        <f t="shared" si="38"/>
        <v>8.4436568331074692E-3</v>
      </c>
      <c r="X142" s="103">
        <f t="shared" si="38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IFERROR(_xlfn.NORM.S.DIST($K$130*B$99+$K$131*VLOOKUP($A143+B$134,'Li Keqiang'!$I$6:$J$21,2,0)+$K$132,TRUE),"")</f>
        <v>0</v>
      </c>
      <c r="C143" s="103">
        <f>IFERROR(_xlfn.NORM.S.DIST($K$130*C$99+$K$131*VLOOKUP($A143+C$134,'Li Keqiang'!$I$6:$J$21,2,0)+$K$132,TRUE),"")</f>
        <v>1</v>
      </c>
      <c r="D143" s="103">
        <f>IFERROR(_xlfn.NORM.S.DIST($K$130*D$99+$K$131*VLOOKUP($A143+D$134,'Li Keqiang'!$I$6:$J$21,2,0)+$K$132,TRUE),"")</f>
        <v>1</v>
      </c>
      <c r="E143" s="103">
        <f>IFERROR(_xlfn.NORM.S.DIST($K$130*E$99+$K$131*VLOOKUP($A143+E$134,'Li Keqiang'!$I$6:$J$21,2,0)+$K$132,TRUE),"")</f>
        <v>0</v>
      </c>
      <c r="F143" s="103">
        <f>IFERROR(_xlfn.NORM.S.DIST($K$130*F$99+$K$131*VLOOKUP($A143+F$134,'Li Keqiang'!$I$6:$J$21,2,0)+$K$132,TRUE),"")</f>
        <v>0</v>
      </c>
      <c r="G143" s="103">
        <f>IFERROR(_xlfn.NORM.S.DIST($K$130*G$99+$K$131*VLOOKUP($A143+G$134,'Li Keqiang'!$I$6:$J$21,2,0)+$K$132,TRUE),"")</f>
        <v>1</v>
      </c>
      <c r="H143" s="103">
        <f>IFERROR(_xlfn.NORM.S.DIST($K$130*H$99+$K$131*VLOOKUP($A143+H$134,'Li Keqiang'!$I$6:$J$21,2,0)+$K$132,TRUE),"")</f>
        <v>0</v>
      </c>
      <c r="I143" s="103">
        <f>IFERROR(_xlfn.NORM.S.DIST($K$130*I$99+$K$131*VLOOKUP($A143+I$134,'Li Keqiang'!$I$6:$J$21,2,0)+$K$132,TRUE),"")</f>
        <v>0</v>
      </c>
      <c r="J143" s="103">
        <f>IFERROR(_xlfn.NORM.S.DIST($K$130*J$99+$K$131*VLOOKUP($A143+J$134,'Li Keqiang'!$I$6:$J$21,2,0)+$K$132,TRUE),"")</f>
        <v>1</v>
      </c>
      <c r="K143" s="103">
        <f>IFERROR(_xlfn.NORM.S.DIST($K$130*K$99+$K$131*VLOOKUP($A143+K$134,'Li Keqiang'!$I$6:$J$21,2,0)+$K$132,TRUE),"")</f>
        <v>1</v>
      </c>
      <c r="L143" s="109"/>
      <c r="N143" s="104">
        <v>2008</v>
      </c>
      <c r="O143" s="103">
        <f t="shared" si="39"/>
        <v>2.1299999999999999E-2</v>
      </c>
      <c r="P143" s="103">
        <f t="shared" si="38"/>
        <v>2.1763563911310922E-2</v>
      </c>
      <c r="Q143" s="103">
        <f t="shared" si="38"/>
        <v>7.3114685606851882E-3</v>
      </c>
      <c r="R143" s="103">
        <f t="shared" si="38"/>
        <v>0</v>
      </c>
      <c r="S143" s="103">
        <f t="shared" si="38"/>
        <v>7.470538720538723E-3</v>
      </c>
      <c r="T143" s="103">
        <f t="shared" si="38"/>
        <v>0</v>
      </c>
      <c r="U143" s="103">
        <f t="shared" si="38"/>
        <v>0</v>
      </c>
      <c r="V143" s="103">
        <f t="shared" si="38"/>
        <v>7.5267677303084857E-3</v>
      </c>
      <c r="W143" s="103">
        <f t="shared" si="38"/>
        <v>0</v>
      </c>
      <c r="X143" s="103">
        <f t="shared" si="38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IFERROR(_xlfn.NORM.S.DIST($K$130*B$99+$K$131*VLOOKUP($A144+B$134,'Li Keqiang'!$I$6:$J$21,2,0)+$K$132,TRUE),"")</f>
        <v>1</v>
      </c>
      <c r="C144" s="103">
        <f>IFERROR(_xlfn.NORM.S.DIST($K$130*C$99+$K$131*VLOOKUP($A144+C$134,'Li Keqiang'!$I$6:$J$21,2,0)+$K$132,TRUE),"")</f>
        <v>1</v>
      </c>
      <c r="D144" s="103">
        <f>IFERROR(_xlfn.NORM.S.DIST($K$130*D$99+$K$131*VLOOKUP($A144+D$134,'Li Keqiang'!$I$6:$J$21,2,0)+$K$132,TRUE),"")</f>
        <v>0</v>
      </c>
      <c r="E144" s="103">
        <f>IFERROR(_xlfn.NORM.S.DIST($K$130*E$99+$K$131*VLOOKUP($A144+E$134,'Li Keqiang'!$I$6:$J$21,2,0)+$K$132,TRUE),"")</f>
        <v>0</v>
      </c>
      <c r="F144" s="103">
        <f>IFERROR(_xlfn.NORM.S.DIST($K$130*F$99+$K$131*VLOOKUP($A144+F$134,'Li Keqiang'!$I$6:$J$21,2,0)+$K$132,TRUE),"")</f>
        <v>1</v>
      </c>
      <c r="G144" s="103">
        <f>IFERROR(_xlfn.NORM.S.DIST($K$130*G$99+$K$131*VLOOKUP($A144+G$134,'Li Keqiang'!$I$6:$J$21,2,0)+$K$132,TRUE),"")</f>
        <v>0</v>
      </c>
      <c r="H144" s="103">
        <f>IFERROR(_xlfn.NORM.S.DIST($K$130*H$99+$K$131*VLOOKUP($A144+H$134,'Li Keqiang'!$I$6:$J$21,2,0)+$K$132,TRUE),"")</f>
        <v>0</v>
      </c>
      <c r="I144" s="103">
        <f>IFERROR(_xlfn.NORM.S.DIST($K$130*I$99+$K$131*VLOOKUP($A144+I$134,'Li Keqiang'!$I$6:$J$21,2,0)+$K$132,TRUE),"")</f>
        <v>1</v>
      </c>
      <c r="J144" s="103">
        <f>IFERROR(_xlfn.NORM.S.DIST($K$130*J$99+$K$131*VLOOKUP($A144+J$134,'Li Keqiang'!$I$6:$J$21,2,0)+$K$132,TRUE),"")</f>
        <v>1</v>
      </c>
      <c r="K144" s="103">
        <f>IFERROR(_xlfn.NORM.S.DIST($K$130*K$99+$K$131*VLOOKUP($A144+K$134,'Li Keqiang'!$I$6:$J$21,2,0)+$K$132,TRUE),"")</f>
        <v>1</v>
      </c>
      <c r="L144" s="109"/>
      <c r="N144" s="104">
        <v>2009</v>
      </c>
      <c r="O144" s="103">
        <f t="shared" si="39"/>
        <v>2.5000000000000001E-2</v>
      </c>
      <c r="P144" s="103">
        <f t="shared" si="38"/>
        <v>6.4615384615384621E-3</v>
      </c>
      <c r="Q144" s="103">
        <f t="shared" si="38"/>
        <v>0</v>
      </c>
      <c r="R144" s="103">
        <f t="shared" si="38"/>
        <v>6.4003303396304298E-3</v>
      </c>
      <c r="S144" s="103">
        <f t="shared" si="38"/>
        <v>0</v>
      </c>
      <c r="T144" s="103">
        <f t="shared" si="38"/>
        <v>0</v>
      </c>
      <c r="U144" s="103">
        <f t="shared" si="38"/>
        <v>6.5454545454545453E-3</v>
      </c>
      <c r="V144" s="103">
        <f t="shared" si="38"/>
        <v>6.4839991633549509E-3</v>
      </c>
      <c r="W144" s="103">
        <f t="shared" si="38"/>
        <v>0</v>
      </c>
      <c r="X144" s="103">
        <f t="shared" si="38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IFERROR(_xlfn.NORM.S.DIST($K$130*B$99+$K$131*VLOOKUP($A145+B$134,'Li Keqiang'!$I$6:$J$21,2,0)+$K$132,TRUE),"")</f>
        <v>1</v>
      </c>
      <c r="C145" s="103">
        <f>IFERROR(_xlfn.NORM.S.DIST($K$130*C$99+$K$131*VLOOKUP($A145+C$134,'Li Keqiang'!$I$6:$J$21,2,0)+$K$132,TRUE),"")</f>
        <v>0</v>
      </c>
      <c r="D145" s="103">
        <f>IFERROR(_xlfn.NORM.S.DIST($K$130*D$99+$K$131*VLOOKUP($A145+D$134,'Li Keqiang'!$I$6:$J$21,2,0)+$K$132,TRUE),"")</f>
        <v>0</v>
      </c>
      <c r="E145" s="103">
        <f>IFERROR(_xlfn.NORM.S.DIST($K$130*E$99+$K$131*VLOOKUP($A145+E$134,'Li Keqiang'!$I$6:$J$21,2,0)+$K$132,TRUE),"")</f>
        <v>1</v>
      </c>
      <c r="F145" s="103">
        <f>IFERROR(_xlfn.NORM.S.DIST($K$130*F$99+$K$131*VLOOKUP($A145+F$134,'Li Keqiang'!$I$6:$J$21,2,0)+$K$132,TRUE),"")</f>
        <v>0</v>
      </c>
      <c r="G145" s="103">
        <f>IFERROR(_xlfn.NORM.S.DIST($K$130*G$99+$K$131*VLOOKUP($A145+G$134,'Li Keqiang'!$I$6:$J$21,2,0)+$K$132,TRUE),"")</f>
        <v>0</v>
      </c>
      <c r="H145" s="103">
        <f>IFERROR(_xlfn.NORM.S.DIST($K$130*H$99+$K$131*VLOOKUP($A145+H$134,'Li Keqiang'!$I$6:$J$21,2,0)+$K$132,TRUE),"")</f>
        <v>1</v>
      </c>
      <c r="I145" s="103">
        <f>IFERROR(_xlfn.NORM.S.DIST($K$130*I$99+$K$131*VLOOKUP($A145+I$134,'Li Keqiang'!$I$6:$J$21,2,0)+$K$132,TRUE),"")</f>
        <v>1</v>
      </c>
      <c r="J145" s="103">
        <f>IFERROR(_xlfn.NORM.S.DIST($K$130*J$99+$K$131*VLOOKUP($A145+J$134,'Li Keqiang'!$I$6:$J$21,2,0)+$K$132,TRUE),"")</f>
        <v>1</v>
      </c>
      <c r="K145" s="103">
        <f>IFERROR(_xlfn.NORM.S.DIST($K$130*K$99+$K$131*VLOOKUP($A145+K$134,'Li Keqiang'!$I$6:$J$21,2,0)+$K$132,TRUE),"")</f>
        <v>0</v>
      </c>
      <c r="L145" s="109"/>
      <c r="N145" s="104">
        <v>2010</v>
      </c>
      <c r="O145" s="103">
        <f t="shared" si="39"/>
        <v>6.7000000000000002E-3</v>
      </c>
      <c r="P145" s="103">
        <f t="shared" si="38"/>
        <v>0</v>
      </c>
      <c r="Q145" s="103">
        <f t="shared" si="38"/>
        <v>6.7451927917044205E-3</v>
      </c>
      <c r="R145" s="103">
        <f t="shared" si="38"/>
        <v>0</v>
      </c>
      <c r="S145" s="103">
        <f t="shared" si="38"/>
        <v>0</v>
      </c>
      <c r="T145" s="103">
        <f t="shared" si="38"/>
        <v>6.7909993918507964E-3</v>
      </c>
      <c r="U145" s="103">
        <f t="shared" si="38"/>
        <v>0</v>
      </c>
      <c r="V145" s="103">
        <f t="shared" si="38"/>
        <v>0</v>
      </c>
      <c r="W145" s="103">
        <f t="shared" si="38"/>
        <v>6.837432391060317E-3</v>
      </c>
      <c r="X145" s="103">
        <f t="shared" si="38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IFERROR(_xlfn.NORM.S.DIST($K$130*B$99+$K$131*VLOOKUP($A146+B$134,'Li Keqiang'!$I$6:$J$21,2,0)+$K$132,TRUE),"")</f>
        <v>0</v>
      </c>
      <c r="C146" s="103">
        <f>IFERROR(_xlfn.NORM.S.DIST($K$130*C$99+$K$131*VLOOKUP($A146+C$134,'Li Keqiang'!$I$6:$J$21,2,0)+$K$132,TRUE),"")</f>
        <v>0</v>
      </c>
      <c r="D146" s="103">
        <f>IFERROR(_xlfn.NORM.S.DIST($K$130*D$99+$K$131*VLOOKUP($A146+D$134,'Li Keqiang'!$I$6:$J$21,2,0)+$K$132,TRUE),"")</f>
        <v>1</v>
      </c>
      <c r="E146" s="103">
        <f>IFERROR(_xlfn.NORM.S.DIST($K$130*E$99+$K$131*VLOOKUP($A146+E$134,'Li Keqiang'!$I$6:$J$21,2,0)+$K$132,TRUE),"")</f>
        <v>0</v>
      </c>
      <c r="F146" s="103">
        <f>IFERROR(_xlfn.NORM.S.DIST($K$130*F$99+$K$131*VLOOKUP($A146+F$134,'Li Keqiang'!$I$6:$J$21,2,0)+$K$132,TRUE),"")</f>
        <v>0</v>
      </c>
      <c r="G146" s="103">
        <f>IFERROR(_xlfn.NORM.S.DIST($K$130*G$99+$K$131*VLOOKUP($A146+G$134,'Li Keqiang'!$I$6:$J$21,2,0)+$K$132,TRUE),"")</f>
        <v>1</v>
      </c>
      <c r="H146" s="103">
        <f>IFERROR(_xlfn.NORM.S.DIST($K$130*H$99+$K$131*VLOOKUP($A146+H$134,'Li Keqiang'!$I$6:$J$21,2,0)+$K$132,TRUE),"")</f>
        <v>1</v>
      </c>
      <c r="I146" s="103">
        <f>IFERROR(_xlfn.NORM.S.DIST($K$130*I$99+$K$131*VLOOKUP($A146+I$134,'Li Keqiang'!$I$6:$J$21,2,0)+$K$132,TRUE),"")</f>
        <v>1</v>
      </c>
      <c r="J146" s="103">
        <f>IFERROR(_xlfn.NORM.S.DIST($K$130*J$99+$K$131*VLOOKUP($A146+J$134,'Li Keqiang'!$I$6:$J$21,2,0)+$K$132,TRUE),"")</f>
        <v>0</v>
      </c>
      <c r="K146" s="103" t="str">
        <f>IFERROR(_xlfn.NORM.S.DIST($K$130*K$99+$K$131*VLOOKUP($A146+K$134,'Li Keqiang'!$I$6:$J$21,2,0)+$K$132,TRUE),"")</f>
        <v/>
      </c>
      <c r="L146" s="109"/>
      <c r="N146" s="104">
        <v>2011</v>
      </c>
      <c r="O146" s="103">
        <f t="shared" si="39"/>
        <v>0</v>
      </c>
      <c r="P146" s="103">
        <f t="shared" si="38"/>
        <v>1.24E-2</v>
      </c>
      <c r="Q146" s="103">
        <f t="shared" si="38"/>
        <v>6.2778452814904843E-3</v>
      </c>
      <c r="R146" s="103">
        <f t="shared" si="38"/>
        <v>6.3175056042388397E-3</v>
      </c>
      <c r="S146" s="103">
        <f t="shared" si="38"/>
        <v>1.9175553732567678E-2</v>
      </c>
      <c r="T146" s="103">
        <f t="shared" si="38"/>
        <v>0</v>
      </c>
      <c r="U146" s="103">
        <f t="shared" si="38"/>
        <v>0</v>
      </c>
      <c r="V146" s="103">
        <f t="shared" si="38"/>
        <v>6.4819654992158884E-3</v>
      </c>
      <c r="W146" s="103">
        <f t="shared" si="38"/>
        <v>0</v>
      </c>
      <c r="X146" s="103" t="str">
        <f t="shared" si="38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IFERROR(_xlfn.NORM.S.DIST($K$130*B$99+$K$131*VLOOKUP($A147+B$134,'Li Keqiang'!$I$6:$J$21,2,0)+$K$132,TRUE),"")</f>
        <v>0</v>
      </c>
      <c r="C147" s="103">
        <f>IFERROR(_xlfn.NORM.S.DIST($K$130*C$99+$K$131*VLOOKUP($A147+C$134,'Li Keqiang'!$I$6:$J$21,2,0)+$K$132,TRUE),"")</f>
        <v>1</v>
      </c>
      <c r="D147" s="103">
        <f>IFERROR(_xlfn.NORM.S.DIST($K$130*D$99+$K$131*VLOOKUP($A147+D$134,'Li Keqiang'!$I$6:$J$21,2,0)+$K$132,TRUE),"")</f>
        <v>0</v>
      </c>
      <c r="E147" s="103">
        <f>IFERROR(_xlfn.NORM.S.DIST($K$130*E$99+$K$131*VLOOKUP($A147+E$134,'Li Keqiang'!$I$6:$J$21,2,0)+$K$132,TRUE),"")</f>
        <v>0</v>
      </c>
      <c r="F147" s="103">
        <f>IFERROR(_xlfn.NORM.S.DIST($K$130*F$99+$K$131*VLOOKUP($A147+F$134,'Li Keqiang'!$I$6:$J$21,2,0)+$K$132,TRUE),"")</f>
        <v>1</v>
      </c>
      <c r="G147" s="103">
        <f>IFERROR(_xlfn.NORM.S.DIST($K$130*G$99+$K$131*VLOOKUP($A147+G$134,'Li Keqiang'!$I$6:$J$21,2,0)+$K$132,TRUE),"")</f>
        <v>1</v>
      </c>
      <c r="H147" s="103">
        <f>IFERROR(_xlfn.NORM.S.DIST($K$130*H$99+$K$131*VLOOKUP($A147+H$134,'Li Keqiang'!$I$6:$J$21,2,0)+$K$132,TRUE),"")</f>
        <v>1</v>
      </c>
      <c r="I147" s="103">
        <f>IFERROR(_xlfn.NORM.S.DIST($K$130*I$99+$K$131*VLOOKUP($A147+I$134,'Li Keqiang'!$I$6:$J$21,2,0)+$K$132,TRUE),"")</f>
        <v>0</v>
      </c>
      <c r="J147" s="103" t="str">
        <f>IFERROR(_xlfn.NORM.S.DIST($K$130*J$99+$K$131*VLOOKUP($A147+J$134,'Li Keqiang'!$I$6:$J$21,2,0)+$K$132,TRUE),"")</f>
        <v/>
      </c>
      <c r="K147" s="103" t="str">
        <f>IFERROR(_xlfn.NORM.S.DIST($K$130*K$99+$K$131*VLOOKUP($A147+K$134,'Li Keqiang'!$I$6:$J$21,2,0)+$K$132,TRUE),"")</f>
        <v/>
      </c>
      <c r="L147" s="109"/>
      <c r="N147" s="104">
        <v>2012</v>
      </c>
      <c r="O147" s="103">
        <f t="shared" si="39"/>
        <v>5.0000000000000001E-3</v>
      </c>
      <c r="P147" s="103">
        <f t="shared" si="38"/>
        <v>1.0150753768844223E-2</v>
      </c>
      <c r="Q147" s="103">
        <f t="shared" si="38"/>
        <v>5.0766575286831104E-3</v>
      </c>
      <c r="R147" s="103">
        <f t="shared" si="38"/>
        <v>2.0512297173180934E-2</v>
      </c>
      <c r="S147" s="103">
        <f t="shared" si="38"/>
        <v>0</v>
      </c>
      <c r="T147" s="103">
        <f t="shared" si="38"/>
        <v>5.2094186288810214E-3</v>
      </c>
      <c r="U147" s="103">
        <f t="shared" si="38"/>
        <v>1.0578131545873486E-2</v>
      </c>
      <c r="V147" s="103">
        <f t="shared" si="38"/>
        <v>0</v>
      </c>
      <c r="W147" s="103" t="str">
        <f t="shared" si="38"/>
        <v/>
      </c>
      <c r="X147" s="103" t="str">
        <f t="shared" si="38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IFERROR(_xlfn.NORM.S.DIST($K$130*B$99+$K$131*VLOOKUP($A148+B$134,'Li Keqiang'!$I$6:$J$21,2,0)+$K$132,TRUE),"")</f>
        <v>1</v>
      </c>
      <c r="C148" s="103">
        <f>IFERROR(_xlfn.NORM.S.DIST($K$130*C$99+$K$131*VLOOKUP($A148+C$134,'Li Keqiang'!$I$6:$J$21,2,0)+$K$132,TRUE),"")</f>
        <v>0</v>
      </c>
      <c r="D148" s="103">
        <f>IFERROR(_xlfn.NORM.S.DIST($K$130*D$99+$K$131*VLOOKUP($A148+D$134,'Li Keqiang'!$I$6:$J$21,2,0)+$K$132,TRUE),"")</f>
        <v>0</v>
      </c>
      <c r="E148" s="103">
        <f>IFERROR(_xlfn.NORM.S.DIST($K$130*E$99+$K$131*VLOOKUP($A148+E$134,'Li Keqiang'!$I$6:$J$21,2,0)+$K$132,TRUE),"")</f>
        <v>1</v>
      </c>
      <c r="F148" s="103">
        <f>IFERROR(_xlfn.NORM.S.DIST($K$130*F$99+$K$131*VLOOKUP($A148+F$134,'Li Keqiang'!$I$6:$J$21,2,0)+$K$132,TRUE),"")</f>
        <v>1</v>
      </c>
      <c r="G148" s="103">
        <f>IFERROR(_xlfn.NORM.S.DIST($K$130*G$99+$K$131*VLOOKUP($A148+G$134,'Li Keqiang'!$I$6:$J$21,2,0)+$K$132,TRUE),"")</f>
        <v>1</v>
      </c>
      <c r="H148" s="103">
        <f>IFERROR(_xlfn.NORM.S.DIST($K$130*H$99+$K$131*VLOOKUP($A148+H$134,'Li Keqiang'!$I$6:$J$21,2,0)+$K$132,TRUE),"")</f>
        <v>0</v>
      </c>
      <c r="I148" s="103" t="str">
        <f>IFERROR(_xlfn.NORM.S.DIST($K$130*I$99+$K$131*VLOOKUP($A148+I$134,'Li Keqiang'!$I$6:$J$21,2,0)+$K$132,TRUE),"")</f>
        <v/>
      </c>
      <c r="J148" s="103" t="str">
        <f>IFERROR(_xlfn.NORM.S.DIST($K$130*J$99+$K$131*VLOOKUP($A148+J$134,'Li Keqiang'!$I$6:$J$21,2,0)+$K$132,TRUE),"")</f>
        <v/>
      </c>
      <c r="K148" s="103" t="str">
        <f>IFERROR(_xlfn.NORM.S.DIST($K$130*K$99+$K$131*VLOOKUP($A148+K$134,'Li Keqiang'!$I$6:$J$21,2,0)+$K$132,TRUE),"")</f>
        <v/>
      </c>
      <c r="L148" s="109"/>
      <c r="N148" s="104">
        <v>2013</v>
      </c>
      <c r="O148" s="103">
        <f t="shared" si="39"/>
        <v>9.5999999999999992E-3</v>
      </c>
      <c r="P148" s="103">
        <f t="shared" si="38"/>
        <v>4.8465266558966082E-3</v>
      </c>
      <c r="Q148" s="103">
        <f t="shared" si="38"/>
        <v>1.9379058441558444E-2</v>
      </c>
      <c r="R148" s="103">
        <f t="shared" si="38"/>
        <v>0</v>
      </c>
      <c r="S148" s="103">
        <f t="shared" si="38"/>
        <v>4.9663735126745977E-3</v>
      </c>
      <c r="T148" s="103">
        <f t="shared" si="38"/>
        <v>9.8783404388062823E-3</v>
      </c>
      <c r="U148" s="103">
        <f t="shared" si="38"/>
        <v>0</v>
      </c>
      <c r="V148" s="103" t="str">
        <f t="shared" si="38"/>
        <v/>
      </c>
      <c r="W148" s="103" t="str">
        <f t="shared" si="38"/>
        <v/>
      </c>
      <c r="X148" s="103" t="str">
        <f t="shared" si="38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IFERROR(_xlfn.NORM.S.DIST($K$130*B$99+$K$131*VLOOKUP($A149+B$134,'Li Keqiang'!$I$6:$J$21,2,0)+$K$132,TRUE),"")</f>
        <v>0</v>
      </c>
      <c r="C149" s="103">
        <f>IFERROR(_xlfn.NORM.S.DIST($K$130*C$99+$K$131*VLOOKUP($A149+C$134,'Li Keqiang'!$I$6:$J$21,2,0)+$K$132,TRUE),"")</f>
        <v>0</v>
      </c>
      <c r="D149" s="103">
        <f>IFERROR(_xlfn.NORM.S.DIST($K$130*D$99+$K$131*VLOOKUP($A149+D$134,'Li Keqiang'!$I$6:$J$21,2,0)+$K$132,TRUE),"")</f>
        <v>1</v>
      </c>
      <c r="E149" s="103">
        <f>IFERROR(_xlfn.NORM.S.DIST($K$130*E$99+$K$131*VLOOKUP($A149+E$134,'Li Keqiang'!$I$6:$J$21,2,0)+$K$132,TRUE),"")</f>
        <v>1</v>
      </c>
      <c r="F149" s="103">
        <f>IFERROR(_xlfn.NORM.S.DIST($K$130*F$99+$K$131*VLOOKUP($A149+F$134,'Li Keqiang'!$I$6:$J$21,2,0)+$K$132,TRUE),"")</f>
        <v>1</v>
      </c>
      <c r="G149" s="103">
        <f>IFERROR(_xlfn.NORM.S.DIST($K$130*G$99+$K$131*VLOOKUP($A149+G$134,'Li Keqiang'!$I$6:$J$21,2,0)+$K$132,TRUE),"")</f>
        <v>0</v>
      </c>
      <c r="H149" s="103" t="str">
        <f>IFERROR(_xlfn.NORM.S.DIST($K$130*H$99+$K$131*VLOOKUP($A149+H$134,'Li Keqiang'!$I$6:$J$21,2,0)+$K$132,TRUE),"")</f>
        <v/>
      </c>
      <c r="I149" s="103" t="str">
        <f>IFERROR(_xlfn.NORM.S.DIST($K$130*I$99+$K$131*VLOOKUP($A149+I$134,'Li Keqiang'!$I$6:$J$21,2,0)+$K$132,TRUE),"")</f>
        <v/>
      </c>
      <c r="J149" s="103" t="str">
        <f>IFERROR(_xlfn.NORM.S.DIST($K$130*J$99+$K$131*VLOOKUP($A149+J$134,'Li Keqiang'!$I$6:$J$21,2,0)+$K$132,TRUE),"")</f>
        <v/>
      </c>
      <c r="K149" s="103" t="str">
        <f>IFERROR(_xlfn.NORM.S.DIST($K$130*K$99+$K$131*VLOOKUP($A149+K$134,'Li Keqiang'!$I$6:$J$21,2,0)+$K$132,TRUE),"")</f>
        <v/>
      </c>
      <c r="L149" s="109"/>
      <c r="N149" s="104">
        <v>2014</v>
      </c>
      <c r="O149" s="103">
        <f t="shared" si="39"/>
        <v>4.0000000000000001E-3</v>
      </c>
      <c r="P149" s="103">
        <f t="shared" si="38"/>
        <v>2.0281124497991968E-2</v>
      </c>
      <c r="Q149" s="103">
        <f t="shared" si="38"/>
        <v>0</v>
      </c>
      <c r="R149" s="103">
        <f t="shared" si="38"/>
        <v>4.0992006558721048E-3</v>
      </c>
      <c r="S149" s="103">
        <f t="shared" si="38"/>
        <v>8.3350483638608766E-3</v>
      </c>
      <c r="T149" s="103">
        <f t="shared" si="38"/>
        <v>0</v>
      </c>
      <c r="U149" s="103" t="str">
        <f t="shared" si="38"/>
        <v/>
      </c>
      <c r="V149" s="103" t="str">
        <f t="shared" si="38"/>
        <v/>
      </c>
      <c r="W149" s="103" t="str">
        <f t="shared" si="38"/>
        <v/>
      </c>
      <c r="X149" s="103" t="str">
        <f t="shared" si="38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IFERROR(_xlfn.NORM.S.DIST($K$130*B$99+$K$131*VLOOKUP($A150+B$134,'Li Keqiang'!$I$6:$J$21,2,0)+$K$132,TRUE),"")</f>
        <v>0</v>
      </c>
      <c r="C150" s="103">
        <f>IFERROR(_xlfn.NORM.S.DIST($K$130*C$99+$K$131*VLOOKUP($A150+C$134,'Li Keqiang'!$I$6:$J$21,2,0)+$K$132,TRUE),"")</f>
        <v>1</v>
      </c>
      <c r="D150" s="103">
        <f>IFERROR(_xlfn.NORM.S.DIST($K$130*D$99+$K$131*VLOOKUP($A150+D$134,'Li Keqiang'!$I$6:$J$21,2,0)+$K$132,TRUE),"")</f>
        <v>1</v>
      </c>
      <c r="E150" s="103">
        <f>IFERROR(_xlfn.NORM.S.DIST($K$130*E$99+$K$131*VLOOKUP($A150+E$134,'Li Keqiang'!$I$6:$J$21,2,0)+$K$132,TRUE),"")</f>
        <v>1</v>
      </c>
      <c r="F150" s="103">
        <f>IFERROR(_xlfn.NORM.S.DIST($K$130*F$99+$K$131*VLOOKUP($A150+F$134,'Li Keqiang'!$I$6:$J$21,2,0)+$K$132,TRUE),"")</f>
        <v>0</v>
      </c>
      <c r="G150" s="103" t="str">
        <f>IFERROR(_xlfn.NORM.S.DIST($K$130*G$99+$K$131*VLOOKUP($A150+G$134,'Li Keqiang'!$I$6:$J$21,2,0)+$K$132,TRUE),"")</f>
        <v/>
      </c>
      <c r="H150" s="103" t="str">
        <f>IFERROR(_xlfn.NORM.S.DIST($K$130*H$99+$K$131*VLOOKUP($A150+H$134,'Li Keqiang'!$I$6:$J$21,2,0)+$K$132,TRUE),"")</f>
        <v/>
      </c>
      <c r="I150" s="103" t="str">
        <f>IFERROR(_xlfn.NORM.S.DIST($K$130*I$99+$K$131*VLOOKUP($A150+I$134,'Li Keqiang'!$I$6:$J$21,2,0)+$K$132,TRUE),"")</f>
        <v/>
      </c>
      <c r="J150" s="103" t="str">
        <f>IFERROR(_xlfn.NORM.S.DIST($K$130*J$99+$K$131*VLOOKUP($A150+J$134,'Li Keqiang'!$I$6:$J$21,2,0)+$K$132,TRUE),"")</f>
        <v/>
      </c>
      <c r="K150" s="103" t="str">
        <f>IFERROR(_xlfn.NORM.S.DIST($K$130*K$99+$K$131*VLOOKUP($A150+K$134,'Li Keqiang'!$I$6:$J$21,2,0)+$K$132,TRUE),"")</f>
        <v/>
      </c>
      <c r="L150" s="109"/>
      <c r="N150" s="104">
        <v>2015</v>
      </c>
      <c r="O150" s="103">
        <f t="shared" si="39"/>
        <v>0.02</v>
      </c>
      <c r="P150" s="103">
        <f t="shared" si="38"/>
        <v>0</v>
      </c>
      <c r="Q150" s="103">
        <f t="shared" si="38"/>
        <v>3.3673469387755111E-3</v>
      </c>
      <c r="R150" s="103">
        <f t="shared" si="38"/>
        <v>6.8598341353537399E-3</v>
      </c>
      <c r="S150" s="103">
        <f t="shared" si="38"/>
        <v>3.4020618556701077E-3</v>
      </c>
      <c r="T150" s="103" t="str">
        <f t="shared" si="38"/>
        <v/>
      </c>
      <c r="U150" s="103" t="str">
        <f t="shared" si="38"/>
        <v/>
      </c>
      <c r="V150" s="103" t="str">
        <f t="shared" si="38"/>
        <v/>
      </c>
      <c r="W150" s="103" t="str">
        <f t="shared" si="38"/>
        <v/>
      </c>
      <c r="X150" s="103" t="str">
        <f t="shared" si="38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IFERROR(_xlfn.NORM.S.DIST($K$130*B$99+$K$131*VLOOKUP($A151+B$134,'Li Keqiang'!$I$6:$J$21,2,0)+$K$132,TRUE),"")</f>
        <v>1</v>
      </c>
      <c r="C151" s="103">
        <f>IFERROR(_xlfn.NORM.S.DIST($K$130*C$99+$K$131*VLOOKUP($A151+C$134,'Li Keqiang'!$I$6:$J$21,2,0)+$K$132,TRUE),"")</f>
        <v>1</v>
      </c>
      <c r="D151" s="103">
        <f>IFERROR(_xlfn.NORM.S.DIST($K$130*D$99+$K$131*VLOOKUP($A151+D$134,'Li Keqiang'!$I$6:$J$21,2,0)+$K$132,TRUE),"")</f>
        <v>1</v>
      </c>
      <c r="E151" s="103">
        <f>IFERROR(_xlfn.NORM.S.DIST($K$130*E$99+$K$131*VLOOKUP($A151+E$134,'Li Keqiang'!$I$6:$J$21,2,0)+$K$132,TRUE),"")</f>
        <v>1.4628710311136541E-307</v>
      </c>
      <c r="F151" s="103" t="str">
        <f>IFERROR(_xlfn.NORM.S.DIST($K$130*F$99+$K$131*VLOOKUP($A151+F$134,'Li Keqiang'!$I$6:$J$21,2,0)+$K$132,TRUE),"")</f>
        <v/>
      </c>
      <c r="G151" s="103" t="str">
        <f>IFERROR(_xlfn.NORM.S.DIST($K$130*G$99+$K$131*VLOOKUP($A151+G$134,'Li Keqiang'!$I$6:$J$21,2,0)+$K$132,TRUE),"")</f>
        <v/>
      </c>
      <c r="H151" s="103" t="str">
        <f>IFERROR(_xlfn.NORM.S.DIST($K$130*H$99+$K$131*VLOOKUP($A151+H$134,'Li Keqiang'!$I$6:$J$21,2,0)+$K$132,TRUE),"")</f>
        <v/>
      </c>
      <c r="I151" s="103" t="str">
        <f>IFERROR(_xlfn.NORM.S.DIST($K$130*I$99+$K$131*VLOOKUP($A151+I$134,'Li Keqiang'!$I$6:$J$21,2,0)+$K$132,TRUE),"")</f>
        <v/>
      </c>
      <c r="J151" s="103" t="str">
        <f>IFERROR(_xlfn.NORM.S.DIST($K$130*J$99+$K$131*VLOOKUP($A151+J$134,'Li Keqiang'!$I$6:$J$21,2,0)+$K$132,TRUE),"")</f>
        <v/>
      </c>
      <c r="K151" s="103" t="str">
        <f>IFERROR(_xlfn.NORM.S.DIST($K$130*K$99+$K$131*VLOOKUP($A151+K$134,'Li Keqiang'!$I$6:$J$21,2,0)+$K$132,TRUE),"")</f>
        <v/>
      </c>
      <c r="L151" s="109"/>
      <c r="N151" s="104">
        <v>2016</v>
      </c>
      <c r="O151" s="103">
        <f t="shared" si="39"/>
        <v>0</v>
      </c>
      <c r="P151" s="103">
        <f t="shared" si="39"/>
        <v>2.7000000000000001E-3</v>
      </c>
      <c r="Q151" s="103">
        <f t="shared" si="39"/>
        <v>5.5148902035495832E-3</v>
      </c>
      <c r="R151" s="103">
        <f t="shared" si="39"/>
        <v>0</v>
      </c>
      <c r="S151" s="103" t="str">
        <f t="shared" si="39"/>
        <v/>
      </c>
      <c r="T151" s="103" t="str">
        <f t="shared" si="39"/>
        <v/>
      </c>
      <c r="U151" s="103" t="str">
        <f t="shared" si="39"/>
        <v/>
      </c>
      <c r="V151" s="103" t="str">
        <f t="shared" si="39"/>
        <v/>
      </c>
      <c r="W151" s="103" t="str">
        <f t="shared" si="39"/>
        <v/>
      </c>
      <c r="X151" s="103" t="str">
        <f t="shared" si="39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IFERROR(_xlfn.NORM.S.DIST($K$130*B$99+$K$131*VLOOKUP($A152+B$134,'Li Keqiang'!$I$6:$J$21,2,0)+$K$132,TRUE),"")</f>
        <v>1</v>
      </c>
      <c r="C152" s="103">
        <f>IFERROR(_xlfn.NORM.S.DIST($K$130*C$99+$K$131*VLOOKUP($A152+C$134,'Li Keqiang'!$I$6:$J$21,2,0)+$K$132,TRUE),"")</f>
        <v>1</v>
      </c>
      <c r="D152" s="103">
        <f>IFERROR(_xlfn.NORM.S.DIST($K$130*D$99+$K$131*VLOOKUP($A152+D$134,'Li Keqiang'!$I$6:$J$21,2,0)+$K$132,TRUE),"")</f>
        <v>0</v>
      </c>
      <c r="E152" s="103" t="str">
        <f>IFERROR(_xlfn.NORM.S.DIST($K$130*E$99+$K$131*VLOOKUP($A152+E$134,'Li Keqiang'!$I$6:$J$21,2,0)+$K$132,TRUE),"")</f>
        <v/>
      </c>
      <c r="F152" s="103" t="str">
        <f>IFERROR(_xlfn.NORM.S.DIST($K$130*F$99+$K$131*VLOOKUP($A152+F$134,'Li Keqiang'!$I$6:$J$21,2,0)+$K$132,TRUE),"")</f>
        <v/>
      </c>
      <c r="G152" s="103" t="str">
        <f>IFERROR(_xlfn.NORM.S.DIST($K$130*G$99+$K$131*VLOOKUP($A152+G$134,'Li Keqiang'!$I$6:$J$21,2,0)+$K$132,TRUE),"")</f>
        <v/>
      </c>
      <c r="H152" s="103" t="str">
        <f>IFERROR(_xlfn.NORM.S.DIST($K$130*H$99+$K$131*VLOOKUP($A152+H$134,'Li Keqiang'!$I$6:$J$21,2,0)+$K$132,TRUE),"")</f>
        <v/>
      </c>
      <c r="I152" s="103" t="str">
        <f>IFERROR(_xlfn.NORM.S.DIST($K$130*I$99+$K$131*VLOOKUP($A152+I$134,'Li Keqiang'!$I$6:$J$21,2,0)+$K$132,TRUE),"")</f>
        <v/>
      </c>
      <c r="J152" s="103" t="str">
        <f>IFERROR(_xlfn.NORM.S.DIST($K$130*J$99+$K$131*VLOOKUP($A152+J$134,'Li Keqiang'!$I$6:$J$21,2,0)+$K$132,TRUE),"")</f>
        <v/>
      </c>
      <c r="K152" s="103" t="str">
        <f>IFERROR(_xlfn.NORM.S.DIST($K$130*K$99+$K$131*VLOOKUP($A152+K$134,'Li Keqiang'!$I$6:$J$21,2,0)+$K$132,TRUE),"")</f>
        <v/>
      </c>
      <c r="L152" s="109"/>
      <c r="N152" s="104">
        <v>2017</v>
      </c>
      <c r="O152" s="103">
        <f t="shared" si="39"/>
        <v>2.2000000000000001E-3</v>
      </c>
      <c r="P152" s="103">
        <f t="shared" si="39"/>
        <v>4.4097013429544992E-3</v>
      </c>
      <c r="Q152" s="103">
        <f t="shared" si="39"/>
        <v>2.2146164686933771E-3</v>
      </c>
      <c r="R152" s="103" t="str">
        <f t="shared" si="39"/>
        <v/>
      </c>
      <c r="S152" s="103" t="str">
        <f t="shared" si="39"/>
        <v/>
      </c>
      <c r="T152" s="103" t="str">
        <f t="shared" si="39"/>
        <v/>
      </c>
      <c r="U152" s="103" t="str">
        <f t="shared" si="39"/>
        <v/>
      </c>
      <c r="V152" s="103" t="str">
        <f t="shared" si="39"/>
        <v/>
      </c>
      <c r="W152" s="103" t="str">
        <f t="shared" si="39"/>
        <v/>
      </c>
      <c r="X152" s="103" t="str">
        <f t="shared" si="39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IFERROR(_xlfn.NORM.S.DIST($K$130*B$99+$K$131*VLOOKUP($A153+B$134,'Li Keqiang'!$I$6:$J$21,2,0)+$K$132,TRUE),"")</f>
        <v>1</v>
      </c>
      <c r="C153" s="103">
        <f>IFERROR(_xlfn.NORM.S.DIST($K$130*C$99+$K$131*VLOOKUP($A153+C$134,'Li Keqiang'!$I$6:$J$21,2,0)+$K$132,TRUE),"")</f>
        <v>1.4874343304248495E-289</v>
      </c>
      <c r="D153" s="103" t="str">
        <f>IFERROR(_xlfn.NORM.S.DIST($K$130*D$99+$K$131*VLOOKUP($A153+D$134,'Li Keqiang'!$I$6:$J$21,2,0)+$K$132,TRUE),"")</f>
        <v/>
      </c>
      <c r="E153" s="103" t="str">
        <f>IFERROR(_xlfn.NORM.S.DIST($K$130*E$99+$K$131*VLOOKUP($A153+E$134,'Li Keqiang'!$I$6:$J$21,2,0)+$K$132,TRUE),"")</f>
        <v/>
      </c>
      <c r="F153" s="103" t="str">
        <f>IFERROR(_xlfn.NORM.S.DIST($K$130*F$99+$K$131*VLOOKUP($A153+F$134,'Li Keqiang'!$I$6:$J$21,2,0)+$K$132,TRUE),"")</f>
        <v/>
      </c>
      <c r="G153" s="103" t="str">
        <f>IFERROR(_xlfn.NORM.S.DIST($K$130*G$99+$K$131*VLOOKUP($A153+G$134,'Li Keqiang'!$I$6:$J$21,2,0)+$K$132,TRUE),"")</f>
        <v/>
      </c>
      <c r="H153" s="103" t="str">
        <f>IFERROR(_xlfn.NORM.S.DIST($K$130*H$99+$K$131*VLOOKUP($A153+H$134,'Li Keqiang'!$I$6:$J$21,2,0)+$K$132,TRUE),"")</f>
        <v/>
      </c>
      <c r="I153" s="103" t="str">
        <f>IFERROR(_xlfn.NORM.S.DIST($K$130*I$99+$K$131*VLOOKUP($A153+I$134,'Li Keqiang'!$I$6:$J$21,2,0)+$K$132,TRUE),"")</f>
        <v/>
      </c>
      <c r="J153" s="103" t="str">
        <f>IFERROR(_xlfn.NORM.S.DIST($K$130*J$99+$K$131*VLOOKUP($A153+J$134,'Li Keqiang'!$I$6:$J$21,2,0)+$K$132,TRUE),"")</f>
        <v/>
      </c>
      <c r="K153" s="103" t="str">
        <f>IFERROR(_xlfn.NORM.S.DIST($K$130*K$99+$K$131*VLOOKUP($A153+K$134,'Li Keqiang'!$I$6:$J$21,2,0)+$K$132,TRUE),"")</f>
        <v/>
      </c>
      <c r="L153" s="109"/>
      <c r="N153" s="104">
        <v>2018</v>
      </c>
      <c r="O153" s="103">
        <f t="shared" si="39"/>
        <v>3.9000000000000003E-3</v>
      </c>
      <c r="P153" s="103">
        <f t="shared" si="39"/>
        <v>7.8305391024997475E-3</v>
      </c>
      <c r="Q153" s="103" t="str">
        <f t="shared" si="39"/>
        <v/>
      </c>
      <c r="R153" s="103" t="str">
        <f t="shared" si="39"/>
        <v/>
      </c>
      <c r="S153" s="103" t="str">
        <f t="shared" si="39"/>
        <v/>
      </c>
      <c r="T153" s="103" t="str">
        <f t="shared" si="39"/>
        <v/>
      </c>
      <c r="U153" s="103" t="str">
        <f t="shared" si="39"/>
        <v/>
      </c>
      <c r="V153" s="103" t="str">
        <f t="shared" si="39"/>
        <v/>
      </c>
      <c r="W153" s="103" t="str">
        <f t="shared" si="39"/>
        <v/>
      </c>
      <c r="X153" s="103" t="str">
        <f t="shared" si="39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IFERROR(_xlfn.NORM.S.DIST($K$130*B$99+$K$131*VLOOKUP($A154+B$134,'Li Keqiang'!$I$6:$J$21,2,0)+$K$132,TRUE),"")</f>
        <v>2.7987855140645191E-283</v>
      </c>
      <c r="C154" s="103" t="str">
        <f>IFERROR(_xlfn.NORM.S.DIST($K$130*C$99+$K$131*VLOOKUP($A154+C$134,'Li Keqiang'!$I$6:$J$21,2,0)+$K$132,TRUE),"")</f>
        <v/>
      </c>
      <c r="D154" s="103" t="str">
        <f>IFERROR(_xlfn.NORM.S.DIST($K$130*D$99+$K$131*VLOOKUP($A154+D$134,'Li Keqiang'!$I$6:$J$21,2,0)+$K$132,TRUE),"")</f>
        <v/>
      </c>
      <c r="E154" s="103" t="str">
        <f>IFERROR(_xlfn.NORM.S.DIST($K$130*E$99+$K$131*VLOOKUP($A154+E$134,'Li Keqiang'!$I$6:$J$21,2,0)+$K$132,TRUE),"")</f>
        <v/>
      </c>
      <c r="F154" s="103" t="str">
        <f>IFERROR(_xlfn.NORM.S.DIST($K$130*F$99+$K$131*VLOOKUP($A154+F$134,'Li Keqiang'!$I$6:$J$21,2,0)+$K$132,TRUE),"")</f>
        <v/>
      </c>
      <c r="G154" s="103" t="str">
        <f>IFERROR(_xlfn.NORM.S.DIST($K$130*G$99+$K$131*VLOOKUP($A154+G$134,'Li Keqiang'!$I$6:$J$21,2,0)+$K$132,TRUE),"")</f>
        <v/>
      </c>
      <c r="H154" s="103" t="str">
        <f>IFERROR(_xlfn.NORM.S.DIST($K$130*H$99+$K$131*VLOOKUP($A154+H$134,'Li Keqiang'!$I$6:$J$21,2,0)+$K$132,TRUE),"")</f>
        <v/>
      </c>
      <c r="I154" s="103" t="str">
        <f>IFERROR(_xlfn.NORM.S.DIST($K$130*I$99+$K$131*VLOOKUP($A154+I$134,'Li Keqiang'!$I$6:$J$21,2,0)+$K$132,TRUE),"")</f>
        <v/>
      </c>
      <c r="J154" s="103" t="str">
        <f>IFERROR(_xlfn.NORM.S.DIST($K$130*J$99+$K$131*VLOOKUP($A154+J$134,'Li Keqiang'!$I$6:$J$21,2,0)+$K$132,TRUE),"")</f>
        <v/>
      </c>
      <c r="K154" s="103" t="str">
        <f>IFERROR(_xlfn.NORM.S.DIST($K$130*K$99+$K$131*VLOOKUP($A154+K$134,'Li Keqiang'!$I$6:$J$21,2,0)+$K$132,TRUE),"")</f>
        <v/>
      </c>
      <c r="L154" s="109"/>
      <c r="N154" s="104">
        <v>2019</v>
      </c>
      <c r="O154" s="103">
        <f t="shared" si="39"/>
        <v>1.01E-2</v>
      </c>
      <c r="P154" s="103" t="str">
        <f t="shared" si="39"/>
        <v/>
      </c>
      <c r="Q154" s="103" t="str">
        <f t="shared" si="39"/>
        <v/>
      </c>
      <c r="R154" s="103" t="str">
        <f t="shared" si="39"/>
        <v/>
      </c>
      <c r="S154" s="103" t="str">
        <f t="shared" si="39"/>
        <v/>
      </c>
      <c r="T154" s="103" t="str">
        <f t="shared" si="39"/>
        <v/>
      </c>
      <c r="U154" s="103" t="str">
        <f t="shared" si="39"/>
        <v/>
      </c>
      <c r="V154" s="103" t="str">
        <f t="shared" si="39"/>
        <v/>
      </c>
      <c r="W154" s="103" t="str">
        <f t="shared" si="39"/>
        <v/>
      </c>
      <c r="X154" s="103" t="str">
        <f t="shared" si="39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0.24951692657872138</v>
      </c>
      <c r="I158" s="123">
        <f>AVERAGE(I162:I171)</f>
        <v>-1.7238974863038194</v>
      </c>
      <c r="J158" s="123">
        <f>AVERAGE(J162:J171)</f>
        <v>2.2229313394612618</v>
      </c>
    </row>
    <row r="159" spans="1:33" ht="12" customHeight="1">
      <c r="B159" s="99" t="s">
        <v>216</v>
      </c>
      <c r="C159" s="99">
        <f>K130</f>
        <v>13.105186344730564</v>
      </c>
      <c r="G159" s="122" t="s">
        <v>153</v>
      </c>
      <c r="H159" s="123">
        <f>_xlfn.STDEV.S(H162:H171)</f>
        <v>0.71414715228544112</v>
      </c>
      <c r="I159" s="123">
        <f>_xlfn.STDEV.S(I162:I171)</f>
        <v>0.77240174281349838</v>
      </c>
      <c r="J159" s="123">
        <f>_xlfn.STDEV.S(J162:J171)</f>
        <v>1.109307372816879</v>
      </c>
    </row>
    <row r="160" spans="1:33" ht="12" customHeight="1">
      <c r="B160" s="99" t="s">
        <v>217</v>
      </c>
      <c r="C160" s="99">
        <f t="shared" ref="C160:C161" si="40">K131</f>
        <v>94.679868622835826</v>
      </c>
    </row>
    <row r="161" spans="1:11" ht="12" customHeight="1">
      <c r="B161" s="99" t="s">
        <v>218</v>
      </c>
      <c r="C161" s="99">
        <f t="shared" si="40"/>
        <v>56.998593049555218</v>
      </c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2020</v>
      </c>
      <c r="G162" s="125">
        <v>0</v>
      </c>
      <c r="H162" s="126">
        <f>'1. sd -&gt; forecast movi @2020'!J5</f>
        <v>-0.13397996607612789</v>
      </c>
      <c r="I162" s="126">
        <f>'1. sd -&gt; forecast movi @2020'!K5</f>
        <v>-1.1049032846917981</v>
      </c>
      <c r="J162" s="126">
        <f>'1. sd -&gt; forecast movi @2020'!L5</f>
        <v>0.83694335253954266</v>
      </c>
    </row>
    <row r="163" spans="1:11" ht="12" customHeight="1">
      <c r="F163" s="125">
        <v>2021</v>
      </c>
      <c r="G163" s="125">
        <v>1</v>
      </c>
      <c r="H163" s="126">
        <f>'1. sd -&gt; forecast movi @2020'!J6</f>
        <v>-0.70340896043182333</v>
      </c>
      <c r="I163" s="126">
        <f>'1. sd -&gt; forecast movi @2020'!K6</f>
        <v>-1.938200787520415</v>
      </c>
      <c r="J163" s="126">
        <f>'1. sd -&gt; forecast movi @2020'!L6</f>
        <v>0.53138286665676848</v>
      </c>
    </row>
    <row r="164" spans="1:11" ht="12" customHeight="1">
      <c r="F164" s="125">
        <v>2022</v>
      </c>
      <c r="G164" s="125">
        <v>2</v>
      </c>
      <c r="H164" s="126">
        <f>'1. sd -&gt; forecast movi @2020'!J7</f>
        <v>1.1562821456319592</v>
      </c>
      <c r="I164" s="126">
        <f>'1. sd -&gt; forecast movi @2020'!K7</f>
        <v>-0.31338201650810937</v>
      </c>
      <c r="J164" s="126">
        <f>'1. sd -&gt; forecast movi @2020'!L7</f>
        <v>2.6259463077720273</v>
      </c>
    </row>
    <row r="165" spans="1:11" ht="12" customHeight="1">
      <c r="F165" s="125">
        <v>2023</v>
      </c>
      <c r="G165" s="125">
        <v>3</v>
      </c>
      <c r="H165" s="126">
        <f>'1. sd -&gt; forecast movi @2020'!J8</f>
        <v>0.21731285531067127</v>
      </c>
      <c r="I165" s="126">
        <f>'1. sd -&gt; forecast movi @2020'!K8</f>
        <v>-1.4713681903255649</v>
      </c>
      <c r="J165" s="126">
        <f>'1. sd -&gt; forecast movi @2020'!L8</f>
        <v>1.9059939009469069</v>
      </c>
    </row>
    <row r="166" spans="1:11" ht="12" customHeight="1">
      <c r="F166" s="125">
        <v>2024</v>
      </c>
      <c r="G166" s="125">
        <v>4</v>
      </c>
      <c r="H166" s="126">
        <f>'1. sd -&gt; forecast movi @2020'!J9</f>
        <v>-0.61106009928675553</v>
      </c>
      <c r="I166" s="126">
        <f>'1. sd -&gt; forecast movi @2020'!K9</f>
        <v>-2.5089293134816928</v>
      </c>
      <c r="J166" s="126">
        <f>'1. sd -&gt; forecast movi @2020'!L9</f>
        <v>1.2868091149081817</v>
      </c>
    </row>
    <row r="167" spans="1:11" ht="12" customHeight="1">
      <c r="F167" s="125">
        <v>2025</v>
      </c>
      <c r="G167" s="125">
        <v>5</v>
      </c>
      <c r="H167" s="126">
        <f>'1. sd -&gt; forecast movi @2020'!J10</f>
        <v>0.91303192748127371</v>
      </c>
      <c r="I167" s="126">
        <f>'1. sd -&gt; forecast movi @2020'!K10</f>
        <v>-1.1877746093709114</v>
      </c>
      <c r="J167" s="126">
        <f>'1. sd -&gt; forecast movi @2020'!L10</f>
        <v>3.013838464333459</v>
      </c>
    </row>
    <row r="168" spans="1:11" ht="12" customHeight="1">
      <c r="F168" s="125">
        <v>2026</v>
      </c>
      <c r="G168" s="125">
        <v>6</v>
      </c>
      <c r="H168" s="126">
        <f>'1. sd -&gt; forecast movi @2020'!J11</f>
        <v>0.5884621029962801</v>
      </c>
      <c r="I168" s="126">
        <f>'1. sd -&gt; forecast movi @2020'!K11</f>
        <v>-1.7113009757748634</v>
      </c>
      <c r="J168" s="126">
        <f>'1. sd -&gt; forecast movi @2020'!L11</f>
        <v>2.8882251817674227</v>
      </c>
    </row>
    <row r="169" spans="1:11" ht="12" customHeight="1">
      <c r="F169" s="125">
        <v>2027</v>
      </c>
      <c r="G169" s="125">
        <v>7</v>
      </c>
      <c r="H169" s="126">
        <f>'1. sd -&gt; forecast movi @2020'!J12</f>
        <v>-0.59770693790508822</v>
      </c>
      <c r="I169" s="126">
        <f>'1. sd -&gt; forecast movi @2020'!K12</f>
        <v>-3.0937968494138022</v>
      </c>
      <c r="J169" s="126">
        <f>'1. sd -&gt; forecast movi @2020'!L12</f>
        <v>1.898382973603626</v>
      </c>
    </row>
    <row r="170" spans="1:11" ht="12" customHeight="1">
      <c r="F170" s="125">
        <v>2028</v>
      </c>
      <c r="G170" s="125">
        <v>8</v>
      </c>
      <c r="H170" s="126">
        <f>'1. sd -&gt; forecast movi @2020'!J13</f>
        <v>0.74103178480537568</v>
      </c>
      <c r="I170" s="126">
        <f>'1. sd -&gt; forecast movi @2020'!K13</f>
        <v>-1.9497796581116138</v>
      </c>
      <c r="J170" s="126">
        <f>'1. sd -&gt; forecast movi @2020'!L13</f>
        <v>3.4318432277223647</v>
      </c>
    </row>
    <row r="171" spans="1:11" ht="12" customHeight="1">
      <c r="F171" s="125">
        <v>2029</v>
      </c>
      <c r="G171" s="125">
        <v>9</v>
      </c>
      <c r="H171" s="126">
        <f>'1. sd -&gt; forecast movi @2020'!J14</f>
        <v>0.92520441326144887</v>
      </c>
      <c r="I171" s="126">
        <f>'1. sd -&gt; forecast movi @2020'!K14</f>
        <v>-1.9595391778394216</v>
      </c>
      <c r="J171" s="126">
        <f>'1. sd -&gt; forecast movi @2020'!L14</f>
        <v>3.8099480043623188</v>
      </c>
    </row>
    <row r="173" spans="1:11" ht="12" customHeight="1">
      <c r="A173" s="120" t="s">
        <v>24</v>
      </c>
      <c r="B173" s="121">
        <v>1</v>
      </c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01">
        <v>4</v>
      </c>
      <c r="G174" s="101">
        <v>5</v>
      </c>
      <c r="H174" s="101">
        <v>6</v>
      </c>
      <c r="I174" s="101">
        <v>7</v>
      </c>
      <c r="J174" s="101">
        <v>8</v>
      </c>
      <c r="K174" s="101">
        <v>9</v>
      </c>
    </row>
    <row r="175" spans="1:11" ht="12" customHeight="1">
      <c r="A175" s="99" t="s">
        <v>174</v>
      </c>
      <c r="B175" s="103" t="e">
        <f>VLOOKUP($B173,'fit with S&amp;P'!$A$100:$K$111,2+B174,0)</f>
        <v>#N/A</v>
      </c>
      <c r="C175" s="103" t="e">
        <f>VLOOKUP($B173,'fit with S&amp;P'!$A$100:$K$111,2+C174,0)</f>
        <v>#N/A</v>
      </c>
      <c r="D175" s="103" t="e">
        <f>VLOOKUP($B173,'fit with S&amp;P'!$A$100:$K$111,2+D174,0)</f>
        <v>#N/A</v>
      </c>
      <c r="E175" s="103" t="e">
        <f>VLOOKUP($B173,'fit with S&amp;P'!$A$100:$K$111,2+E174,0)</f>
        <v>#N/A</v>
      </c>
      <c r="F175" s="103" t="e">
        <f>VLOOKUP($B173,'fit with S&amp;P'!$A$100:$K$111,2+F174,0)</f>
        <v>#N/A</v>
      </c>
      <c r="G175" s="103" t="e">
        <f>VLOOKUP($B173,'fit with S&amp;P'!$A$100:$K$111,2+G174,0)</f>
        <v>#N/A</v>
      </c>
      <c r="H175" s="103" t="e">
        <f>VLOOKUP($B173,'fit with S&amp;P'!$A$100:$K$111,2+H174,0)</f>
        <v>#N/A</v>
      </c>
      <c r="I175" s="103" t="e">
        <f>VLOOKUP($B173,'fit with S&amp;P'!$A$100:$K$111,2+I174,0)</f>
        <v>#N/A</v>
      </c>
      <c r="J175" s="103" t="e">
        <f>VLOOKUP($B173,'fit with S&amp;P'!$A$100:$K$111,2+J174,0)</f>
        <v>#N/A</v>
      </c>
      <c r="K175" s="103" t="e">
        <f>VLOOKUP($B173,'fit with S&amp;P'!$A$100:$K$111,2+K174,0)</f>
        <v>#N/A</v>
      </c>
    </row>
    <row r="176" spans="1:11" ht="12" customHeight="1">
      <c r="A176" s="99" t="s">
        <v>175</v>
      </c>
      <c r="B176" s="103" t="e">
        <f>_xlfn.NORM.S.DIST($C$159*B175+$C$160*VLOOKUP(B174,$G$162:$J$171,2,0)+$C$161,TRUE)</f>
        <v>#N/A</v>
      </c>
      <c r="C176" s="103" t="e">
        <f t="shared" ref="C176:K176" si="41">_xlfn.NORM.S.DIST($C$159*C175+$C$160*VLOOKUP(C174,$G$162:$J$171,2,0)+$C$161,TRUE)</f>
        <v>#N/A</v>
      </c>
      <c r="D176" s="103" t="e">
        <f t="shared" si="41"/>
        <v>#N/A</v>
      </c>
      <c r="E176" s="103" t="e">
        <f t="shared" si="41"/>
        <v>#N/A</v>
      </c>
      <c r="F176" s="103" t="e">
        <f t="shared" si="41"/>
        <v>#N/A</v>
      </c>
      <c r="G176" s="103" t="e">
        <f t="shared" si="41"/>
        <v>#N/A</v>
      </c>
      <c r="H176" s="103" t="e">
        <f t="shared" si="41"/>
        <v>#N/A</v>
      </c>
      <c r="I176" s="103" t="e">
        <f t="shared" si="41"/>
        <v>#N/A</v>
      </c>
      <c r="J176" s="103" t="e">
        <f t="shared" si="41"/>
        <v>#N/A</v>
      </c>
      <c r="K176" s="103" t="e">
        <f t="shared" si="41"/>
        <v>#N/A</v>
      </c>
    </row>
    <row r="177" spans="1:11" ht="12" customHeight="1">
      <c r="A177" s="99" t="s">
        <v>177</v>
      </c>
      <c r="B177" s="103" t="e">
        <f>_xlfn.NORM.S.DIST($C$159*B175+$C$160*VLOOKUP(B174,$G$162:$J$171,3,0)+$C$161,TRUE)</f>
        <v>#N/A</v>
      </c>
      <c r="C177" s="103" t="e">
        <f t="shared" ref="C177:K177" si="42">_xlfn.NORM.S.DIST($C$159*C175+$C$160*VLOOKUP(C174,$G$162:$J$171,3,0)+$C$161,TRUE)</f>
        <v>#N/A</v>
      </c>
      <c r="D177" s="103" t="e">
        <f t="shared" si="42"/>
        <v>#N/A</v>
      </c>
      <c r="E177" s="103" t="e">
        <f t="shared" si="42"/>
        <v>#N/A</v>
      </c>
      <c r="F177" s="103" t="e">
        <f t="shared" si="42"/>
        <v>#N/A</v>
      </c>
      <c r="G177" s="103" t="e">
        <f t="shared" si="42"/>
        <v>#N/A</v>
      </c>
      <c r="H177" s="103" t="e">
        <f t="shared" si="42"/>
        <v>#N/A</v>
      </c>
      <c r="I177" s="103" t="e">
        <f t="shared" si="42"/>
        <v>#N/A</v>
      </c>
      <c r="J177" s="103" t="e">
        <f t="shared" si="42"/>
        <v>#N/A</v>
      </c>
      <c r="K177" s="103" t="e">
        <f t="shared" si="42"/>
        <v>#N/A</v>
      </c>
    </row>
    <row r="178" spans="1:11" ht="12" customHeight="1">
      <c r="A178" s="99" t="s">
        <v>176</v>
      </c>
      <c r="B178" s="103" t="e">
        <f>_xlfn.NORM.S.DIST($C$159*B175+$C$160*VLOOKUP(B174,$G$162:$J$171,4,0)+$C$161,TRUE)</f>
        <v>#N/A</v>
      </c>
      <c r="C178" s="103" t="e">
        <f t="shared" ref="C178:K178" si="43">_xlfn.NORM.S.DIST($C$159*C175+$C$160*VLOOKUP(C174,$G$162:$J$171,4,0)+$C$161,TRUE)</f>
        <v>#N/A</v>
      </c>
      <c r="D178" s="103" t="e">
        <f t="shared" si="43"/>
        <v>#N/A</v>
      </c>
      <c r="E178" s="103" t="e">
        <f t="shared" si="43"/>
        <v>#N/A</v>
      </c>
      <c r="F178" s="103" t="e">
        <f t="shared" si="43"/>
        <v>#N/A</v>
      </c>
      <c r="G178" s="103" t="e">
        <f t="shared" si="43"/>
        <v>#N/A</v>
      </c>
      <c r="H178" s="103" t="e">
        <f t="shared" si="43"/>
        <v>#N/A</v>
      </c>
      <c r="I178" s="103" t="e">
        <f t="shared" si="43"/>
        <v>#N/A</v>
      </c>
      <c r="J178" s="103" t="e">
        <f t="shared" si="43"/>
        <v>#N/A</v>
      </c>
      <c r="K178" s="103" t="e">
        <f t="shared" si="43"/>
        <v>#N/A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 t="e">
        <f>VLOOKUP($B186,'fit with S&amp;P'!$A$100:$K$111,2+B187,0)</f>
        <v>#N/A</v>
      </c>
      <c r="C188" s="103" t="e">
        <f>VLOOKUP($B186,'fit with S&amp;P'!$A$100:$K$111,2+C187,0)</f>
        <v>#N/A</v>
      </c>
      <c r="D188" s="103" t="e">
        <f>VLOOKUP($B186,'fit with S&amp;P'!$A$100:$K$111,2+D187,0)</f>
        <v>#N/A</v>
      </c>
      <c r="E188" s="103" t="e">
        <f>VLOOKUP($B186,'fit with S&amp;P'!$A$100:$K$111,2+E187,0)</f>
        <v>#N/A</v>
      </c>
      <c r="F188" s="103" t="e">
        <f>VLOOKUP($B186,'fit with S&amp;P'!$A$100:$K$111,2+F187,0)</f>
        <v>#N/A</v>
      </c>
      <c r="G188" s="103" t="e">
        <f>VLOOKUP($B186,'fit with S&amp;P'!$A$100:$K$111,2+G187,0)</f>
        <v>#N/A</v>
      </c>
      <c r="H188" s="103" t="e">
        <f>VLOOKUP($B186,'fit with S&amp;P'!$A$100:$K$111,2+H187,0)</f>
        <v>#N/A</v>
      </c>
      <c r="I188" s="103" t="e">
        <f>VLOOKUP($B186,'fit with S&amp;P'!$A$100:$K$111,2+I187,0)</f>
        <v>#N/A</v>
      </c>
      <c r="J188" s="103" t="e">
        <f>VLOOKUP($B186,'fit with S&amp;P'!$A$100:$K$111,2+J187,0)</f>
        <v>#N/A</v>
      </c>
      <c r="K188" s="103" t="e">
        <f>VLOOKUP($B186,'fit with S&amp;P'!$A$100:$K$111,2+K187,0)</f>
        <v>#N/A</v>
      </c>
    </row>
    <row r="189" spans="1:11" ht="12" customHeight="1">
      <c r="A189" s="99" t="s">
        <v>175</v>
      </c>
      <c r="B189" s="103" t="e">
        <f>_xlfn.NORM.S.DIST($C$159*B188+$C$160*VLOOKUP(B187,$G$162:$J$171,2,0)+$C$161,TRUE)</f>
        <v>#N/A</v>
      </c>
      <c r="C189" s="103" t="e">
        <f t="shared" ref="C189" si="44">_xlfn.NORM.S.DIST($C$159*C188+$C$160*VLOOKUP(C187,$G$162:$J$171,2,0)+$C$161,TRUE)</f>
        <v>#N/A</v>
      </c>
      <c r="D189" s="103" t="e">
        <f t="shared" ref="D189" si="45">_xlfn.NORM.S.DIST($C$159*D188+$C$160*VLOOKUP(D187,$G$162:$J$171,2,0)+$C$161,TRUE)</f>
        <v>#N/A</v>
      </c>
      <c r="E189" s="103" t="e">
        <f t="shared" ref="E189" si="46">_xlfn.NORM.S.DIST($C$159*E188+$C$160*VLOOKUP(E187,$G$162:$J$171,2,0)+$C$161,TRUE)</f>
        <v>#N/A</v>
      </c>
      <c r="F189" s="103" t="e">
        <f t="shared" ref="F189" si="47">_xlfn.NORM.S.DIST($C$159*F188+$C$160*VLOOKUP(F187,$G$162:$J$171,2,0)+$C$161,TRUE)</f>
        <v>#N/A</v>
      </c>
      <c r="G189" s="103" t="e">
        <f t="shared" ref="G189" si="48">_xlfn.NORM.S.DIST($C$159*G188+$C$160*VLOOKUP(G187,$G$162:$J$171,2,0)+$C$161,TRUE)</f>
        <v>#N/A</v>
      </c>
      <c r="H189" s="103" t="e">
        <f t="shared" ref="H189" si="49">_xlfn.NORM.S.DIST($C$159*H188+$C$160*VLOOKUP(H187,$G$162:$J$171,2,0)+$C$161,TRUE)</f>
        <v>#N/A</v>
      </c>
      <c r="I189" s="103" t="e">
        <f t="shared" ref="I189" si="50">_xlfn.NORM.S.DIST($C$159*I188+$C$160*VLOOKUP(I187,$G$162:$J$171,2,0)+$C$161,TRUE)</f>
        <v>#N/A</v>
      </c>
      <c r="J189" s="103" t="e">
        <f t="shared" ref="J189" si="51">_xlfn.NORM.S.DIST($C$159*J188+$C$160*VLOOKUP(J187,$G$162:$J$171,2,0)+$C$161,TRUE)</f>
        <v>#N/A</v>
      </c>
      <c r="K189" s="103" t="e">
        <f t="shared" ref="K189" si="52">_xlfn.NORM.S.DIST($C$159*K188+$C$160*VLOOKUP(K187,$G$162:$J$171,2,0)+$C$161,TRUE)</f>
        <v>#N/A</v>
      </c>
    </row>
    <row r="190" spans="1:11" ht="12" customHeight="1">
      <c r="A190" s="99" t="s">
        <v>177</v>
      </c>
      <c r="B190" s="103" t="e">
        <f>_xlfn.NORM.S.DIST($C$159*B188+$C$160*VLOOKUP(B187,$G$162:$J$171,3,0)+$C$161,TRUE)</f>
        <v>#N/A</v>
      </c>
      <c r="C190" s="103" t="e">
        <f t="shared" ref="C190:K190" si="53">_xlfn.NORM.S.DIST($C$159*C188+$C$160*VLOOKUP(C187,$G$162:$J$171,3,0)+$C$161,TRUE)</f>
        <v>#N/A</v>
      </c>
      <c r="D190" s="103" t="e">
        <f t="shared" si="53"/>
        <v>#N/A</v>
      </c>
      <c r="E190" s="103" t="e">
        <f t="shared" si="53"/>
        <v>#N/A</v>
      </c>
      <c r="F190" s="103" t="e">
        <f t="shared" si="53"/>
        <v>#N/A</v>
      </c>
      <c r="G190" s="103" t="e">
        <f t="shared" si="53"/>
        <v>#N/A</v>
      </c>
      <c r="H190" s="103" t="e">
        <f t="shared" si="53"/>
        <v>#N/A</v>
      </c>
      <c r="I190" s="103" t="e">
        <f t="shared" si="53"/>
        <v>#N/A</v>
      </c>
      <c r="J190" s="103" t="e">
        <f t="shared" si="53"/>
        <v>#N/A</v>
      </c>
      <c r="K190" s="103" t="e">
        <f t="shared" si="53"/>
        <v>#N/A</v>
      </c>
    </row>
    <row r="191" spans="1:11" ht="12" customHeight="1">
      <c r="A191" s="99" t="s">
        <v>176</v>
      </c>
      <c r="B191" s="103" t="e">
        <f>_xlfn.NORM.S.DIST($C$159*B188+$C$160*VLOOKUP(B187,$G$162:$J$171,4,0)+$C$161,TRUE)</f>
        <v>#N/A</v>
      </c>
      <c r="C191" s="103" t="e">
        <f t="shared" ref="C191:K191" si="54">_xlfn.NORM.S.DIST($C$159*C188+$C$160*VLOOKUP(C187,$G$162:$J$171,4,0)+$C$161,TRUE)</f>
        <v>#N/A</v>
      </c>
      <c r="D191" s="103" t="e">
        <f t="shared" si="54"/>
        <v>#N/A</v>
      </c>
      <c r="E191" s="103" t="e">
        <f t="shared" si="54"/>
        <v>#N/A</v>
      </c>
      <c r="F191" s="103" t="e">
        <f t="shared" si="54"/>
        <v>#N/A</v>
      </c>
      <c r="G191" s="103" t="e">
        <f t="shared" si="54"/>
        <v>#N/A</v>
      </c>
      <c r="H191" s="103" t="e">
        <f t="shared" si="54"/>
        <v>#N/A</v>
      </c>
      <c r="I191" s="103" t="e">
        <f t="shared" si="54"/>
        <v>#N/A</v>
      </c>
      <c r="J191" s="103" t="e">
        <f t="shared" si="54"/>
        <v>#N/A</v>
      </c>
      <c r="K191" s="103" t="e">
        <f t="shared" si="54"/>
        <v>#N/A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 t="e">
        <f>VLOOKUP($B199,'fit with S&amp;P'!$A$100:$K$111,2+B200,0)</f>
        <v>#N/A</v>
      </c>
      <c r="C201" s="103" t="e">
        <f>VLOOKUP($B199,'fit with S&amp;P'!$A$100:$K$111,2+C200,0)</f>
        <v>#N/A</v>
      </c>
      <c r="D201" s="103" t="e">
        <f>VLOOKUP($B199,'fit with S&amp;P'!$A$100:$K$111,2+D200,0)</f>
        <v>#N/A</v>
      </c>
      <c r="E201" s="103" t="e">
        <f>VLOOKUP($B199,'fit with S&amp;P'!$A$100:$K$111,2+E200,0)</f>
        <v>#N/A</v>
      </c>
      <c r="F201" s="103" t="e">
        <f>VLOOKUP($B199,'fit with S&amp;P'!$A$100:$K$111,2+F200,0)</f>
        <v>#N/A</v>
      </c>
      <c r="G201" s="103" t="e">
        <f>VLOOKUP($B199,'fit with S&amp;P'!$A$100:$K$111,2+G200,0)</f>
        <v>#N/A</v>
      </c>
      <c r="H201" s="103" t="e">
        <f>VLOOKUP($B199,'fit with S&amp;P'!$A$100:$K$111,2+H200,0)</f>
        <v>#N/A</v>
      </c>
      <c r="I201" s="103" t="e">
        <f>VLOOKUP($B199,'fit with S&amp;P'!$A$100:$K$111,2+I200,0)</f>
        <v>#N/A</v>
      </c>
      <c r="J201" s="103" t="e">
        <f>VLOOKUP($B199,'fit with S&amp;P'!$A$100:$K$111,2+J200,0)</f>
        <v>#N/A</v>
      </c>
      <c r="K201" s="103" t="e">
        <f>VLOOKUP($B199,'fit with S&amp;P'!$A$100:$K$111,2+K200,0)</f>
        <v>#N/A</v>
      </c>
    </row>
    <row r="202" spans="1:11" ht="12" customHeight="1">
      <c r="A202" s="99" t="s">
        <v>175</v>
      </c>
      <c r="B202" s="103" t="e">
        <f>_xlfn.NORM.S.DIST($C$159*B201+$C$160*VLOOKUP(B200,$G$162:$J$171,2,0)+$C$161,TRUE)</f>
        <v>#N/A</v>
      </c>
      <c r="C202" s="103" t="e">
        <f t="shared" ref="C202" si="55">_xlfn.NORM.S.DIST($C$159*C201+$C$160*VLOOKUP(C200,$G$162:$J$171,2,0)+$C$161,TRUE)</f>
        <v>#N/A</v>
      </c>
      <c r="D202" s="103" t="e">
        <f t="shared" ref="D202" si="56">_xlfn.NORM.S.DIST($C$159*D201+$C$160*VLOOKUP(D200,$G$162:$J$171,2,0)+$C$161,TRUE)</f>
        <v>#N/A</v>
      </c>
      <c r="E202" s="103" t="e">
        <f t="shared" ref="E202" si="57">_xlfn.NORM.S.DIST($C$159*E201+$C$160*VLOOKUP(E200,$G$162:$J$171,2,0)+$C$161,TRUE)</f>
        <v>#N/A</v>
      </c>
      <c r="F202" s="103" t="e">
        <f t="shared" ref="F202" si="58">_xlfn.NORM.S.DIST($C$159*F201+$C$160*VLOOKUP(F200,$G$162:$J$171,2,0)+$C$161,TRUE)</f>
        <v>#N/A</v>
      </c>
      <c r="G202" s="103" t="e">
        <f t="shared" ref="G202" si="59">_xlfn.NORM.S.DIST($C$159*G201+$C$160*VLOOKUP(G200,$G$162:$J$171,2,0)+$C$161,TRUE)</f>
        <v>#N/A</v>
      </c>
      <c r="H202" s="103" t="e">
        <f t="shared" ref="H202" si="60">_xlfn.NORM.S.DIST($C$159*H201+$C$160*VLOOKUP(H200,$G$162:$J$171,2,0)+$C$161,TRUE)</f>
        <v>#N/A</v>
      </c>
      <c r="I202" s="103" t="e">
        <f t="shared" ref="I202" si="61">_xlfn.NORM.S.DIST($C$159*I201+$C$160*VLOOKUP(I200,$G$162:$J$171,2,0)+$C$161,TRUE)</f>
        <v>#N/A</v>
      </c>
      <c r="J202" s="103" t="e">
        <f t="shared" ref="J202" si="62">_xlfn.NORM.S.DIST($C$159*J201+$C$160*VLOOKUP(J200,$G$162:$J$171,2,0)+$C$161,TRUE)</f>
        <v>#N/A</v>
      </c>
      <c r="K202" s="103" t="e">
        <f t="shared" ref="K202" si="63">_xlfn.NORM.S.DIST($C$159*K201+$C$160*VLOOKUP(K200,$G$162:$J$171,2,0)+$C$161,TRUE)</f>
        <v>#N/A</v>
      </c>
    </row>
    <row r="203" spans="1:11" ht="12" customHeight="1">
      <c r="A203" s="99" t="s">
        <v>177</v>
      </c>
      <c r="B203" s="103" t="e">
        <f>_xlfn.NORM.S.DIST($C$159*B201+$C$160*VLOOKUP(B200,$G$162:$J$171,3,0)+$C$161,TRUE)</f>
        <v>#N/A</v>
      </c>
      <c r="C203" s="103" t="e">
        <f t="shared" ref="C203:K203" si="64">_xlfn.NORM.S.DIST($C$159*C201+$C$160*VLOOKUP(C200,$G$162:$J$171,3,0)+$C$161,TRUE)</f>
        <v>#N/A</v>
      </c>
      <c r="D203" s="103" t="e">
        <f t="shared" si="64"/>
        <v>#N/A</v>
      </c>
      <c r="E203" s="103" t="e">
        <f t="shared" si="64"/>
        <v>#N/A</v>
      </c>
      <c r="F203" s="103" t="e">
        <f t="shared" si="64"/>
        <v>#N/A</v>
      </c>
      <c r="G203" s="103" t="e">
        <f t="shared" si="64"/>
        <v>#N/A</v>
      </c>
      <c r="H203" s="103" t="e">
        <f t="shared" si="64"/>
        <v>#N/A</v>
      </c>
      <c r="I203" s="103" t="e">
        <f t="shared" si="64"/>
        <v>#N/A</v>
      </c>
      <c r="J203" s="103" t="e">
        <f t="shared" si="64"/>
        <v>#N/A</v>
      </c>
      <c r="K203" s="103" t="e">
        <f t="shared" si="64"/>
        <v>#N/A</v>
      </c>
    </row>
    <row r="204" spans="1:11" ht="12" customHeight="1">
      <c r="A204" s="99" t="s">
        <v>176</v>
      </c>
      <c r="B204" s="103" t="e">
        <f>_xlfn.NORM.S.DIST($C$159*B201+$C$160*VLOOKUP(B200,$G$162:$J$171,4,0)+$C$161,TRUE)</f>
        <v>#N/A</v>
      </c>
      <c r="C204" s="103" t="e">
        <f t="shared" ref="C204:K204" si="65">_xlfn.NORM.S.DIST($C$159*C201+$C$160*VLOOKUP(C200,$G$162:$J$171,4,0)+$C$161,TRUE)</f>
        <v>#N/A</v>
      </c>
      <c r="D204" s="103" t="e">
        <f t="shared" si="65"/>
        <v>#N/A</v>
      </c>
      <c r="E204" s="103" t="e">
        <f t="shared" si="65"/>
        <v>#N/A</v>
      </c>
      <c r="F204" s="103" t="e">
        <f t="shared" si="65"/>
        <v>#N/A</v>
      </c>
      <c r="G204" s="103" t="e">
        <f t="shared" si="65"/>
        <v>#N/A</v>
      </c>
      <c r="H204" s="103" t="e">
        <f t="shared" si="65"/>
        <v>#N/A</v>
      </c>
      <c r="I204" s="103" t="e">
        <f t="shared" si="65"/>
        <v>#N/A</v>
      </c>
      <c r="J204" s="103" t="e">
        <f t="shared" si="65"/>
        <v>#N/A</v>
      </c>
      <c r="K204" s="103" t="e">
        <f t="shared" si="65"/>
        <v>#N/A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 t="e">
        <f>VLOOKUP($B212,'fit with S&amp;P'!$A$100:$K$111,2+B213,0)</f>
        <v>#N/A</v>
      </c>
      <c r="C214" s="103" t="e">
        <f>VLOOKUP($B212,'fit with S&amp;P'!$A$100:$K$111,2+C213,0)</f>
        <v>#N/A</v>
      </c>
      <c r="D214" s="103" t="e">
        <f>VLOOKUP($B212,'fit with S&amp;P'!$A$100:$K$111,2+D213,0)</f>
        <v>#N/A</v>
      </c>
      <c r="E214" s="103" t="e">
        <f>VLOOKUP($B212,'fit with S&amp;P'!$A$100:$K$111,2+E213,0)</f>
        <v>#N/A</v>
      </c>
      <c r="F214" s="103" t="e">
        <f>VLOOKUP($B212,'fit with S&amp;P'!$A$100:$K$111,2+F213,0)</f>
        <v>#N/A</v>
      </c>
      <c r="G214" s="103" t="e">
        <f>VLOOKUP($B212,'fit with S&amp;P'!$A$100:$K$111,2+G213,0)</f>
        <v>#N/A</v>
      </c>
      <c r="H214" s="103" t="e">
        <f>VLOOKUP($B212,'fit with S&amp;P'!$A$100:$K$111,2+H213,0)</f>
        <v>#N/A</v>
      </c>
      <c r="I214" s="103" t="e">
        <f>VLOOKUP($B212,'fit with S&amp;P'!$A$100:$K$111,2+I213,0)</f>
        <v>#N/A</v>
      </c>
      <c r="J214" s="103" t="e">
        <f>VLOOKUP($B212,'fit with S&amp;P'!$A$100:$K$111,2+J213,0)</f>
        <v>#N/A</v>
      </c>
      <c r="K214" s="103" t="e">
        <f>VLOOKUP($B212,'fit with S&amp;P'!$A$100:$K$111,2+K213,0)</f>
        <v>#N/A</v>
      </c>
    </row>
    <row r="215" spans="1:11" ht="12" customHeight="1">
      <c r="A215" s="99" t="s">
        <v>175</v>
      </c>
      <c r="B215" s="103" t="e">
        <f>_xlfn.NORM.S.DIST($C$159*B214+$C$160*VLOOKUP(B213,$G$162:$J$171,2,0)+$C$161,TRUE)</f>
        <v>#N/A</v>
      </c>
      <c r="C215" s="103" t="e">
        <f t="shared" ref="C215" si="66">_xlfn.NORM.S.DIST($C$159*C214+$C$160*VLOOKUP(C213,$G$162:$J$171,2,0)+$C$161,TRUE)</f>
        <v>#N/A</v>
      </c>
      <c r="D215" s="103" t="e">
        <f t="shared" ref="D215" si="67">_xlfn.NORM.S.DIST($C$159*D214+$C$160*VLOOKUP(D213,$G$162:$J$171,2,0)+$C$161,TRUE)</f>
        <v>#N/A</v>
      </c>
      <c r="E215" s="103" t="e">
        <f t="shared" ref="E215" si="68">_xlfn.NORM.S.DIST($C$159*E214+$C$160*VLOOKUP(E213,$G$162:$J$171,2,0)+$C$161,TRUE)</f>
        <v>#N/A</v>
      </c>
      <c r="F215" s="103" t="e">
        <f t="shared" ref="F215" si="69">_xlfn.NORM.S.DIST($C$159*F214+$C$160*VLOOKUP(F213,$G$162:$J$171,2,0)+$C$161,TRUE)</f>
        <v>#N/A</v>
      </c>
      <c r="G215" s="103" t="e">
        <f t="shared" ref="G215" si="70">_xlfn.NORM.S.DIST($C$159*G214+$C$160*VLOOKUP(G213,$G$162:$J$171,2,0)+$C$161,TRUE)</f>
        <v>#N/A</v>
      </c>
      <c r="H215" s="103" t="e">
        <f t="shared" ref="H215" si="71">_xlfn.NORM.S.DIST($C$159*H214+$C$160*VLOOKUP(H213,$G$162:$J$171,2,0)+$C$161,TRUE)</f>
        <v>#N/A</v>
      </c>
      <c r="I215" s="103" t="e">
        <f t="shared" ref="I215" si="72">_xlfn.NORM.S.DIST($C$159*I214+$C$160*VLOOKUP(I213,$G$162:$J$171,2,0)+$C$161,TRUE)</f>
        <v>#N/A</v>
      </c>
      <c r="J215" s="103" t="e">
        <f t="shared" ref="J215" si="73">_xlfn.NORM.S.DIST($C$159*J214+$C$160*VLOOKUP(J213,$G$162:$J$171,2,0)+$C$161,TRUE)</f>
        <v>#N/A</v>
      </c>
      <c r="K215" s="103" t="e">
        <f t="shared" ref="K215" si="74">_xlfn.NORM.S.DIST($C$159*K214+$C$160*VLOOKUP(K213,$G$162:$J$171,2,0)+$C$161,TRUE)</f>
        <v>#N/A</v>
      </c>
    </row>
    <row r="216" spans="1:11" ht="12" customHeight="1">
      <c r="A216" s="99" t="s">
        <v>177</v>
      </c>
      <c r="B216" s="103" t="e">
        <f>_xlfn.NORM.S.DIST($C$159*B214+$C$160*VLOOKUP(B213,$G$162:$J$171,3,0)+$C$161,TRUE)</f>
        <v>#N/A</v>
      </c>
      <c r="C216" s="103" t="e">
        <f t="shared" ref="C216:K216" si="75">_xlfn.NORM.S.DIST($C$159*C214+$C$160*VLOOKUP(C213,$G$162:$J$171,3,0)+$C$161,TRUE)</f>
        <v>#N/A</v>
      </c>
      <c r="D216" s="103" t="e">
        <f t="shared" si="75"/>
        <v>#N/A</v>
      </c>
      <c r="E216" s="103" t="e">
        <f t="shared" si="75"/>
        <v>#N/A</v>
      </c>
      <c r="F216" s="103" t="e">
        <f t="shared" si="75"/>
        <v>#N/A</v>
      </c>
      <c r="G216" s="103" t="e">
        <f t="shared" si="75"/>
        <v>#N/A</v>
      </c>
      <c r="H216" s="103" t="e">
        <f t="shared" si="75"/>
        <v>#N/A</v>
      </c>
      <c r="I216" s="103" t="e">
        <f t="shared" si="75"/>
        <v>#N/A</v>
      </c>
      <c r="J216" s="103" t="e">
        <f t="shared" si="75"/>
        <v>#N/A</v>
      </c>
      <c r="K216" s="103" t="e">
        <f t="shared" si="75"/>
        <v>#N/A</v>
      </c>
    </row>
    <row r="217" spans="1:11" ht="12" customHeight="1">
      <c r="A217" s="99" t="s">
        <v>176</v>
      </c>
      <c r="B217" s="103" t="e">
        <f>_xlfn.NORM.S.DIST($C$159*B214+$C$160*VLOOKUP(B213,$G$162:$J$171,4,0)+$C$161,TRUE)</f>
        <v>#N/A</v>
      </c>
      <c r="C217" s="103" t="e">
        <f t="shared" ref="C217:K217" si="76">_xlfn.NORM.S.DIST($C$159*C214+$C$160*VLOOKUP(C213,$G$162:$J$171,4,0)+$C$161,TRUE)</f>
        <v>#N/A</v>
      </c>
      <c r="D217" s="103" t="e">
        <f t="shared" si="76"/>
        <v>#N/A</v>
      </c>
      <c r="E217" s="103" t="e">
        <f t="shared" si="76"/>
        <v>#N/A</v>
      </c>
      <c r="F217" s="103" t="e">
        <f t="shared" si="76"/>
        <v>#N/A</v>
      </c>
      <c r="G217" s="103" t="e">
        <f t="shared" si="76"/>
        <v>#N/A</v>
      </c>
      <c r="H217" s="103" t="e">
        <f t="shared" si="76"/>
        <v>#N/A</v>
      </c>
      <c r="I217" s="103" t="e">
        <f t="shared" si="76"/>
        <v>#N/A</v>
      </c>
      <c r="J217" s="103" t="e">
        <f t="shared" si="76"/>
        <v>#N/A</v>
      </c>
      <c r="K217" s="103" t="e">
        <f t="shared" si="76"/>
        <v>#N/A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 t="e">
        <f>VLOOKUP($B225,'fit with S&amp;P'!$A$100:$K$111,2+B226,0)</f>
        <v>#N/A</v>
      </c>
      <c r="C227" s="103" t="e">
        <f>VLOOKUP($B225,'fit with S&amp;P'!$A$100:$K$111,2+C226,0)</f>
        <v>#N/A</v>
      </c>
      <c r="D227" s="103" t="e">
        <f>VLOOKUP($B225,'fit with S&amp;P'!$A$100:$K$111,2+D226,0)</f>
        <v>#N/A</v>
      </c>
      <c r="E227" s="103" t="e">
        <f>VLOOKUP($B225,'fit with S&amp;P'!$A$100:$K$111,2+E226,0)</f>
        <v>#N/A</v>
      </c>
      <c r="F227" s="103" t="e">
        <f>VLOOKUP($B225,'fit with S&amp;P'!$A$100:$K$111,2+F226,0)</f>
        <v>#N/A</v>
      </c>
      <c r="G227" s="103" t="e">
        <f>VLOOKUP($B225,'fit with S&amp;P'!$A$100:$K$111,2+G226,0)</f>
        <v>#N/A</v>
      </c>
      <c r="H227" s="103" t="e">
        <f>VLOOKUP($B225,'fit with S&amp;P'!$A$100:$K$111,2+H226,0)</f>
        <v>#N/A</v>
      </c>
      <c r="I227" s="103" t="e">
        <f>VLOOKUP($B225,'fit with S&amp;P'!$A$100:$K$111,2+I226,0)</f>
        <v>#N/A</v>
      </c>
      <c r="J227" s="103" t="e">
        <f>VLOOKUP($B225,'fit with S&amp;P'!$A$100:$K$111,2+J226,0)</f>
        <v>#N/A</v>
      </c>
      <c r="K227" s="103" t="e">
        <f>VLOOKUP($B225,'fit with S&amp;P'!$A$100:$K$111,2+K226,0)</f>
        <v>#N/A</v>
      </c>
    </row>
    <row r="228" spans="1:11" ht="12" customHeight="1">
      <c r="A228" s="99" t="s">
        <v>175</v>
      </c>
      <c r="B228" s="103" t="e">
        <f>_xlfn.NORM.S.DIST($C$159*B227+$C$160*VLOOKUP(B226,$G$162:$J$171,2,0)+$C$161,TRUE)</f>
        <v>#N/A</v>
      </c>
      <c r="C228" s="103" t="e">
        <f t="shared" ref="C228" si="77">_xlfn.NORM.S.DIST($C$159*C227+$C$160*VLOOKUP(C226,$G$162:$J$171,2,0)+$C$161,TRUE)</f>
        <v>#N/A</v>
      </c>
      <c r="D228" s="103" t="e">
        <f t="shared" ref="D228" si="78">_xlfn.NORM.S.DIST($C$159*D227+$C$160*VLOOKUP(D226,$G$162:$J$171,2,0)+$C$161,TRUE)</f>
        <v>#N/A</v>
      </c>
      <c r="E228" s="103" t="e">
        <f t="shared" ref="E228" si="79">_xlfn.NORM.S.DIST($C$159*E227+$C$160*VLOOKUP(E226,$G$162:$J$171,2,0)+$C$161,TRUE)</f>
        <v>#N/A</v>
      </c>
      <c r="F228" s="103" t="e">
        <f t="shared" ref="F228" si="80">_xlfn.NORM.S.DIST($C$159*F227+$C$160*VLOOKUP(F226,$G$162:$J$171,2,0)+$C$161,TRUE)</f>
        <v>#N/A</v>
      </c>
      <c r="G228" s="103" t="e">
        <f t="shared" ref="G228" si="81">_xlfn.NORM.S.DIST($C$159*G227+$C$160*VLOOKUP(G226,$G$162:$J$171,2,0)+$C$161,TRUE)</f>
        <v>#N/A</v>
      </c>
      <c r="H228" s="103" t="e">
        <f t="shared" ref="H228" si="82">_xlfn.NORM.S.DIST($C$159*H227+$C$160*VLOOKUP(H226,$G$162:$J$171,2,0)+$C$161,TRUE)</f>
        <v>#N/A</v>
      </c>
      <c r="I228" s="103" t="e">
        <f t="shared" ref="I228" si="83">_xlfn.NORM.S.DIST($C$159*I227+$C$160*VLOOKUP(I226,$G$162:$J$171,2,0)+$C$161,TRUE)</f>
        <v>#N/A</v>
      </c>
      <c r="J228" s="103" t="e">
        <f t="shared" ref="J228" si="84">_xlfn.NORM.S.DIST($C$159*J227+$C$160*VLOOKUP(J226,$G$162:$J$171,2,0)+$C$161,TRUE)</f>
        <v>#N/A</v>
      </c>
      <c r="K228" s="103" t="e">
        <f t="shared" ref="K228" si="85">_xlfn.NORM.S.DIST($C$159*K227+$C$160*VLOOKUP(K226,$G$162:$J$171,2,0)+$C$161,TRUE)</f>
        <v>#N/A</v>
      </c>
    </row>
    <row r="229" spans="1:11" ht="12" customHeight="1">
      <c r="A229" s="99" t="s">
        <v>177</v>
      </c>
      <c r="B229" s="103" t="e">
        <f>_xlfn.NORM.S.DIST($C$159*B227+$C$160*VLOOKUP(B226,$G$162:$J$171,3,0)+$C$161,TRUE)</f>
        <v>#N/A</v>
      </c>
      <c r="C229" s="103" t="e">
        <f t="shared" ref="C229:K229" si="86">_xlfn.NORM.S.DIST($C$159*C227+$C$160*VLOOKUP(C226,$G$162:$J$171,3,0)+$C$161,TRUE)</f>
        <v>#N/A</v>
      </c>
      <c r="D229" s="103" t="e">
        <f t="shared" si="86"/>
        <v>#N/A</v>
      </c>
      <c r="E229" s="103" t="e">
        <f t="shared" si="86"/>
        <v>#N/A</v>
      </c>
      <c r="F229" s="103" t="e">
        <f t="shared" si="86"/>
        <v>#N/A</v>
      </c>
      <c r="G229" s="103" t="e">
        <f t="shared" si="86"/>
        <v>#N/A</v>
      </c>
      <c r="H229" s="103" t="e">
        <f t="shared" si="86"/>
        <v>#N/A</v>
      </c>
      <c r="I229" s="103" t="e">
        <f t="shared" si="86"/>
        <v>#N/A</v>
      </c>
      <c r="J229" s="103" t="e">
        <f t="shared" si="86"/>
        <v>#N/A</v>
      </c>
      <c r="K229" s="103" t="e">
        <f t="shared" si="86"/>
        <v>#N/A</v>
      </c>
    </row>
    <row r="230" spans="1:11" ht="12" customHeight="1">
      <c r="A230" s="99" t="s">
        <v>176</v>
      </c>
      <c r="B230" s="103" t="e">
        <f>_xlfn.NORM.S.DIST($C$159*B227+$C$160*VLOOKUP(B226,$G$162:$J$171,4,0)+$C$161,TRUE)</f>
        <v>#N/A</v>
      </c>
      <c r="C230" s="103" t="e">
        <f t="shared" ref="C230:K230" si="87">_xlfn.NORM.S.DIST($C$159*C227+$C$160*VLOOKUP(C226,$G$162:$J$171,4,0)+$C$161,TRUE)</f>
        <v>#N/A</v>
      </c>
      <c r="D230" s="103" t="e">
        <f t="shared" si="87"/>
        <v>#N/A</v>
      </c>
      <c r="E230" s="103" t="e">
        <f t="shared" si="87"/>
        <v>#N/A</v>
      </c>
      <c r="F230" s="103" t="e">
        <f t="shared" si="87"/>
        <v>#N/A</v>
      </c>
      <c r="G230" s="103" t="e">
        <f t="shared" si="87"/>
        <v>#N/A</v>
      </c>
      <c r="H230" s="103" t="e">
        <f t="shared" si="87"/>
        <v>#N/A</v>
      </c>
      <c r="I230" s="103" t="e">
        <f t="shared" si="87"/>
        <v>#N/A</v>
      </c>
      <c r="J230" s="103" t="e">
        <f t="shared" si="87"/>
        <v>#N/A</v>
      </c>
      <c r="K230" s="103" t="e">
        <f t="shared" si="87"/>
        <v>#N/A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 t="e">
        <f>VLOOKUP($B238,'fit with S&amp;P'!$A$100:$K$111,2+B239,0)</f>
        <v>#N/A</v>
      </c>
      <c r="C240" s="103" t="e">
        <f>VLOOKUP($B238,'fit with S&amp;P'!$A$100:$K$111,2+C239,0)</f>
        <v>#N/A</v>
      </c>
      <c r="D240" s="103" t="e">
        <f>VLOOKUP($B238,'fit with S&amp;P'!$A$100:$K$111,2+D239,0)</f>
        <v>#N/A</v>
      </c>
      <c r="E240" s="103" t="e">
        <f>VLOOKUP($B238,'fit with S&amp;P'!$A$100:$K$111,2+E239,0)</f>
        <v>#N/A</v>
      </c>
      <c r="F240" s="103" t="e">
        <f>VLOOKUP($B238,'fit with S&amp;P'!$A$100:$K$111,2+F239,0)</f>
        <v>#N/A</v>
      </c>
      <c r="G240" s="103" t="e">
        <f>VLOOKUP($B238,'fit with S&amp;P'!$A$100:$K$111,2+G239,0)</f>
        <v>#N/A</v>
      </c>
      <c r="H240" s="103" t="e">
        <f>VLOOKUP($B238,'fit with S&amp;P'!$A$100:$K$111,2+H239,0)</f>
        <v>#N/A</v>
      </c>
      <c r="I240" s="103" t="e">
        <f>VLOOKUP($B238,'fit with S&amp;P'!$A$100:$K$111,2+I239,0)</f>
        <v>#N/A</v>
      </c>
      <c r="J240" s="103" t="e">
        <f>VLOOKUP($B238,'fit with S&amp;P'!$A$100:$K$111,2+J239,0)</f>
        <v>#N/A</v>
      </c>
      <c r="K240" s="103" t="e">
        <f>VLOOKUP($B238,'fit with S&amp;P'!$A$100:$K$111,2+K239,0)</f>
        <v>#N/A</v>
      </c>
    </row>
    <row r="241" spans="1:11" ht="12" customHeight="1">
      <c r="A241" s="99" t="s">
        <v>175</v>
      </c>
      <c r="B241" s="103" t="e">
        <f>_xlfn.NORM.S.DIST($C$159*B240+$C$160*VLOOKUP(B239,$G$162:$J$171,2,0)+$C$161,TRUE)</f>
        <v>#N/A</v>
      </c>
      <c r="C241" s="103" t="e">
        <f t="shared" ref="C241" si="88">_xlfn.NORM.S.DIST($C$159*C240+$C$160*VLOOKUP(C239,$G$162:$J$171,2,0)+$C$161,TRUE)</f>
        <v>#N/A</v>
      </c>
      <c r="D241" s="103" t="e">
        <f t="shared" ref="D241" si="89">_xlfn.NORM.S.DIST($C$159*D240+$C$160*VLOOKUP(D239,$G$162:$J$171,2,0)+$C$161,TRUE)</f>
        <v>#N/A</v>
      </c>
      <c r="E241" s="103" t="e">
        <f t="shared" ref="E241" si="90">_xlfn.NORM.S.DIST($C$159*E240+$C$160*VLOOKUP(E239,$G$162:$J$171,2,0)+$C$161,TRUE)</f>
        <v>#N/A</v>
      </c>
      <c r="F241" s="103" t="e">
        <f t="shared" ref="F241" si="91">_xlfn.NORM.S.DIST($C$159*F240+$C$160*VLOOKUP(F239,$G$162:$J$171,2,0)+$C$161,TRUE)</f>
        <v>#N/A</v>
      </c>
      <c r="G241" s="103" t="e">
        <f t="shared" ref="G241" si="92">_xlfn.NORM.S.DIST($C$159*G240+$C$160*VLOOKUP(G239,$G$162:$J$171,2,0)+$C$161,TRUE)</f>
        <v>#N/A</v>
      </c>
      <c r="H241" s="103" t="e">
        <f t="shared" ref="H241" si="93">_xlfn.NORM.S.DIST($C$159*H240+$C$160*VLOOKUP(H239,$G$162:$J$171,2,0)+$C$161,TRUE)</f>
        <v>#N/A</v>
      </c>
      <c r="I241" s="103" t="e">
        <f t="shared" ref="I241" si="94">_xlfn.NORM.S.DIST($C$159*I240+$C$160*VLOOKUP(I239,$G$162:$J$171,2,0)+$C$161,TRUE)</f>
        <v>#N/A</v>
      </c>
      <c r="J241" s="103" t="e">
        <f t="shared" ref="J241" si="95">_xlfn.NORM.S.DIST($C$159*J240+$C$160*VLOOKUP(J239,$G$162:$J$171,2,0)+$C$161,TRUE)</f>
        <v>#N/A</v>
      </c>
      <c r="K241" s="103" t="e">
        <f t="shared" ref="K241" si="96">_xlfn.NORM.S.DIST($C$159*K240+$C$160*VLOOKUP(K239,$G$162:$J$171,2,0)+$C$161,TRUE)</f>
        <v>#N/A</v>
      </c>
    </row>
    <row r="242" spans="1:11" ht="12" customHeight="1">
      <c r="A242" s="99" t="s">
        <v>177</v>
      </c>
      <c r="B242" s="103" t="e">
        <f>_xlfn.NORM.S.DIST($C$159*B240+$C$160*VLOOKUP(B239,$G$162:$J$171,3,0)+$C$161,TRUE)</f>
        <v>#N/A</v>
      </c>
      <c r="C242" s="103" t="e">
        <f t="shared" ref="C242:K242" si="97">_xlfn.NORM.S.DIST($C$159*C240+$C$160*VLOOKUP(C239,$G$162:$J$171,3,0)+$C$161,TRUE)</f>
        <v>#N/A</v>
      </c>
      <c r="D242" s="103" t="e">
        <f t="shared" si="97"/>
        <v>#N/A</v>
      </c>
      <c r="E242" s="103" t="e">
        <f t="shared" si="97"/>
        <v>#N/A</v>
      </c>
      <c r="F242" s="103" t="e">
        <f t="shared" si="97"/>
        <v>#N/A</v>
      </c>
      <c r="G242" s="103" t="e">
        <f t="shared" si="97"/>
        <v>#N/A</v>
      </c>
      <c r="H242" s="103" t="e">
        <f t="shared" si="97"/>
        <v>#N/A</v>
      </c>
      <c r="I242" s="103" t="e">
        <f t="shared" si="97"/>
        <v>#N/A</v>
      </c>
      <c r="J242" s="103" t="e">
        <f t="shared" si="97"/>
        <v>#N/A</v>
      </c>
      <c r="K242" s="103" t="e">
        <f t="shared" si="97"/>
        <v>#N/A</v>
      </c>
    </row>
    <row r="243" spans="1:11" ht="12" customHeight="1">
      <c r="A243" s="99" t="s">
        <v>176</v>
      </c>
      <c r="B243" s="103" t="e">
        <f>_xlfn.NORM.S.DIST($C$159*B240+$C$160*VLOOKUP(B239,$G$162:$J$171,4,0)+$C$161,TRUE)</f>
        <v>#N/A</v>
      </c>
      <c r="C243" s="103" t="e">
        <f t="shared" ref="C243:K243" si="98">_xlfn.NORM.S.DIST($C$159*C240+$C$160*VLOOKUP(C239,$G$162:$J$171,4,0)+$C$161,TRUE)</f>
        <v>#N/A</v>
      </c>
      <c r="D243" s="103" t="e">
        <f t="shared" si="98"/>
        <v>#N/A</v>
      </c>
      <c r="E243" s="103" t="e">
        <f t="shared" si="98"/>
        <v>#N/A</v>
      </c>
      <c r="F243" s="103" t="e">
        <f t="shared" si="98"/>
        <v>#N/A</v>
      </c>
      <c r="G243" s="103" t="e">
        <f t="shared" si="98"/>
        <v>#N/A</v>
      </c>
      <c r="H243" s="103" t="e">
        <f t="shared" si="98"/>
        <v>#N/A</v>
      </c>
      <c r="I243" s="103" t="e">
        <f t="shared" si="98"/>
        <v>#N/A</v>
      </c>
      <c r="J243" s="103" t="e">
        <f t="shared" si="98"/>
        <v>#N/A</v>
      </c>
      <c r="K243" s="103" t="e">
        <f t="shared" si="98"/>
        <v>#N/A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 t="e">
        <f>VLOOKUP($B251,'fit with S&amp;P'!$A$100:$K$111,2+B252,0)</f>
        <v>#N/A</v>
      </c>
      <c r="C253" s="103" t="e">
        <f>VLOOKUP($B251,'fit with S&amp;P'!$A$100:$K$111,2+C252,0)</f>
        <v>#N/A</v>
      </c>
      <c r="D253" s="103" t="e">
        <f>VLOOKUP($B251,'fit with S&amp;P'!$A$100:$K$111,2+D252,0)</f>
        <v>#N/A</v>
      </c>
      <c r="E253" s="103" t="e">
        <f>VLOOKUP($B251,'fit with S&amp;P'!$A$100:$K$111,2+E252,0)</f>
        <v>#N/A</v>
      </c>
      <c r="F253" s="103" t="e">
        <f>VLOOKUP($B251,'fit with S&amp;P'!$A$100:$K$111,2+F252,0)</f>
        <v>#N/A</v>
      </c>
      <c r="G253" s="103" t="e">
        <f>VLOOKUP($B251,'fit with S&amp;P'!$A$100:$K$111,2+G252,0)</f>
        <v>#N/A</v>
      </c>
      <c r="H253" s="103" t="e">
        <f>VLOOKUP($B251,'fit with S&amp;P'!$A$100:$K$111,2+H252,0)</f>
        <v>#N/A</v>
      </c>
      <c r="I253" s="103" t="e">
        <f>VLOOKUP($B251,'fit with S&amp;P'!$A$100:$K$111,2+I252,0)</f>
        <v>#N/A</v>
      </c>
      <c r="J253" s="103" t="e">
        <f>VLOOKUP($B251,'fit with S&amp;P'!$A$100:$K$111,2+J252,0)</f>
        <v>#N/A</v>
      </c>
      <c r="K253" s="103" t="e">
        <f>VLOOKUP($B251,'fit with S&amp;P'!$A$100:$K$111,2+K252,0)</f>
        <v>#N/A</v>
      </c>
    </row>
    <row r="254" spans="1:11" ht="12" customHeight="1">
      <c r="A254" s="99" t="s">
        <v>175</v>
      </c>
      <c r="B254" s="103" t="e">
        <f>_xlfn.NORM.S.DIST($C$159*B253+$C$160*VLOOKUP(B252,$G$162:$J$171,2,0)+$C$161,TRUE)</f>
        <v>#N/A</v>
      </c>
      <c r="C254" s="103" t="e">
        <f t="shared" ref="C254" si="99">_xlfn.NORM.S.DIST($C$159*C253+$C$160*VLOOKUP(C252,$G$162:$J$171,2,0)+$C$161,TRUE)</f>
        <v>#N/A</v>
      </c>
      <c r="D254" s="103" t="e">
        <f t="shared" ref="D254" si="100">_xlfn.NORM.S.DIST($C$159*D253+$C$160*VLOOKUP(D252,$G$162:$J$171,2,0)+$C$161,TRUE)</f>
        <v>#N/A</v>
      </c>
      <c r="E254" s="103" t="e">
        <f t="shared" ref="E254" si="101">_xlfn.NORM.S.DIST($C$159*E253+$C$160*VLOOKUP(E252,$G$162:$J$171,2,0)+$C$161,TRUE)</f>
        <v>#N/A</v>
      </c>
      <c r="F254" s="103" t="e">
        <f t="shared" ref="F254" si="102">_xlfn.NORM.S.DIST($C$159*F253+$C$160*VLOOKUP(F252,$G$162:$J$171,2,0)+$C$161,TRUE)</f>
        <v>#N/A</v>
      </c>
      <c r="G254" s="103" t="e">
        <f t="shared" ref="G254" si="103">_xlfn.NORM.S.DIST($C$159*G253+$C$160*VLOOKUP(G252,$G$162:$J$171,2,0)+$C$161,TRUE)</f>
        <v>#N/A</v>
      </c>
      <c r="H254" s="103" t="e">
        <f t="shared" ref="H254" si="104">_xlfn.NORM.S.DIST($C$159*H253+$C$160*VLOOKUP(H252,$G$162:$J$171,2,0)+$C$161,TRUE)</f>
        <v>#N/A</v>
      </c>
      <c r="I254" s="103" t="e">
        <f t="shared" ref="I254" si="105">_xlfn.NORM.S.DIST($C$159*I253+$C$160*VLOOKUP(I252,$G$162:$J$171,2,0)+$C$161,TRUE)</f>
        <v>#N/A</v>
      </c>
      <c r="J254" s="103" t="e">
        <f t="shared" ref="J254" si="106">_xlfn.NORM.S.DIST($C$159*J253+$C$160*VLOOKUP(J252,$G$162:$J$171,2,0)+$C$161,TRUE)</f>
        <v>#N/A</v>
      </c>
      <c r="K254" s="103" t="e">
        <f t="shared" ref="K254" si="107">_xlfn.NORM.S.DIST($C$159*K253+$C$160*VLOOKUP(K252,$G$162:$J$171,2,0)+$C$161,TRUE)</f>
        <v>#N/A</v>
      </c>
    </row>
    <row r="255" spans="1:11" ht="12" customHeight="1">
      <c r="A255" s="99" t="s">
        <v>177</v>
      </c>
      <c r="B255" s="103" t="e">
        <f>_xlfn.NORM.S.DIST($C$159*B253+$C$160*VLOOKUP(B252,$G$162:$J$171,3,0)+$C$161,TRUE)</f>
        <v>#N/A</v>
      </c>
      <c r="C255" s="103" t="e">
        <f t="shared" ref="C255:K255" si="108">_xlfn.NORM.S.DIST($C$159*C253+$C$160*VLOOKUP(C252,$G$162:$J$171,3,0)+$C$161,TRUE)</f>
        <v>#N/A</v>
      </c>
      <c r="D255" s="103" t="e">
        <f t="shared" si="108"/>
        <v>#N/A</v>
      </c>
      <c r="E255" s="103" t="e">
        <f t="shared" si="108"/>
        <v>#N/A</v>
      </c>
      <c r="F255" s="103" t="e">
        <f t="shared" si="108"/>
        <v>#N/A</v>
      </c>
      <c r="G255" s="103" t="e">
        <f t="shared" si="108"/>
        <v>#N/A</v>
      </c>
      <c r="H255" s="103" t="e">
        <f t="shared" si="108"/>
        <v>#N/A</v>
      </c>
      <c r="I255" s="103" t="e">
        <f t="shared" si="108"/>
        <v>#N/A</v>
      </c>
      <c r="J255" s="103" t="e">
        <f t="shared" si="108"/>
        <v>#N/A</v>
      </c>
      <c r="K255" s="103" t="e">
        <f t="shared" si="108"/>
        <v>#N/A</v>
      </c>
    </row>
    <row r="256" spans="1:11" ht="12" customHeight="1">
      <c r="A256" s="99" t="s">
        <v>176</v>
      </c>
      <c r="B256" s="103" t="e">
        <f>_xlfn.NORM.S.DIST($C$159*B253+$C$160*VLOOKUP(B252,$G$162:$J$171,4,0)+$C$161,TRUE)</f>
        <v>#N/A</v>
      </c>
      <c r="C256" s="103" t="e">
        <f t="shared" ref="C256:K256" si="109">_xlfn.NORM.S.DIST($C$159*C253+$C$160*VLOOKUP(C252,$G$162:$J$171,4,0)+$C$161,TRUE)</f>
        <v>#N/A</v>
      </c>
      <c r="D256" s="103" t="e">
        <f t="shared" si="109"/>
        <v>#N/A</v>
      </c>
      <c r="E256" s="103" t="e">
        <f t="shared" si="109"/>
        <v>#N/A</v>
      </c>
      <c r="F256" s="103" t="e">
        <f t="shared" si="109"/>
        <v>#N/A</v>
      </c>
      <c r="G256" s="103" t="e">
        <f t="shared" si="109"/>
        <v>#N/A</v>
      </c>
      <c r="H256" s="103" t="e">
        <f t="shared" si="109"/>
        <v>#N/A</v>
      </c>
      <c r="I256" s="103" t="e">
        <f t="shared" si="109"/>
        <v>#N/A</v>
      </c>
      <c r="J256" s="103" t="e">
        <f t="shared" si="109"/>
        <v>#N/A</v>
      </c>
      <c r="K256" s="103" t="e">
        <f t="shared" si="109"/>
        <v>#N/A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 t="e">
        <f>VLOOKUP($B264,'fit with S&amp;P'!$A$100:$K$111,2+B265,0)</f>
        <v>#N/A</v>
      </c>
      <c r="C266" s="103" t="e">
        <f>VLOOKUP($B264,'fit with S&amp;P'!$A$100:$K$111,2+C265,0)</f>
        <v>#N/A</v>
      </c>
      <c r="D266" s="103" t="e">
        <f>VLOOKUP($B264,'fit with S&amp;P'!$A$100:$K$111,2+D265,0)</f>
        <v>#N/A</v>
      </c>
      <c r="E266" s="103" t="e">
        <f>VLOOKUP($B264,'fit with S&amp;P'!$A$100:$K$111,2+E265,0)</f>
        <v>#N/A</v>
      </c>
      <c r="F266" s="103" t="e">
        <f>VLOOKUP($B264,'fit with S&amp;P'!$A$100:$K$111,2+F265,0)</f>
        <v>#N/A</v>
      </c>
      <c r="G266" s="103" t="e">
        <f>VLOOKUP($B264,'fit with S&amp;P'!$A$100:$K$111,2+G265,0)</f>
        <v>#N/A</v>
      </c>
      <c r="H266" s="103" t="e">
        <f>VLOOKUP($B264,'fit with S&amp;P'!$A$100:$K$111,2+H265,0)</f>
        <v>#N/A</v>
      </c>
      <c r="I266" s="103" t="e">
        <f>VLOOKUP($B264,'fit with S&amp;P'!$A$100:$K$111,2+I265,0)</f>
        <v>#N/A</v>
      </c>
      <c r="J266" s="103" t="e">
        <f>VLOOKUP($B264,'fit with S&amp;P'!$A$100:$K$111,2+J265,0)</f>
        <v>#N/A</v>
      </c>
      <c r="K266" s="103" t="e">
        <f>VLOOKUP($B264,'fit with S&amp;P'!$A$100:$K$111,2+K265,0)</f>
        <v>#N/A</v>
      </c>
    </row>
    <row r="267" spans="1:11" ht="12" customHeight="1">
      <c r="A267" s="99" t="s">
        <v>175</v>
      </c>
      <c r="B267" s="103" t="e">
        <f>_xlfn.NORM.S.DIST($C$159*B266+$C$160*VLOOKUP(B265,$G$162:$J$171,2,0)+$C$161,TRUE)</f>
        <v>#N/A</v>
      </c>
      <c r="C267" s="103" t="e">
        <f t="shared" ref="C267" si="110">_xlfn.NORM.S.DIST($C$159*C266+$C$160*VLOOKUP(C265,$G$162:$J$171,2,0)+$C$161,TRUE)</f>
        <v>#N/A</v>
      </c>
      <c r="D267" s="103" t="e">
        <f t="shared" ref="D267" si="111">_xlfn.NORM.S.DIST($C$159*D266+$C$160*VLOOKUP(D265,$G$162:$J$171,2,0)+$C$161,TRUE)</f>
        <v>#N/A</v>
      </c>
      <c r="E267" s="103" t="e">
        <f t="shared" ref="E267" si="112">_xlfn.NORM.S.DIST($C$159*E266+$C$160*VLOOKUP(E265,$G$162:$J$171,2,0)+$C$161,TRUE)</f>
        <v>#N/A</v>
      </c>
      <c r="F267" s="103" t="e">
        <f t="shared" ref="F267" si="113">_xlfn.NORM.S.DIST($C$159*F266+$C$160*VLOOKUP(F265,$G$162:$J$171,2,0)+$C$161,TRUE)</f>
        <v>#N/A</v>
      </c>
      <c r="G267" s="103" t="e">
        <f t="shared" ref="G267" si="114">_xlfn.NORM.S.DIST($C$159*G266+$C$160*VLOOKUP(G265,$G$162:$J$171,2,0)+$C$161,TRUE)</f>
        <v>#N/A</v>
      </c>
      <c r="H267" s="103" t="e">
        <f t="shared" ref="H267" si="115">_xlfn.NORM.S.DIST($C$159*H266+$C$160*VLOOKUP(H265,$G$162:$J$171,2,0)+$C$161,TRUE)</f>
        <v>#N/A</v>
      </c>
      <c r="I267" s="103" t="e">
        <f t="shared" ref="I267" si="116">_xlfn.NORM.S.DIST($C$159*I266+$C$160*VLOOKUP(I265,$G$162:$J$171,2,0)+$C$161,TRUE)</f>
        <v>#N/A</v>
      </c>
      <c r="J267" s="103" t="e">
        <f t="shared" ref="J267" si="117">_xlfn.NORM.S.DIST($C$159*J266+$C$160*VLOOKUP(J265,$G$162:$J$171,2,0)+$C$161,TRUE)</f>
        <v>#N/A</v>
      </c>
      <c r="K267" s="103" t="e">
        <f t="shared" ref="K267" si="118">_xlfn.NORM.S.DIST($C$159*K266+$C$160*VLOOKUP(K265,$G$162:$J$171,2,0)+$C$161,TRUE)</f>
        <v>#N/A</v>
      </c>
    </row>
    <row r="268" spans="1:11" ht="12" customHeight="1">
      <c r="A268" s="99" t="s">
        <v>177</v>
      </c>
      <c r="B268" s="103" t="e">
        <f>_xlfn.NORM.S.DIST($C$159*B266+$C$160*VLOOKUP(B265,$G$162:$J$171,3,0)+$C$161,TRUE)</f>
        <v>#N/A</v>
      </c>
      <c r="C268" s="103" t="e">
        <f t="shared" ref="C268:K268" si="119">_xlfn.NORM.S.DIST($C$159*C266+$C$160*VLOOKUP(C265,$G$162:$J$171,3,0)+$C$161,TRUE)</f>
        <v>#N/A</v>
      </c>
      <c r="D268" s="103" t="e">
        <f t="shared" si="119"/>
        <v>#N/A</v>
      </c>
      <c r="E268" s="103" t="e">
        <f t="shared" si="119"/>
        <v>#N/A</v>
      </c>
      <c r="F268" s="103" t="e">
        <f t="shared" si="119"/>
        <v>#N/A</v>
      </c>
      <c r="G268" s="103" t="e">
        <f t="shared" si="119"/>
        <v>#N/A</v>
      </c>
      <c r="H268" s="103" t="e">
        <f t="shared" si="119"/>
        <v>#N/A</v>
      </c>
      <c r="I268" s="103" t="e">
        <f t="shared" si="119"/>
        <v>#N/A</v>
      </c>
      <c r="J268" s="103" t="e">
        <f t="shared" si="119"/>
        <v>#N/A</v>
      </c>
      <c r="K268" s="103" t="e">
        <f t="shared" si="119"/>
        <v>#N/A</v>
      </c>
    </row>
    <row r="269" spans="1:11" ht="12" customHeight="1">
      <c r="A269" s="99" t="s">
        <v>176</v>
      </c>
      <c r="B269" s="103" t="e">
        <f>_xlfn.NORM.S.DIST($C$159*B266+$C$160*VLOOKUP(B265,$G$162:$J$171,4,0)+$C$161,TRUE)</f>
        <v>#N/A</v>
      </c>
      <c r="C269" s="103" t="e">
        <f t="shared" ref="C269:K269" si="120">_xlfn.NORM.S.DIST($C$159*C266+$C$160*VLOOKUP(C265,$G$162:$J$171,4,0)+$C$161,TRUE)</f>
        <v>#N/A</v>
      </c>
      <c r="D269" s="103" t="e">
        <f t="shared" si="120"/>
        <v>#N/A</v>
      </c>
      <c r="E269" s="103" t="e">
        <f t="shared" si="120"/>
        <v>#N/A</v>
      </c>
      <c r="F269" s="103" t="e">
        <f t="shared" si="120"/>
        <v>#N/A</v>
      </c>
      <c r="G269" s="103" t="e">
        <f t="shared" si="120"/>
        <v>#N/A</v>
      </c>
      <c r="H269" s="103" t="e">
        <f t="shared" si="120"/>
        <v>#N/A</v>
      </c>
      <c r="I269" s="103" t="e">
        <f t="shared" si="120"/>
        <v>#N/A</v>
      </c>
      <c r="J269" s="103" t="e">
        <f t="shared" si="120"/>
        <v>#N/A</v>
      </c>
      <c r="K269" s="103" t="e">
        <f t="shared" si="120"/>
        <v>#N/A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 t="e">
        <f>VLOOKUP($B277,'fit with S&amp;P'!$A$100:$K$111,2+B278,0)</f>
        <v>#N/A</v>
      </c>
      <c r="C279" s="103" t="e">
        <f>VLOOKUP($B277,'fit with S&amp;P'!$A$100:$K$111,2+C278,0)</f>
        <v>#N/A</v>
      </c>
      <c r="D279" s="103" t="e">
        <f>VLOOKUP($B277,'fit with S&amp;P'!$A$100:$K$111,2+D278,0)</f>
        <v>#N/A</v>
      </c>
      <c r="E279" s="103" t="e">
        <f>VLOOKUP($B277,'fit with S&amp;P'!$A$100:$K$111,2+E278,0)</f>
        <v>#N/A</v>
      </c>
      <c r="F279" s="103" t="e">
        <f>VLOOKUP($B277,'fit with S&amp;P'!$A$100:$K$111,2+F278,0)</f>
        <v>#N/A</v>
      </c>
      <c r="G279" s="103" t="e">
        <f>VLOOKUP($B277,'fit with S&amp;P'!$A$100:$K$111,2+G278,0)</f>
        <v>#N/A</v>
      </c>
      <c r="H279" s="103" t="e">
        <f>VLOOKUP($B277,'fit with S&amp;P'!$A$100:$K$111,2+H278,0)</f>
        <v>#N/A</v>
      </c>
      <c r="I279" s="103" t="e">
        <f>VLOOKUP($B277,'fit with S&amp;P'!$A$100:$K$111,2+I278,0)</f>
        <v>#N/A</v>
      </c>
      <c r="J279" s="103" t="e">
        <f>VLOOKUP($B277,'fit with S&amp;P'!$A$100:$K$111,2+J278,0)</f>
        <v>#N/A</v>
      </c>
      <c r="K279" s="103" t="e">
        <f>VLOOKUP($B277,'fit with S&amp;P'!$A$100:$K$111,2+K278,0)</f>
        <v>#N/A</v>
      </c>
    </row>
    <row r="280" spans="1:11" ht="12" customHeight="1">
      <c r="A280" s="99" t="s">
        <v>175</v>
      </c>
      <c r="B280" s="103" t="e">
        <f>_xlfn.NORM.S.DIST($C$159*B279+$C$160*VLOOKUP(B278,$G$162:$J$171,2,0)+$C$161,TRUE)</f>
        <v>#N/A</v>
      </c>
      <c r="C280" s="103" t="e">
        <f t="shared" ref="C280" si="121">_xlfn.NORM.S.DIST($C$159*C279+$C$160*VLOOKUP(C278,$G$162:$J$171,2,0)+$C$161,TRUE)</f>
        <v>#N/A</v>
      </c>
      <c r="D280" s="103" t="e">
        <f t="shared" ref="D280" si="122">_xlfn.NORM.S.DIST($C$159*D279+$C$160*VLOOKUP(D278,$G$162:$J$171,2,0)+$C$161,TRUE)</f>
        <v>#N/A</v>
      </c>
      <c r="E280" s="103" t="e">
        <f t="shared" ref="E280" si="123">_xlfn.NORM.S.DIST($C$159*E279+$C$160*VLOOKUP(E278,$G$162:$J$171,2,0)+$C$161,TRUE)</f>
        <v>#N/A</v>
      </c>
      <c r="F280" s="103" t="e">
        <f t="shared" ref="F280" si="124">_xlfn.NORM.S.DIST($C$159*F279+$C$160*VLOOKUP(F278,$G$162:$J$171,2,0)+$C$161,TRUE)</f>
        <v>#N/A</v>
      </c>
      <c r="G280" s="103" t="e">
        <f t="shared" ref="G280" si="125">_xlfn.NORM.S.DIST($C$159*G279+$C$160*VLOOKUP(G278,$G$162:$J$171,2,0)+$C$161,TRUE)</f>
        <v>#N/A</v>
      </c>
      <c r="H280" s="103" t="e">
        <f t="shared" ref="H280" si="126">_xlfn.NORM.S.DIST($C$159*H279+$C$160*VLOOKUP(H278,$G$162:$J$171,2,0)+$C$161,TRUE)</f>
        <v>#N/A</v>
      </c>
      <c r="I280" s="103" t="e">
        <f t="shared" ref="I280" si="127">_xlfn.NORM.S.DIST($C$159*I279+$C$160*VLOOKUP(I278,$G$162:$J$171,2,0)+$C$161,TRUE)</f>
        <v>#N/A</v>
      </c>
      <c r="J280" s="103" t="e">
        <f t="shared" ref="J280" si="128">_xlfn.NORM.S.DIST($C$159*J279+$C$160*VLOOKUP(J278,$G$162:$J$171,2,0)+$C$161,TRUE)</f>
        <v>#N/A</v>
      </c>
      <c r="K280" s="103" t="e">
        <f t="shared" ref="K280" si="129">_xlfn.NORM.S.DIST($C$159*K279+$C$160*VLOOKUP(K278,$G$162:$J$171,2,0)+$C$161,TRUE)</f>
        <v>#N/A</v>
      </c>
    </row>
    <row r="281" spans="1:11" ht="12" customHeight="1">
      <c r="A281" s="99" t="s">
        <v>177</v>
      </c>
      <c r="B281" s="103" t="e">
        <f>_xlfn.NORM.S.DIST($C$159*B279+$C$160*VLOOKUP(B278,$G$162:$J$171,3,0)+$C$161,TRUE)</f>
        <v>#N/A</v>
      </c>
      <c r="C281" s="103" t="e">
        <f t="shared" ref="C281:K281" si="130">_xlfn.NORM.S.DIST($C$159*C279+$C$160*VLOOKUP(C278,$G$162:$J$171,3,0)+$C$161,TRUE)</f>
        <v>#N/A</v>
      </c>
      <c r="D281" s="103" t="e">
        <f t="shared" si="130"/>
        <v>#N/A</v>
      </c>
      <c r="E281" s="103" t="e">
        <f t="shared" si="130"/>
        <v>#N/A</v>
      </c>
      <c r="F281" s="103" t="e">
        <f t="shared" si="130"/>
        <v>#N/A</v>
      </c>
      <c r="G281" s="103" t="e">
        <f t="shared" si="130"/>
        <v>#N/A</v>
      </c>
      <c r="H281" s="103" t="e">
        <f t="shared" si="130"/>
        <v>#N/A</v>
      </c>
      <c r="I281" s="103" t="e">
        <f t="shared" si="130"/>
        <v>#N/A</v>
      </c>
      <c r="J281" s="103" t="e">
        <f t="shared" si="130"/>
        <v>#N/A</v>
      </c>
      <c r="K281" s="103" t="e">
        <f t="shared" si="130"/>
        <v>#N/A</v>
      </c>
    </row>
    <row r="282" spans="1:11" ht="12" customHeight="1">
      <c r="A282" s="99" t="s">
        <v>176</v>
      </c>
      <c r="B282" s="103" t="e">
        <f>_xlfn.NORM.S.DIST($C$159*B279+$C$160*VLOOKUP(B278,$G$162:$J$171,4,0)+$C$161,TRUE)</f>
        <v>#N/A</v>
      </c>
      <c r="C282" s="103" t="e">
        <f t="shared" ref="C282:K282" si="131">_xlfn.NORM.S.DIST($C$159*C279+$C$160*VLOOKUP(C278,$G$162:$J$171,4,0)+$C$161,TRUE)</f>
        <v>#N/A</v>
      </c>
      <c r="D282" s="103" t="e">
        <f t="shared" si="131"/>
        <v>#N/A</v>
      </c>
      <c r="E282" s="103" t="e">
        <f t="shared" si="131"/>
        <v>#N/A</v>
      </c>
      <c r="F282" s="103" t="e">
        <f t="shared" si="131"/>
        <v>#N/A</v>
      </c>
      <c r="G282" s="103" t="e">
        <f t="shared" si="131"/>
        <v>#N/A</v>
      </c>
      <c r="H282" s="103" t="e">
        <f t="shared" si="131"/>
        <v>#N/A</v>
      </c>
      <c r="I282" s="103" t="e">
        <f t="shared" si="131"/>
        <v>#N/A</v>
      </c>
      <c r="J282" s="103" t="e">
        <f t="shared" si="131"/>
        <v>#N/A</v>
      </c>
      <c r="K282" s="103" t="e">
        <f t="shared" si="131"/>
        <v>#N/A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 t="e">
        <f>VLOOKUP($B290,'fit with S&amp;P'!$A$100:$K$111,2+B291,0)</f>
        <v>#N/A</v>
      </c>
      <c r="C292" s="103" t="e">
        <f>VLOOKUP($B290,'fit with S&amp;P'!$A$100:$K$111,2+C291,0)</f>
        <v>#N/A</v>
      </c>
      <c r="D292" s="103" t="e">
        <f>VLOOKUP($B290,'fit with S&amp;P'!$A$100:$K$111,2+D291,0)</f>
        <v>#N/A</v>
      </c>
      <c r="E292" s="103" t="e">
        <f>VLOOKUP($B290,'fit with S&amp;P'!$A$100:$K$111,2+E291,0)</f>
        <v>#N/A</v>
      </c>
      <c r="F292" s="103" t="e">
        <f>VLOOKUP($B290,'fit with S&amp;P'!$A$100:$K$111,2+F291,0)</f>
        <v>#N/A</v>
      </c>
      <c r="G292" s="103" t="e">
        <f>VLOOKUP($B290,'fit with S&amp;P'!$A$100:$K$111,2+G291,0)</f>
        <v>#N/A</v>
      </c>
      <c r="H292" s="103" t="e">
        <f>VLOOKUP($B290,'fit with S&amp;P'!$A$100:$K$111,2+H291,0)</f>
        <v>#N/A</v>
      </c>
      <c r="I292" s="103" t="e">
        <f>VLOOKUP($B290,'fit with S&amp;P'!$A$100:$K$111,2+I291,0)</f>
        <v>#N/A</v>
      </c>
      <c r="J292" s="103" t="e">
        <f>VLOOKUP($B290,'fit with S&amp;P'!$A$100:$K$111,2+J291,0)</f>
        <v>#N/A</v>
      </c>
      <c r="K292" s="103" t="e">
        <f>VLOOKUP($B290,'fit with S&amp;P'!$A$100:$K$111,2+K291,0)</f>
        <v>#N/A</v>
      </c>
    </row>
    <row r="293" spans="1:11" ht="12" customHeight="1">
      <c r="A293" s="99" t="s">
        <v>175</v>
      </c>
      <c r="B293" s="103" t="e">
        <f>_xlfn.NORM.S.DIST($C$159*B292+$C$160*VLOOKUP(B291,$G$162:$J$171,2,0)+$C$161,TRUE)</f>
        <v>#N/A</v>
      </c>
      <c r="C293" s="103" t="e">
        <f t="shared" ref="C293" si="132">_xlfn.NORM.S.DIST($C$159*C292+$C$160*VLOOKUP(C291,$G$162:$J$171,2,0)+$C$161,TRUE)</f>
        <v>#N/A</v>
      </c>
      <c r="D293" s="103" t="e">
        <f t="shared" ref="D293" si="133">_xlfn.NORM.S.DIST($C$159*D292+$C$160*VLOOKUP(D291,$G$162:$J$171,2,0)+$C$161,TRUE)</f>
        <v>#N/A</v>
      </c>
      <c r="E293" s="103" t="e">
        <f t="shared" ref="E293" si="134">_xlfn.NORM.S.DIST($C$159*E292+$C$160*VLOOKUP(E291,$G$162:$J$171,2,0)+$C$161,TRUE)</f>
        <v>#N/A</v>
      </c>
      <c r="F293" s="103" t="e">
        <f t="shared" ref="F293" si="135">_xlfn.NORM.S.DIST($C$159*F292+$C$160*VLOOKUP(F291,$G$162:$J$171,2,0)+$C$161,TRUE)</f>
        <v>#N/A</v>
      </c>
      <c r="G293" s="103" t="e">
        <f t="shared" ref="G293" si="136">_xlfn.NORM.S.DIST($C$159*G292+$C$160*VLOOKUP(G291,$G$162:$J$171,2,0)+$C$161,TRUE)</f>
        <v>#N/A</v>
      </c>
      <c r="H293" s="103" t="e">
        <f t="shared" ref="H293" si="137">_xlfn.NORM.S.DIST($C$159*H292+$C$160*VLOOKUP(H291,$G$162:$J$171,2,0)+$C$161,TRUE)</f>
        <v>#N/A</v>
      </c>
      <c r="I293" s="103" t="e">
        <f t="shared" ref="I293" si="138">_xlfn.NORM.S.DIST($C$159*I292+$C$160*VLOOKUP(I291,$G$162:$J$171,2,0)+$C$161,TRUE)</f>
        <v>#N/A</v>
      </c>
      <c r="J293" s="103" t="e">
        <f t="shared" ref="J293" si="139">_xlfn.NORM.S.DIST($C$159*J292+$C$160*VLOOKUP(J291,$G$162:$J$171,2,0)+$C$161,TRUE)</f>
        <v>#N/A</v>
      </c>
      <c r="K293" s="103" t="e">
        <f t="shared" ref="K293" si="140">_xlfn.NORM.S.DIST($C$159*K292+$C$160*VLOOKUP(K291,$G$162:$J$171,2,0)+$C$161,TRUE)</f>
        <v>#N/A</v>
      </c>
    </row>
    <row r="294" spans="1:11" ht="12" customHeight="1">
      <c r="A294" s="99" t="s">
        <v>177</v>
      </c>
      <c r="B294" s="103" t="e">
        <f>_xlfn.NORM.S.DIST($C$159*B292+$C$160*VLOOKUP(B291,$G$162:$J$171,3,0)+$C$161,TRUE)</f>
        <v>#N/A</v>
      </c>
      <c r="C294" s="103" t="e">
        <f t="shared" ref="C294:K294" si="141">_xlfn.NORM.S.DIST($C$159*C292+$C$160*VLOOKUP(C291,$G$162:$J$171,3,0)+$C$161,TRUE)</f>
        <v>#N/A</v>
      </c>
      <c r="D294" s="103" t="e">
        <f t="shared" si="141"/>
        <v>#N/A</v>
      </c>
      <c r="E294" s="103" t="e">
        <f t="shared" si="141"/>
        <v>#N/A</v>
      </c>
      <c r="F294" s="103" t="e">
        <f t="shared" si="141"/>
        <v>#N/A</v>
      </c>
      <c r="G294" s="103" t="e">
        <f t="shared" si="141"/>
        <v>#N/A</v>
      </c>
      <c r="H294" s="103" t="e">
        <f t="shared" si="141"/>
        <v>#N/A</v>
      </c>
      <c r="I294" s="103" t="e">
        <f t="shared" si="141"/>
        <v>#N/A</v>
      </c>
      <c r="J294" s="103" t="e">
        <f t="shared" si="141"/>
        <v>#N/A</v>
      </c>
      <c r="K294" s="103" t="e">
        <f t="shared" si="141"/>
        <v>#N/A</v>
      </c>
    </row>
    <row r="295" spans="1:11" ht="12" customHeight="1">
      <c r="A295" s="99" t="s">
        <v>176</v>
      </c>
      <c r="B295" s="103" t="e">
        <f>_xlfn.NORM.S.DIST($C$159*B292+$C$160*VLOOKUP(B291,$G$162:$J$171,4,0)+$C$161,TRUE)</f>
        <v>#N/A</v>
      </c>
      <c r="C295" s="103" t="e">
        <f t="shared" ref="C295:K295" si="142">_xlfn.NORM.S.DIST($C$159*C292+$C$160*VLOOKUP(C291,$G$162:$J$171,4,0)+$C$161,TRUE)</f>
        <v>#N/A</v>
      </c>
      <c r="D295" s="103" t="e">
        <f t="shared" si="142"/>
        <v>#N/A</v>
      </c>
      <c r="E295" s="103" t="e">
        <f t="shared" si="142"/>
        <v>#N/A</v>
      </c>
      <c r="F295" s="103" t="e">
        <f t="shared" si="142"/>
        <v>#N/A</v>
      </c>
      <c r="G295" s="103" t="e">
        <f t="shared" si="142"/>
        <v>#N/A</v>
      </c>
      <c r="H295" s="103" t="e">
        <f t="shared" si="142"/>
        <v>#N/A</v>
      </c>
      <c r="I295" s="103" t="e">
        <f t="shared" si="142"/>
        <v>#N/A</v>
      </c>
      <c r="J295" s="103" t="e">
        <f t="shared" si="142"/>
        <v>#N/A</v>
      </c>
      <c r="K295" s="103" t="e">
        <f t="shared" si="142"/>
        <v>#N/A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 t="e">
        <f>VLOOKUP($B303,'fit with S&amp;P'!$A$100:$K$111,2+B304,0)</f>
        <v>#N/A</v>
      </c>
      <c r="C305" s="103" t="e">
        <f>VLOOKUP($B303,'fit with S&amp;P'!$A$100:$K$111,2+C304,0)</f>
        <v>#N/A</v>
      </c>
      <c r="D305" s="103" t="e">
        <f>VLOOKUP($B303,'fit with S&amp;P'!$A$100:$K$111,2+D304,0)</f>
        <v>#N/A</v>
      </c>
      <c r="E305" s="103" t="e">
        <f>VLOOKUP($B303,'fit with S&amp;P'!$A$100:$K$111,2+E304,0)</f>
        <v>#N/A</v>
      </c>
      <c r="F305" s="103" t="e">
        <f>VLOOKUP($B303,'fit with S&amp;P'!$A$100:$K$111,2+F304,0)</f>
        <v>#N/A</v>
      </c>
      <c r="G305" s="103" t="e">
        <f>VLOOKUP($B303,'fit with S&amp;P'!$A$100:$K$111,2+G304,0)</f>
        <v>#N/A</v>
      </c>
      <c r="H305" s="103" t="e">
        <f>VLOOKUP($B303,'fit with S&amp;P'!$A$100:$K$111,2+H304,0)</f>
        <v>#N/A</v>
      </c>
      <c r="I305" s="103" t="e">
        <f>VLOOKUP($B303,'fit with S&amp;P'!$A$100:$K$111,2+I304,0)</f>
        <v>#N/A</v>
      </c>
      <c r="J305" s="103" t="e">
        <f>VLOOKUP($B303,'fit with S&amp;P'!$A$100:$K$111,2+J304,0)</f>
        <v>#N/A</v>
      </c>
      <c r="K305" s="103" t="e">
        <f>VLOOKUP($B303,'fit with S&amp;P'!$A$100:$K$111,2+K304,0)</f>
        <v>#N/A</v>
      </c>
    </row>
    <row r="306" spans="1:11" ht="12" customHeight="1">
      <c r="A306" s="99" t="s">
        <v>175</v>
      </c>
      <c r="B306" s="103" t="e">
        <f>_xlfn.NORM.S.DIST($C$159*B305+$C$160*VLOOKUP(B304,$G$162:$J$171,2,0)+$C$161,TRUE)</f>
        <v>#N/A</v>
      </c>
      <c r="C306" s="103" t="e">
        <f t="shared" ref="C306" si="143">_xlfn.NORM.S.DIST($C$159*C305+$C$160*VLOOKUP(C304,$G$162:$J$171,2,0)+$C$161,TRUE)</f>
        <v>#N/A</v>
      </c>
      <c r="D306" s="103" t="e">
        <f t="shared" ref="D306" si="144">_xlfn.NORM.S.DIST($C$159*D305+$C$160*VLOOKUP(D304,$G$162:$J$171,2,0)+$C$161,TRUE)</f>
        <v>#N/A</v>
      </c>
      <c r="E306" s="103" t="e">
        <f t="shared" ref="E306" si="145">_xlfn.NORM.S.DIST($C$159*E305+$C$160*VLOOKUP(E304,$G$162:$J$171,2,0)+$C$161,TRUE)</f>
        <v>#N/A</v>
      </c>
      <c r="F306" s="103" t="e">
        <f t="shared" ref="F306" si="146">_xlfn.NORM.S.DIST($C$159*F305+$C$160*VLOOKUP(F304,$G$162:$J$171,2,0)+$C$161,TRUE)</f>
        <v>#N/A</v>
      </c>
      <c r="G306" s="103" t="e">
        <f t="shared" ref="G306" si="147">_xlfn.NORM.S.DIST($C$159*G305+$C$160*VLOOKUP(G304,$G$162:$J$171,2,0)+$C$161,TRUE)</f>
        <v>#N/A</v>
      </c>
      <c r="H306" s="103" t="e">
        <f t="shared" ref="H306" si="148">_xlfn.NORM.S.DIST($C$159*H305+$C$160*VLOOKUP(H304,$G$162:$J$171,2,0)+$C$161,TRUE)</f>
        <v>#N/A</v>
      </c>
      <c r="I306" s="103" t="e">
        <f t="shared" ref="I306" si="149">_xlfn.NORM.S.DIST($C$159*I305+$C$160*VLOOKUP(I304,$G$162:$J$171,2,0)+$C$161,TRUE)</f>
        <v>#N/A</v>
      </c>
      <c r="J306" s="103" t="e">
        <f t="shared" ref="J306" si="150">_xlfn.NORM.S.DIST($C$159*J305+$C$160*VLOOKUP(J304,$G$162:$J$171,2,0)+$C$161,TRUE)</f>
        <v>#N/A</v>
      </c>
      <c r="K306" s="103" t="e">
        <f t="shared" ref="K306" si="151">_xlfn.NORM.S.DIST($C$159*K305+$C$160*VLOOKUP(K304,$G$162:$J$171,2,0)+$C$161,TRUE)</f>
        <v>#N/A</v>
      </c>
    </row>
    <row r="307" spans="1:11" ht="12" customHeight="1">
      <c r="A307" s="99" t="s">
        <v>177</v>
      </c>
      <c r="B307" s="103" t="e">
        <f>_xlfn.NORM.S.DIST($C$159*B305+$C$160*VLOOKUP(B304,$G$162:$J$171,3,0)+$C$161,TRUE)</f>
        <v>#N/A</v>
      </c>
      <c r="C307" s="103" t="e">
        <f t="shared" ref="C307:K307" si="152">_xlfn.NORM.S.DIST($C$159*C305+$C$160*VLOOKUP(C304,$G$162:$J$171,3,0)+$C$161,TRUE)</f>
        <v>#N/A</v>
      </c>
      <c r="D307" s="103" t="e">
        <f t="shared" si="152"/>
        <v>#N/A</v>
      </c>
      <c r="E307" s="103" t="e">
        <f t="shared" si="152"/>
        <v>#N/A</v>
      </c>
      <c r="F307" s="103" t="e">
        <f t="shared" si="152"/>
        <v>#N/A</v>
      </c>
      <c r="G307" s="103" t="e">
        <f t="shared" si="152"/>
        <v>#N/A</v>
      </c>
      <c r="H307" s="103" t="e">
        <f t="shared" si="152"/>
        <v>#N/A</v>
      </c>
      <c r="I307" s="103" t="e">
        <f t="shared" si="152"/>
        <v>#N/A</v>
      </c>
      <c r="J307" s="103" t="e">
        <f t="shared" si="152"/>
        <v>#N/A</v>
      </c>
      <c r="K307" s="103" t="e">
        <f t="shared" si="152"/>
        <v>#N/A</v>
      </c>
    </row>
    <row r="308" spans="1:11" ht="12" customHeight="1">
      <c r="A308" s="99" t="s">
        <v>176</v>
      </c>
      <c r="B308" s="103" t="e">
        <f>_xlfn.NORM.S.DIST($C$159*B305+$C$160*VLOOKUP(B304,$G$162:$J$171,4,0)+$C$161,TRUE)</f>
        <v>#N/A</v>
      </c>
      <c r="C308" s="103" t="e">
        <f t="shared" ref="C308:K308" si="153">_xlfn.NORM.S.DIST($C$159*C305+$C$160*VLOOKUP(C304,$G$162:$J$171,4,0)+$C$161,TRUE)</f>
        <v>#N/A</v>
      </c>
      <c r="D308" s="103" t="e">
        <f t="shared" si="153"/>
        <v>#N/A</v>
      </c>
      <c r="E308" s="103" t="e">
        <f t="shared" si="153"/>
        <v>#N/A</v>
      </c>
      <c r="F308" s="103" t="e">
        <f t="shared" si="153"/>
        <v>#N/A</v>
      </c>
      <c r="G308" s="103" t="e">
        <f t="shared" si="153"/>
        <v>#N/A</v>
      </c>
      <c r="H308" s="103" t="e">
        <f t="shared" si="153"/>
        <v>#N/A</v>
      </c>
      <c r="I308" s="103" t="e">
        <f t="shared" si="153"/>
        <v>#N/A</v>
      </c>
      <c r="J308" s="103" t="e">
        <f t="shared" si="153"/>
        <v>#N/A</v>
      </c>
      <c r="K308" s="103" t="e">
        <f t="shared" si="153"/>
        <v>#N/A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 t="e">
        <f>VLOOKUP($B316,'fit with S&amp;P'!$A$100:$K$111,2+B317,0)</f>
        <v>#N/A</v>
      </c>
      <c r="C318" s="103" t="e">
        <f>VLOOKUP($B316,'fit with S&amp;P'!$A$100:$K$111,2+C317,0)</f>
        <v>#N/A</v>
      </c>
      <c r="D318" s="103" t="e">
        <f>VLOOKUP($B316,'fit with S&amp;P'!$A$100:$K$111,2+D317,0)</f>
        <v>#N/A</v>
      </c>
      <c r="E318" s="103" t="e">
        <f>VLOOKUP($B316,'fit with S&amp;P'!$A$100:$K$111,2+E317,0)</f>
        <v>#N/A</v>
      </c>
      <c r="F318" s="103" t="e">
        <f>VLOOKUP($B316,'fit with S&amp;P'!$A$100:$K$111,2+F317,0)</f>
        <v>#N/A</v>
      </c>
      <c r="G318" s="103" t="e">
        <f>VLOOKUP($B316,'fit with S&amp;P'!$A$100:$K$111,2+G317,0)</f>
        <v>#N/A</v>
      </c>
      <c r="H318" s="103" t="e">
        <f>VLOOKUP($B316,'fit with S&amp;P'!$A$100:$K$111,2+H317,0)</f>
        <v>#N/A</v>
      </c>
      <c r="I318" s="103" t="e">
        <f>VLOOKUP($B316,'fit with S&amp;P'!$A$100:$K$111,2+I317,0)</f>
        <v>#N/A</v>
      </c>
      <c r="J318" s="103" t="e">
        <f>VLOOKUP($B316,'fit with S&amp;P'!$A$100:$K$111,2+J317,0)</f>
        <v>#N/A</v>
      </c>
      <c r="K318" s="103" t="e">
        <f>VLOOKUP($B316,'fit with S&amp;P'!$A$100:$K$111,2+K317,0)</f>
        <v>#N/A</v>
      </c>
    </row>
    <row r="319" spans="1:11" ht="12" customHeight="1">
      <c r="A319" s="99" t="s">
        <v>175</v>
      </c>
      <c r="B319" s="103" t="e">
        <f>_xlfn.NORM.S.DIST($C$159*B318+$C$160*VLOOKUP(B317,$G$162:$J$171,2,0)+$C$161,TRUE)</f>
        <v>#N/A</v>
      </c>
      <c r="C319" s="103" t="e">
        <f t="shared" ref="C319" si="154">_xlfn.NORM.S.DIST($C$159*C318+$C$160*VLOOKUP(C317,$G$162:$J$171,2,0)+$C$161,TRUE)</f>
        <v>#N/A</v>
      </c>
      <c r="D319" s="103" t="e">
        <f t="shared" ref="D319" si="155">_xlfn.NORM.S.DIST($C$159*D318+$C$160*VLOOKUP(D317,$G$162:$J$171,2,0)+$C$161,TRUE)</f>
        <v>#N/A</v>
      </c>
      <c r="E319" s="103" t="e">
        <f t="shared" ref="E319" si="156">_xlfn.NORM.S.DIST($C$159*E318+$C$160*VLOOKUP(E317,$G$162:$J$171,2,0)+$C$161,TRUE)</f>
        <v>#N/A</v>
      </c>
      <c r="F319" s="103" t="e">
        <f t="shared" ref="F319" si="157">_xlfn.NORM.S.DIST($C$159*F318+$C$160*VLOOKUP(F317,$G$162:$J$171,2,0)+$C$161,TRUE)</f>
        <v>#N/A</v>
      </c>
      <c r="G319" s="103" t="e">
        <f t="shared" ref="G319" si="158">_xlfn.NORM.S.DIST($C$159*G318+$C$160*VLOOKUP(G317,$G$162:$J$171,2,0)+$C$161,TRUE)</f>
        <v>#N/A</v>
      </c>
      <c r="H319" s="103" t="e">
        <f t="shared" ref="H319" si="159">_xlfn.NORM.S.DIST($C$159*H318+$C$160*VLOOKUP(H317,$G$162:$J$171,2,0)+$C$161,TRUE)</f>
        <v>#N/A</v>
      </c>
      <c r="I319" s="103" t="e">
        <f t="shared" ref="I319" si="160">_xlfn.NORM.S.DIST($C$159*I318+$C$160*VLOOKUP(I317,$G$162:$J$171,2,0)+$C$161,TRUE)</f>
        <v>#N/A</v>
      </c>
      <c r="J319" s="103" t="e">
        <f t="shared" ref="J319" si="161">_xlfn.NORM.S.DIST($C$159*J318+$C$160*VLOOKUP(J317,$G$162:$J$171,2,0)+$C$161,TRUE)</f>
        <v>#N/A</v>
      </c>
      <c r="K319" s="103" t="e">
        <f t="shared" ref="K319" si="162">_xlfn.NORM.S.DIST($C$159*K318+$C$160*VLOOKUP(K317,$G$162:$J$171,2,0)+$C$161,TRUE)</f>
        <v>#N/A</v>
      </c>
    </row>
    <row r="320" spans="1:11" ht="12" customHeight="1">
      <c r="A320" s="99" t="s">
        <v>177</v>
      </c>
      <c r="B320" s="103" t="e">
        <f>_xlfn.NORM.S.DIST($C$159*B318+$C$160*VLOOKUP(B317,$G$162:$J$171,3,0)+$C$161,TRUE)</f>
        <v>#N/A</v>
      </c>
      <c r="C320" s="103" t="e">
        <f t="shared" ref="C320:K320" si="163">_xlfn.NORM.S.DIST($C$159*C318+$C$160*VLOOKUP(C317,$G$162:$J$171,3,0)+$C$161,TRUE)</f>
        <v>#N/A</v>
      </c>
      <c r="D320" s="103" t="e">
        <f t="shared" si="163"/>
        <v>#N/A</v>
      </c>
      <c r="E320" s="103" t="e">
        <f t="shared" si="163"/>
        <v>#N/A</v>
      </c>
      <c r="F320" s="103" t="e">
        <f t="shared" si="163"/>
        <v>#N/A</v>
      </c>
      <c r="G320" s="103" t="e">
        <f t="shared" si="163"/>
        <v>#N/A</v>
      </c>
      <c r="H320" s="103" t="e">
        <f t="shared" si="163"/>
        <v>#N/A</v>
      </c>
      <c r="I320" s="103" t="e">
        <f t="shared" si="163"/>
        <v>#N/A</v>
      </c>
      <c r="J320" s="103" t="e">
        <f t="shared" si="163"/>
        <v>#N/A</v>
      </c>
      <c r="K320" s="103" t="e">
        <f t="shared" si="163"/>
        <v>#N/A</v>
      </c>
    </row>
    <row r="321" spans="1:11" ht="12" customHeight="1">
      <c r="A321" s="99" t="s">
        <v>176</v>
      </c>
      <c r="B321" s="103" t="e">
        <f>_xlfn.NORM.S.DIST($C$159*B318+$C$160*VLOOKUP(B317,$G$162:$J$171,4,0)+$C$161,TRUE)</f>
        <v>#N/A</v>
      </c>
      <c r="C321" s="103" t="e">
        <f t="shared" ref="C321:K321" si="164">_xlfn.NORM.S.DIST($C$159*C318+$C$160*VLOOKUP(C317,$G$162:$J$171,4,0)+$C$161,TRUE)</f>
        <v>#N/A</v>
      </c>
      <c r="D321" s="103" t="e">
        <f t="shared" si="164"/>
        <v>#N/A</v>
      </c>
      <c r="E321" s="103" t="e">
        <f t="shared" si="164"/>
        <v>#N/A</v>
      </c>
      <c r="F321" s="103" t="e">
        <f t="shared" si="164"/>
        <v>#N/A</v>
      </c>
      <c r="G321" s="103" t="e">
        <f t="shared" si="164"/>
        <v>#N/A</v>
      </c>
      <c r="H321" s="103" t="e">
        <f t="shared" si="164"/>
        <v>#N/A</v>
      </c>
      <c r="I321" s="103" t="e">
        <f t="shared" si="164"/>
        <v>#N/A</v>
      </c>
      <c r="J321" s="103" t="e">
        <f t="shared" si="164"/>
        <v>#N/A</v>
      </c>
      <c r="K321" s="103" t="e">
        <f t="shared" si="164"/>
        <v>#N/A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05" t="s">
        <v>24</v>
      </c>
      <c r="B330" s="105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05" t="s">
        <v>204</v>
      </c>
      <c r="B331" s="103" t="e">
        <f ca="1">OFFSET($B$176,(VALUE(MID($A331,5,2))-1)*13,B$330)</f>
        <v>#N/A</v>
      </c>
      <c r="C331" s="103" t="e">
        <f t="shared" ref="C331:K342" ca="1" si="165">OFFSET($B$176,(VALUE(MID($A331,5,2))-1)*13,C$330)</f>
        <v>#N/A</v>
      </c>
      <c r="D331" s="103" t="e">
        <f t="shared" ca="1" si="165"/>
        <v>#N/A</v>
      </c>
      <c r="E331" s="103" t="e">
        <f t="shared" ca="1" si="165"/>
        <v>#N/A</v>
      </c>
      <c r="F331" s="103" t="e">
        <f t="shared" ca="1" si="165"/>
        <v>#N/A</v>
      </c>
      <c r="G331" s="103" t="e">
        <f t="shared" ca="1" si="165"/>
        <v>#N/A</v>
      </c>
      <c r="H331" s="103" t="e">
        <f t="shared" ca="1" si="165"/>
        <v>#N/A</v>
      </c>
      <c r="I331" s="103" t="e">
        <f t="shared" ca="1" si="165"/>
        <v>#N/A</v>
      </c>
      <c r="J331" s="103" t="e">
        <f t="shared" ca="1" si="165"/>
        <v>#N/A</v>
      </c>
      <c r="K331" s="103" t="e">
        <f t="shared" ca="1" si="165"/>
        <v>#N/A</v>
      </c>
    </row>
    <row r="332" spans="1:11" ht="12" customHeight="1">
      <c r="A332" s="105" t="s">
        <v>205</v>
      </c>
      <c r="B332" s="103" t="e">
        <f t="shared" ref="B332:B342" ca="1" si="166">OFFSET($B$176,(VALUE(MID($A332,5,2))-1)*13,B$330)</f>
        <v>#N/A</v>
      </c>
      <c r="C332" s="103" t="e">
        <f t="shared" ca="1" si="165"/>
        <v>#N/A</v>
      </c>
      <c r="D332" s="103" t="e">
        <f t="shared" ca="1" si="165"/>
        <v>#N/A</v>
      </c>
      <c r="E332" s="103" t="e">
        <f t="shared" ca="1" si="165"/>
        <v>#N/A</v>
      </c>
      <c r="F332" s="103" t="e">
        <f t="shared" ca="1" si="165"/>
        <v>#N/A</v>
      </c>
      <c r="G332" s="103" t="e">
        <f t="shared" ca="1" si="165"/>
        <v>#N/A</v>
      </c>
      <c r="H332" s="103" t="e">
        <f t="shared" ca="1" si="165"/>
        <v>#N/A</v>
      </c>
      <c r="I332" s="103" t="e">
        <f t="shared" ca="1" si="165"/>
        <v>#N/A</v>
      </c>
      <c r="J332" s="103" t="e">
        <f t="shared" ca="1" si="165"/>
        <v>#N/A</v>
      </c>
      <c r="K332" s="103" t="e">
        <f t="shared" ca="1" si="165"/>
        <v>#N/A</v>
      </c>
    </row>
    <row r="333" spans="1:11" ht="12" customHeight="1">
      <c r="A333" s="105" t="s">
        <v>206</v>
      </c>
      <c r="B333" s="103" t="e">
        <f t="shared" ca="1" si="166"/>
        <v>#N/A</v>
      </c>
      <c r="C333" s="103" t="e">
        <f t="shared" ca="1" si="165"/>
        <v>#N/A</v>
      </c>
      <c r="D333" s="103" t="e">
        <f t="shared" ca="1" si="165"/>
        <v>#N/A</v>
      </c>
      <c r="E333" s="103" t="e">
        <f t="shared" ca="1" si="165"/>
        <v>#N/A</v>
      </c>
      <c r="F333" s="103" t="e">
        <f t="shared" ca="1" si="165"/>
        <v>#N/A</v>
      </c>
      <c r="G333" s="103" t="e">
        <f t="shared" ca="1" si="165"/>
        <v>#N/A</v>
      </c>
      <c r="H333" s="103" t="e">
        <f t="shared" ca="1" si="165"/>
        <v>#N/A</v>
      </c>
      <c r="I333" s="103" t="e">
        <f t="shared" ca="1" si="165"/>
        <v>#N/A</v>
      </c>
      <c r="J333" s="103" t="e">
        <f t="shared" ca="1" si="165"/>
        <v>#N/A</v>
      </c>
      <c r="K333" s="103" t="e">
        <f t="shared" ca="1" si="165"/>
        <v>#N/A</v>
      </c>
    </row>
    <row r="334" spans="1:11" ht="12" customHeight="1">
      <c r="A334" s="105" t="s">
        <v>207</v>
      </c>
      <c r="B334" s="103" t="e">
        <f t="shared" ca="1" si="166"/>
        <v>#N/A</v>
      </c>
      <c r="C334" s="103" t="e">
        <f t="shared" ca="1" si="165"/>
        <v>#N/A</v>
      </c>
      <c r="D334" s="103" t="e">
        <f t="shared" ca="1" si="165"/>
        <v>#N/A</v>
      </c>
      <c r="E334" s="103" t="e">
        <f t="shared" ca="1" si="165"/>
        <v>#N/A</v>
      </c>
      <c r="F334" s="103" t="e">
        <f t="shared" ca="1" si="165"/>
        <v>#N/A</v>
      </c>
      <c r="G334" s="103" t="e">
        <f t="shared" ca="1" si="165"/>
        <v>#N/A</v>
      </c>
      <c r="H334" s="103" t="e">
        <f t="shared" ca="1" si="165"/>
        <v>#N/A</v>
      </c>
      <c r="I334" s="103" t="e">
        <f t="shared" ca="1" si="165"/>
        <v>#N/A</v>
      </c>
      <c r="J334" s="103" t="e">
        <f t="shared" ca="1" si="165"/>
        <v>#N/A</v>
      </c>
      <c r="K334" s="103" t="e">
        <f t="shared" ca="1" si="165"/>
        <v>#N/A</v>
      </c>
    </row>
    <row r="335" spans="1:11" ht="12" customHeight="1">
      <c r="A335" s="105" t="s">
        <v>208</v>
      </c>
      <c r="B335" s="103" t="e">
        <f t="shared" ca="1" si="166"/>
        <v>#N/A</v>
      </c>
      <c r="C335" s="103" t="e">
        <f t="shared" ca="1" si="165"/>
        <v>#N/A</v>
      </c>
      <c r="D335" s="103" t="e">
        <f t="shared" ca="1" si="165"/>
        <v>#N/A</v>
      </c>
      <c r="E335" s="103" t="e">
        <f t="shared" ca="1" si="165"/>
        <v>#N/A</v>
      </c>
      <c r="F335" s="103" t="e">
        <f t="shared" ca="1" si="165"/>
        <v>#N/A</v>
      </c>
      <c r="G335" s="103" t="e">
        <f t="shared" ca="1" si="165"/>
        <v>#N/A</v>
      </c>
      <c r="H335" s="103" t="e">
        <f t="shared" ca="1" si="165"/>
        <v>#N/A</v>
      </c>
      <c r="I335" s="103" t="e">
        <f t="shared" ca="1" si="165"/>
        <v>#N/A</v>
      </c>
      <c r="J335" s="103" t="e">
        <f t="shared" ca="1" si="165"/>
        <v>#N/A</v>
      </c>
      <c r="K335" s="103" t="e">
        <f t="shared" ca="1" si="165"/>
        <v>#N/A</v>
      </c>
    </row>
    <row r="336" spans="1:11" ht="12" customHeight="1">
      <c r="A336" s="105" t="s">
        <v>209</v>
      </c>
      <c r="B336" s="103" t="e">
        <f t="shared" ca="1" si="166"/>
        <v>#N/A</v>
      </c>
      <c r="C336" s="103" t="e">
        <f t="shared" ca="1" si="165"/>
        <v>#N/A</v>
      </c>
      <c r="D336" s="103" t="e">
        <f t="shared" ca="1" si="165"/>
        <v>#N/A</v>
      </c>
      <c r="E336" s="103" t="e">
        <f t="shared" ca="1" si="165"/>
        <v>#N/A</v>
      </c>
      <c r="F336" s="103" t="e">
        <f t="shared" ca="1" si="165"/>
        <v>#N/A</v>
      </c>
      <c r="G336" s="103" t="e">
        <f t="shared" ca="1" si="165"/>
        <v>#N/A</v>
      </c>
      <c r="H336" s="103" t="e">
        <f t="shared" ca="1" si="165"/>
        <v>#N/A</v>
      </c>
      <c r="I336" s="103" t="e">
        <f t="shared" ca="1" si="165"/>
        <v>#N/A</v>
      </c>
      <c r="J336" s="103" t="e">
        <f t="shared" ca="1" si="165"/>
        <v>#N/A</v>
      </c>
      <c r="K336" s="103" t="e">
        <f t="shared" ca="1" si="165"/>
        <v>#N/A</v>
      </c>
    </row>
    <row r="337" spans="1:11" ht="12" customHeight="1">
      <c r="A337" s="105" t="s">
        <v>210</v>
      </c>
      <c r="B337" s="103" t="e">
        <f t="shared" ca="1" si="166"/>
        <v>#N/A</v>
      </c>
      <c r="C337" s="103" t="e">
        <f t="shared" ca="1" si="165"/>
        <v>#N/A</v>
      </c>
      <c r="D337" s="103" t="e">
        <f t="shared" ca="1" si="165"/>
        <v>#N/A</v>
      </c>
      <c r="E337" s="103" t="e">
        <f t="shared" ca="1" si="165"/>
        <v>#N/A</v>
      </c>
      <c r="F337" s="103" t="e">
        <f t="shared" ca="1" si="165"/>
        <v>#N/A</v>
      </c>
      <c r="G337" s="103" t="e">
        <f t="shared" ca="1" si="165"/>
        <v>#N/A</v>
      </c>
      <c r="H337" s="103" t="e">
        <f t="shared" ca="1" si="165"/>
        <v>#N/A</v>
      </c>
      <c r="I337" s="103" t="e">
        <f t="shared" ca="1" si="165"/>
        <v>#N/A</v>
      </c>
      <c r="J337" s="103" t="e">
        <f t="shared" ca="1" si="165"/>
        <v>#N/A</v>
      </c>
      <c r="K337" s="103" t="e">
        <f t="shared" ca="1" si="165"/>
        <v>#N/A</v>
      </c>
    </row>
    <row r="338" spans="1:11" ht="12" customHeight="1">
      <c r="A338" s="105" t="s">
        <v>211</v>
      </c>
      <c r="B338" s="103" t="e">
        <f t="shared" ca="1" si="166"/>
        <v>#N/A</v>
      </c>
      <c r="C338" s="103" t="e">
        <f t="shared" ca="1" si="165"/>
        <v>#N/A</v>
      </c>
      <c r="D338" s="103" t="e">
        <f t="shared" ca="1" si="165"/>
        <v>#N/A</v>
      </c>
      <c r="E338" s="103" t="e">
        <f t="shared" ca="1" si="165"/>
        <v>#N/A</v>
      </c>
      <c r="F338" s="103" t="e">
        <f t="shared" ca="1" si="165"/>
        <v>#N/A</v>
      </c>
      <c r="G338" s="103" t="e">
        <f t="shared" ca="1" si="165"/>
        <v>#N/A</v>
      </c>
      <c r="H338" s="103" t="e">
        <f t="shared" ca="1" si="165"/>
        <v>#N/A</v>
      </c>
      <c r="I338" s="103" t="e">
        <f t="shared" ca="1" si="165"/>
        <v>#N/A</v>
      </c>
      <c r="J338" s="103" t="e">
        <f t="shared" ca="1" si="165"/>
        <v>#N/A</v>
      </c>
      <c r="K338" s="103" t="e">
        <f t="shared" ca="1" si="165"/>
        <v>#N/A</v>
      </c>
    </row>
    <row r="339" spans="1:11" ht="12" customHeight="1">
      <c r="A339" s="105" t="s">
        <v>212</v>
      </c>
      <c r="B339" s="103" t="e">
        <f t="shared" ca="1" si="166"/>
        <v>#N/A</v>
      </c>
      <c r="C339" s="103" t="e">
        <f t="shared" ca="1" si="165"/>
        <v>#N/A</v>
      </c>
      <c r="D339" s="103" t="e">
        <f t="shared" ca="1" si="165"/>
        <v>#N/A</v>
      </c>
      <c r="E339" s="103" t="e">
        <f t="shared" ca="1" si="165"/>
        <v>#N/A</v>
      </c>
      <c r="F339" s="103" t="e">
        <f t="shared" ca="1" si="165"/>
        <v>#N/A</v>
      </c>
      <c r="G339" s="103" t="e">
        <f t="shared" ca="1" si="165"/>
        <v>#N/A</v>
      </c>
      <c r="H339" s="103" t="e">
        <f t="shared" ca="1" si="165"/>
        <v>#N/A</v>
      </c>
      <c r="I339" s="103" t="e">
        <f t="shared" ca="1" si="165"/>
        <v>#N/A</v>
      </c>
      <c r="J339" s="103" t="e">
        <f t="shared" ca="1" si="165"/>
        <v>#N/A</v>
      </c>
      <c r="K339" s="103" t="e">
        <f t="shared" ca="1" si="165"/>
        <v>#N/A</v>
      </c>
    </row>
    <row r="340" spans="1:11" ht="12" customHeight="1">
      <c r="A340" s="105" t="s">
        <v>213</v>
      </c>
      <c r="B340" s="103" t="e">
        <f t="shared" ca="1" si="166"/>
        <v>#N/A</v>
      </c>
      <c r="C340" s="103" t="e">
        <f t="shared" ca="1" si="165"/>
        <v>#N/A</v>
      </c>
      <c r="D340" s="103" t="e">
        <f t="shared" ca="1" si="165"/>
        <v>#N/A</v>
      </c>
      <c r="E340" s="103" t="e">
        <f t="shared" ca="1" si="165"/>
        <v>#N/A</v>
      </c>
      <c r="F340" s="103" t="e">
        <f t="shared" ca="1" si="165"/>
        <v>#N/A</v>
      </c>
      <c r="G340" s="103" t="e">
        <f t="shared" ca="1" si="165"/>
        <v>#N/A</v>
      </c>
      <c r="H340" s="103" t="e">
        <f t="shared" ca="1" si="165"/>
        <v>#N/A</v>
      </c>
      <c r="I340" s="103" t="e">
        <f t="shared" ca="1" si="165"/>
        <v>#N/A</v>
      </c>
      <c r="J340" s="103" t="e">
        <f t="shared" ca="1" si="165"/>
        <v>#N/A</v>
      </c>
      <c r="K340" s="103" t="e">
        <f t="shared" ca="1" si="165"/>
        <v>#N/A</v>
      </c>
    </row>
    <row r="341" spans="1:11" ht="12" customHeight="1">
      <c r="A341" s="105" t="s">
        <v>214</v>
      </c>
      <c r="B341" s="103" t="e">
        <f t="shared" ca="1" si="166"/>
        <v>#N/A</v>
      </c>
      <c r="C341" s="103" t="e">
        <f t="shared" ca="1" si="165"/>
        <v>#N/A</v>
      </c>
      <c r="D341" s="103" t="e">
        <f t="shared" ca="1" si="165"/>
        <v>#N/A</v>
      </c>
      <c r="E341" s="103" t="e">
        <f t="shared" ca="1" si="165"/>
        <v>#N/A</v>
      </c>
      <c r="F341" s="103" t="e">
        <f t="shared" ca="1" si="165"/>
        <v>#N/A</v>
      </c>
      <c r="G341" s="103" t="e">
        <f t="shared" ca="1" si="165"/>
        <v>#N/A</v>
      </c>
      <c r="H341" s="103" t="e">
        <f t="shared" ca="1" si="165"/>
        <v>#N/A</v>
      </c>
      <c r="I341" s="103" t="e">
        <f t="shared" ca="1" si="165"/>
        <v>#N/A</v>
      </c>
      <c r="J341" s="103" t="e">
        <f t="shared" ca="1" si="165"/>
        <v>#N/A</v>
      </c>
      <c r="K341" s="103" t="e">
        <f t="shared" ca="1" si="165"/>
        <v>#N/A</v>
      </c>
    </row>
    <row r="342" spans="1:11" ht="12" customHeight="1">
      <c r="A342" s="105" t="s">
        <v>215</v>
      </c>
      <c r="B342" s="103" t="e">
        <f t="shared" ca="1" si="166"/>
        <v>#N/A</v>
      </c>
      <c r="C342" s="103" t="e">
        <f t="shared" ca="1" si="165"/>
        <v>#N/A</v>
      </c>
      <c r="D342" s="103" t="e">
        <f t="shared" ca="1" si="165"/>
        <v>#N/A</v>
      </c>
      <c r="E342" s="103" t="e">
        <f t="shared" ca="1" si="165"/>
        <v>#N/A</v>
      </c>
      <c r="F342" s="103" t="e">
        <f t="shared" ca="1" si="165"/>
        <v>#N/A</v>
      </c>
      <c r="G342" s="103" t="e">
        <f t="shared" ca="1" si="165"/>
        <v>#N/A</v>
      </c>
      <c r="H342" s="103" t="e">
        <f t="shared" ca="1" si="165"/>
        <v>#N/A</v>
      </c>
      <c r="I342" s="103" t="e">
        <f t="shared" ca="1" si="165"/>
        <v>#N/A</v>
      </c>
      <c r="J342" s="103" t="e">
        <f t="shared" ca="1" si="165"/>
        <v>#N/A</v>
      </c>
      <c r="K342" s="103" t="e">
        <f t="shared" ca="1" si="165"/>
        <v>#N/A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05" t="s">
        <v>24</v>
      </c>
      <c r="B349" s="105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05" t="s">
        <v>204</v>
      </c>
      <c r="B350" s="103" t="e">
        <f ca="1">OFFSET($B$177,(VALUE(MID($A350,5,2))-1)*13,B$330)</f>
        <v>#N/A</v>
      </c>
      <c r="C350" s="103" t="e">
        <f t="shared" ref="C350:K361" ca="1" si="167">OFFSET($B$177,(VALUE(MID($A350,5,2))-1)*13,C$330)</f>
        <v>#N/A</v>
      </c>
      <c r="D350" s="103" t="e">
        <f t="shared" ca="1" si="167"/>
        <v>#N/A</v>
      </c>
      <c r="E350" s="103" t="e">
        <f t="shared" ca="1" si="167"/>
        <v>#N/A</v>
      </c>
      <c r="F350" s="103" t="e">
        <f t="shared" ca="1" si="167"/>
        <v>#N/A</v>
      </c>
      <c r="G350" s="103" t="e">
        <f t="shared" ca="1" si="167"/>
        <v>#N/A</v>
      </c>
      <c r="H350" s="103" t="e">
        <f t="shared" ca="1" si="167"/>
        <v>#N/A</v>
      </c>
      <c r="I350" s="103" t="e">
        <f t="shared" ca="1" si="167"/>
        <v>#N/A</v>
      </c>
      <c r="J350" s="103" t="e">
        <f t="shared" ca="1" si="167"/>
        <v>#N/A</v>
      </c>
      <c r="K350" s="103" t="e">
        <f t="shared" ca="1" si="167"/>
        <v>#N/A</v>
      </c>
    </row>
    <row r="351" spans="1:11" ht="12" customHeight="1">
      <c r="A351" s="105" t="s">
        <v>205</v>
      </c>
      <c r="B351" s="103" t="e">
        <f t="shared" ref="B351:B361" ca="1" si="168">OFFSET($B$177,(VALUE(MID($A351,5,2))-1)*13,B$330)</f>
        <v>#N/A</v>
      </c>
      <c r="C351" s="103" t="e">
        <f t="shared" ca="1" si="167"/>
        <v>#N/A</v>
      </c>
      <c r="D351" s="103" t="e">
        <f t="shared" ca="1" si="167"/>
        <v>#N/A</v>
      </c>
      <c r="E351" s="103" t="e">
        <f t="shared" ca="1" si="167"/>
        <v>#N/A</v>
      </c>
      <c r="F351" s="103" t="e">
        <f t="shared" ca="1" si="167"/>
        <v>#N/A</v>
      </c>
      <c r="G351" s="103" t="e">
        <f t="shared" ca="1" si="167"/>
        <v>#N/A</v>
      </c>
      <c r="H351" s="103" t="e">
        <f t="shared" ca="1" si="167"/>
        <v>#N/A</v>
      </c>
      <c r="I351" s="103" t="e">
        <f t="shared" ca="1" si="167"/>
        <v>#N/A</v>
      </c>
      <c r="J351" s="103" t="e">
        <f t="shared" ca="1" si="167"/>
        <v>#N/A</v>
      </c>
      <c r="K351" s="103" t="e">
        <f t="shared" ca="1" si="167"/>
        <v>#N/A</v>
      </c>
    </row>
    <row r="352" spans="1:11" ht="12" customHeight="1">
      <c r="A352" s="105" t="s">
        <v>206</v>
      </c>
      <c r="B352" s="103" t="e">
        <f t="shared" ca="1" si="168"/>
        <v>#N/A</v>
      </c>
      <c r="C352" s="103" t="e">
        <f t="shared" ca="1" si="167"/>
        <v>#N/A</v>
      </c>
      <c r="D352" s="103" t="e">
        <f t="shared" ca="1" si="167"/>
        <v>#N/A</v>
      </c>
      <c r="E352" s="103" t="e">
        <f t="shared" ca="1" si="167"/>
        <v>#N/A</v>
      </c>
      <c r="F352" s="103" t="e">
        <f t="shared" ca="1" si="167"/>
        <v>#N/A</v>
      </c>
      <c r="G352" s="103" t="e">
        <f t="shared" ca="1" si="167"/>
        <v>#N/A</v>
      </c>
      <c r="H352" s="103" t="e">
        <f t="shared" ca="1" si="167"/>
        <v>#N/A</v>
      </c>
      <c r="I352" s="103" t="e">
        <f t="shared" ca="1" si="167"/>
        <v>#N/A</v>
      </c>
      <c r="J352" s="103" t="e">
        <f t="shared" ca="1" si="167"/>
        <v>#N/A</v>
      </c>
      <c r="K352" s="103" t="e">
        <f t="shared" ca="1" si="167"/>
        <v>#N/A</v>
      </c>
    </row>
    <row r="353" spans="1:11" ht="12" customHeight="1">
      <c r="A353" s="105" t="s">
        <v>207</v>
      </c>
      <c r="B353" s="103" t="e">
        <f t="shared" ca="1" si="168"/>
        <v>#N/A</v>
      </c>
      <c r="C353" s="103" t="e">
        <f t="shared" ca="1" si="167"/>
        <v>#N/A</v>
      </c>
      <c r="D353" s="103" t="e">
        <f t="shared" ca="1" si="167"/>
        <v>#N/A</v>
      </c>
      <c r="E353" s="103" t="e">
        <f t="shared" ca="1" si="167"/>
        <v>#N/A</v>
      </c>
      <c r="F353" s="103" t="e">
        <f t="shared" ca="1" si="167"/>
        <v>#N/A</v>
      </c>
      <c r="G353" s="103" t="e">
        <f t="shared" ca="1" si="167"/>
        <v>#N/A</v>
      </c>
      <c r="H353" s="103" t="e">
        <f t="shared" ca="1" si="167"/>
        <v>#N/A</v>
      </c>
      <c r="I353" s="103" t="e">
        <f t="shared" ca="1" si="167"/>
        <v>#N/A</v>
      </c>
      <c r="J353" s="103" t="e">
        <f t="shared" ca="1" si="167"/>
        <v>#N/A</v>
      </c>
      <c r="K353" s="103" t="e">
        <f t="shared" ca="1" si="167"/>
        <v>#N/A</v>
      </c>
    </row>
    <row r="354" spans="1:11" ht="12" customHeight="1">
      <c r="A354" s="105" t="s">
        <v>208</v>
      </c>
      <c r="B354" s="103" t="e">
        <f t="shared" ca="1" si="168"/>
        <v>#N/A</v>
      </c>
      <c r="C354" s="103" t="e">
        <f t="shared" ca="1" si="167"/>
        <v>#N/A</v>
      </c>
      <c r="D354" s="103" t="e">
        <f t="shared" ca="1" si="167"/>
        <v>#N/A</v>
      </c>
      <c r="E354" s="103" t="e">
        <f t="shared" ca="1" si="167"/>
        <v>#N/A</v>
      </c>
      <c r="F354" s="103" t="e">
        <f t="shared" ca="1" si="167"/>
        <v>#N/A</v>
      </c>
      <c r="G354" s="103" t="e">
        <f t="shared" ca="1" si="167"/>
        <v>#N/A</v>
      </c>
      <c r="H354" s="103" t="e">
        <f t="shared" ca="1" si="167"/>
        <v>#N/A</v>
      </c>
      <c r="I354" s="103" t="e">
        <f t="shared" ca="1" si="167"/>
        <v>#N/A</v>
      </c>
      <c r="J354" s="103" t="e">
        <f t="shared" ca="1" si="167"/>
        <v>#N/A</v>
      </c>
      <c r="K354" s="103" t="e">
        <f t="shared" ca="1" si="167"/>
        <v>#N/A</v>
      </c>
    </row>
    <row r="355" spans="1:11" ht="12" customHeight="1">
      <c r="A355" s="105" t="s">
        <v>209</v>
      </c>
      <c r="B355" s="103" t="e">
        <f t="shared" ca="1" si="168"/>
        <v>#N/A</v>
      </c>
      <c r="C355" s="103" t="e">
        <f t="shared" ca="1" si="167"/>
        <v>#N/A</v>
      </c>
      <c r="D355" s="103" t="e">
        <f t="shared" ca="1" si="167"/>
        <v>#N/A</v>
      </c>
      <c r="E355" s="103" t="e">
        <f t="shared" ca="1" si="167"/>
        <v>#N/A</v>
      </c>
      <c r="F355" s="103" t="e">
        <f t="shared" ca="1" si="167"/>
        <v>#N/A</v>
      </c>
      <c r="G355" s="103" t="e">
        <f t="shared" ca="1" si="167"/>
        <v>#N/A</v>
      </c>
      <c r="H355" s="103" t="e">
        <f t="shared" ca="1" si="167"/>
        <v>#N/A</v>
      </c>
      <c r="I355" s="103" t="e">
        <f t="shared" ca="1" si="167"/>
        <v>#N/A</v>
      </c>
      <c r="J355" s="103" t="e">
        <f t="shared" ca="1" si="167"/>
        <v>#N/A</v>
      </c>
      <c r="K355" s="103" t="e">
        <f t="shared" ca="1" si="167"/>
        <v>#N/A</v>
      </c>
    </row>
    <row r="356" spans="1:11" ht="12" customHeight="1">
      <c r="A356" s="105" t="s">
        <v>210</v>
      </c>
      <c r="B356" s="103" t="e">
        <f t="shared" ca="1" si="168"/>
        <v>#N/A</v>
      </c>
      <c r="C356" s="103" t="e">
        <f t="shared" ca="1" si="167"/>
        <v>#N/A</v>
      </c>
      <c r="D356" s="103" t="e">
        <f t="shared" ca="1" si="167"/>
        <v>#N/A</v>
      </c>
      <c r="E356" s="103" t="e">
        <f t="shared" ca="1" si="167"/>
        <v>#N/A</v>
      </c>
      <c r="F356" s="103" t="e">
        <f t="shared" ca="1" si="167"/>
        <v>#N/A</v>
      </c>
      <c r="G356" s="103" t="e">
        <f t="shared" ca="1" si="167"/>
        <v>#N/A</v>
      </c>
      <c r="H356" s="103" t="e">
        <f t="shared" ca="1" si="167"/>
        <v>#N/A</v>
      </c>
      <c r="I356" s="103" t="e">
        <f t="shared" ca="1" si="167"/>
        <v>#N/A</v>
      </c>
      <c r="J356" s="103" t="e">
        <f t="shared" ca="1" si="167"/>
        <v>#N/A</v>
      </c>
      <c r="K356" s="103" t="e">
        <f t="shared" ca="1" si="167"/>
        <v>#N/A</v>
      </c>
    </row>
    <row r="357" spans="1:11" ht="12" customHeight="1">
      <c r="A357" s="105" t="s">
        <v>211</v>
      </c>
      <c r="B357" s="103" t="e">
        <f t="shared" ca="1" si="168"/>
        <v>#N/A</v>
      </c>
      <c r="C357" s="103" t="e">
        <f t="shared" ca="1" si="167"/>
        <v>#N/A</v>
      </c>
      <c r="D357" s="103" t="e">
        <f t="shared" ca="1" si="167"/>
        <v>#N/A</v>
      </c>
      <c r="E357" s="103" t="e">
        <f t="shared" ca="1" si="167"/>
        <v>#N/A</v>
      </c>
      <c r="F357" s="103" t="e">
        <f t="shared" ca="1" si="167"/>
        <v>#N/A</v>
      </c>
      <c r="G357" s="103" t="e">
        <f t="shared" ca="1" si="167"/>
        <v>#N/A</v>
      </c>
      <c r="H357" s="103" t="e">
        <f t="shared" ca="1" si="167"/>
        <v>#N/A</v>
      </c>
      <c r="I357" s="103" t="e">
        <f t="shared" ca="1" si="167"/>
        <v>#N/A</v>
      </c>
      <c r="J357" s="103" t="e">
        <f t="shared" ca="1" si="167"/>
        <v>#N/A</v>
      </c>
      <c r="K357" s="103" t="e">
        <f t="shared" ca="1" si="167"/>
        <v>#N/A</v>
      </c>
    </row>
    <row r="358" spans="1:11" ht="12" customHeight="1">
      <c r="A358" s="105" t="s">
        <v>212</v>
      </c>
      <c r="B358" s="103" t="e">
        <f t="shared" ca="1" si="168"/>
        <v>#N/A</v>
      </c>
      <c r="C358" s="103" t="e">
        <f t="shared" ca="1" si="167"/>
        <v>#N/A</v>
      </c>
      <c r="D358" s="103" t="e">
        <f t="shared" ca="1" si="167"/>
        <v>#N/A</v>
      </c>
      <c r="E358" s="103" t="e">
        <f t="shared" ca="1" si="167"/>
        <v>#N/A</v>
      </c>
      <c r="F358" s="103" t="e">
        <f t="shared" ca="1" si="167"/>
        <v>#N/A</v>
      </c>
      <c r="G358" s="103" t="e">
        <f t="shared" ca="1" si="167"/>
        <v>#N/A</v>
      </c>
      <c r="H358" s="103" t="e">
        <f t="shared" ca="1" si="167"/>
        <v>#N/A</v>
      </c>
      <c r="I358" s="103" t="e">
        <f t="shared" ca="1" si="167"/>
        <v>#N/A</v>
      </c>
      <c r="J358" s="103" t="e">
        <f t="shared" ca="1" si="167"/>
        <v>#N/A</v>
      </c>
      <c r="K358" s="103" t="e">
        <f t="shared" ca="1" si="167"/>
        <v>#N/A</v>
      </c>
    </row>
    <row r="359" spans="1:11" ht="12" customHeight="1">
      <c r="A359" s="105" t="s">
        <v>213</v>
      </c>
      <c r="B359" s="103" t="e">
        <f t="shared" ca="1" si="168"/>
        <v>#N/A</v>
      </c>
      <c r="C359" s="103" t="e">
        <f t="shared" ca="1" si="167"/>
        <v>#N/A</v>
      </c>
      <c r="D359" s="103" t="e">
        <f t="shared" ca="1" si="167"/>
        <v>#N/A</v>
      </c>
      <c r="E359" s="103" t="e">
        <f t="shared" ca="1" si="167"/>
        <v>#N/A</v>
      </c>
      <c r="F359" s="103" t="e">
        <f t="shared" ca="1" si="167"/>
        <v>#N/A</v>
      </c>
      <c r="G359" s="103" t="e">
        <f t="shared" ca="1" si="167"/>
        <v>#N/A</v>
      </c>
      <c r="H359" s="103" t="e">
        <f t="shared" ca="1" si="167"/>
        <v>#N/A</v>
      </c>
      <c r="I359" s="103" t="e">
        <f t="shared" ca="1" si="167"/>
        <v>#N/A</v>
      </c>
      <c r="J359" s="103" t="e">
        <f t="shared" ca="1" si="167"/>
        <v>#N/A</v>
      </c>
      <c r="K359" s="103" t="e">
        <f t="shared" ca="1" si="167"/>
        <v>#N/A</v>
      </c>
    </row>
    <row r="360" spans="1:11" ht="12" customHeight="1">
      <c r="A360" s="105" t="s">
        <v>214</v>
      </c>
      <c r="B360" s="103" t="e">
        <f t="shared" ca="1" si="168"/>
        <v>#N/A</v>
      </c>
      <c r="C360" s="103" t="e">
        <f t="shared" ca="1" si="167"/>
        <v>#N/A</v>
      </c>
      <c r="D360" s="103" t="e">
        <f t="shared" ca="1" si="167"/>
        <v>#N/A</v>
      </c>
      <c r="E360" s="103" t="e">
        <f t="shared" ca="1" si="167"/>
        <v>#N/A</v>
      </c>
      <c r="F360" s="103" t="e">
        <f t="shared" ca="1" si="167"/>
        <v>#N/A</v>
      </c>
      <c r="G360" s="103" t="e">
        <f t="shared" ca="1" si="167"/>
        <v>#N/A</v>
      </c>
      <c r="H360" s="103" t="e">
        <f t="shared" ca="1" si="167"/>
        <v>#N/A</v>
      </c>
      <c r="I360" s="103" t="e">
        <f t="shared" ca="1" si="167"/>
        <v>#N/A</v>
      </c>
      <c r="J360" s="103" t="e">
        <f t="shared" ca="1" si="167"/>
        <v>#N/A</v>
      </c>
      <c r="K360" s="103" t="e">
        <f t="shared" ca="1" si="167"/>
        <v>#N/A</v>
      </c>
    </row>
    <row r="361" spans="1:11" ht="12" customHeight="1">
      <c r="A361" s="105" t="s">
        <v>215</v>
      </c>
      <c r="B361" s="103" t="e">
        <f t="shared" ca="1" si="168"/>
        <v>#N/A</v>
      </c>
      <c r="C361" s="103" t="e">
        <f t="shared" ca="1" si="167"/>
        <v>#N/A</v>
      </c>
      <c r="D361" s="103" t="e">
        <f t="shared" ca="1" si="167"/>
        <v>#N/A</v>
      </c>
      <c r="E361" s="103" t="e">
        <f t="shared" ca="1" si="167"/>
        <v>#N/A</v>
      </c>
      <c r="F361" s="103" t="e">
        <f t="shared" ca="1" si="167"/>
        <v>#N/A</v>
      </c>
      <c r="G361" s="103" t="e">
        <f t="shared" ca="1" si="167"/>
        <v>#N/A</v>
      </c>
      <c r="H361" s="103" t="e">
        <f t="shared" ca="1" si="167"/>
        <v>#N/A</v>
      </c>
      <c r="I361" s="103" t="e">
        <f t="shared" ca="1" si="167"/>
        <v>#N/A</v>
      </c>
      <c r="J361" s="103" t="e">
        <f t="shared" ca="1" si="167"/>
        <v>#N/A</v>
      </c>
      <c r="K361" s="103" t="e">
        <f t="shared" ca="1" si="167"/>
        <v>#N/A</v>
      </c>
    </row>
    <row r="362" spans="1:11" ht="12" customHeight="1">
      <c r="A362" s="10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05" t="s">
        <v>24</v>
      </c>
      <c r="B368" s="105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05" t="s">
        <v>204</v>
      </c>
      <c r="B369" s="103" t="e">
        <f ca="1">OFFSET($B$178,(VALUE(MID($A369,5,2))-1)*13,B$330)</f>
        <v>#N/A</v>
      </c>
      <c r="C369" s="103" t="e">
        <f t="shared" ref="C369:K380" ca="1" si="169">OFFSET($B$178,(VALUE(MID($A369,5,2))-1)*13,C$330)</f>
        <v>#N/A</v>
      </c>
      <c r="D369" s="103" t="e">
        <f t="shared" ca="1" si="169"/>
        <v>#N/A</v>
      </c>
      <c r="E369" s="103" t="e">
        <f t="shared" ca="1" si="169"/>
        <v>#N/A</v>
      </c>
      <c r="F369" s="103" t="e">
        <f t="shared" ca="1" si="169"/>
        <v>#N/A</v>
      </c>
      <c r="G369" s="103" t="e">
        <f t="shared" ca="1" si="169"/>
        <v>#N/A</v>
      </c>
      <c r="H369" s="103" t="e">
        <f t="shared" ca="1" si="169"/>
        <v>#N/A</v>
      </c>
      <c r="I369" s="103" t="e">
        <f t="shared" ca="1" si="169"/>
        <v>#N/A</v>
      </c>
      <c r="J369" s="103" t="e">
        <f t="shared" ca="1" si="169"/>
        <v>#N/A</v>
      </c>
      <c r="K369" s="103" t="e">
        <f t="shared" ca="1" si="169"/>
        <v>#N/A</v>
      </c>
    </row>
    <row r="370" spans="1:11" ht="12" customHeight="1">
      <c r="A370" s="105" t="s">
        <v>205</v>
      </c>
      <c r="B370" s="103" t="e">
        <f t="shared" ref="B370:B380" ca="1" si="170">OFFSET($B$178,(VALUE(MID($A370,5,2))-1)*13,B$330)</f>
        <v>#N/A</v>
      </c>
      <c r="C370" s="103" t="e">
        <f t="shared" ca="1" si="169"/>
        <v>#N/A</v>
      </c>
      <c r="D370" s="103" t="e">
        <f t="shared" ca="1" si="169"/>
        <v>#N/A</v>
      </c>
      <c r="E370" s="103" t="e">
        <f t="shared" ca="1" si="169"/>
        <v>#N/A</v>
      </c>
      <c r="F370" s="103" t="e">
        <f t="shared" ca="1" si="169"/>
        <v>#N/A</v>
      </c>
      <c r="G370" s="103" t="e">
        <f t="shared" ca="1" si="169"/>
        <v>#N/A</v>
      </c>
      <c r="H370" s="103" t="e">
        <f t="shared" ca="1" si="169"/>
        <v>#N/A</v>
      </c>
      <c r="I370" s="103" t="e">
        <f t="shared" ca="1" si="169"/>
        <v>#N/A</v>
      </c>
      <c r="J370" s="103" t="e">
        <f t="shared" ca="1" si="169"/>
        <v>#N/A</v>
      </c>
      <c r="K370" s="103" t="e">
        <f t="shared" ca="1" si="169"/>
        <v>#N/A</v>
      </c>
    </row>
    <row r="371" spans="1:11" ht="12" customHeight="1">
      <c r="A371" s="105" t="s">
        <v>206</v>
      </c>
      <c r="B371" s="103" t="e">
        <f t="shared" ca="1" si="170"/>
        <v>#N/A</v>
      </c>
      <c r="C371" s="103" t="e">
        <f t="shared" ca="1" si="169"/>
        <v>#N/A</v>
      </c>
      <c r="D371" s="103" t="e">
        <f t="shared" ca="1" si="169"/>
        <v>#N/A</v>
      </c>
      <c r="E371" s="103" t="e">
        <f t="shared" ca="1" si="169"/>
        <v>#N/A</v>
      </c>
      <c r="F371" s="103" t="e">
        <f t="shared" ca="1" si="169"/>
        <v>#N/A</v>
      </c>
      <c r="G371" s="103" t="e">
        <f t="shared" ca="1" si="169"/>
        <v>#N/A</v>
      </c>
      <c r="H371" s="103" t="e">
        <f t="shared" ca="1" si="169"/>
        <v>#N/A</v>
      </c>
      <c r="I371" s="103" t="e">
        <f t="shared" ca="1" si="169"/>
        <v>#N/A</v>
      </c>
      <c r="J371" s="103" t="e">
        <f t="shared" ca="1" si="169"/>
        <v>#N/A</v>
      </c>
      <c r="K371" s="103" t="e">
        <f t="shared" ca="1" si="169"/>
        <v>#N/A</v>
      </c>
    </row>
    <row r="372" spans="1:11" ht="12" customHeight="1">
      <c r="A372" s="105" t="s">
        <v>207</v>
      </c>
      <c r="B372" s="103" t="e">
        <f t="shared" ca="1" si="170"/>
        <v>#N/A</v>
      </c>
      <c r="C372" s="103" t="e">
        <f t="shared" ca="1" si="169"/>
        <v>#N/A</v>
      </c>
      <c r="D372" s="103" t="e">
        <f t="shared" ca="1" si="169"/>
        <v>#N/A</v>
      </c>
      <c r="E372" s="103" t="e">
        <f t="shared" ca="1" si="169"/>
        <v>#N/A</v>
      </c>
      <c r="F372" s="103" t="e">
        <f t="shared" ca="1" si="169"/>
        <v>#N/A</v>
      </c>
      <c r="G372" s="103" t="e">
        <f t="shared" ca="1" si="169"/>
        <v>#N/A</v>
      </c>
      <c r="H372" s="103" t="e">
        <f t="shared" ca="1" si="169"/>
        <v>#N/A</v>
      </c>
      <c r="I372" s="103" t="e">
        <f t="shared" ca="1" si="169"/>
        <v>#N/A</v>
      </c>
      <c r="J372" s="103" t="e">
        <f t="shared" ca="1" si="169"/>
        <v>#N/A</v>
      </c>
      <c r="K372" s="103" t="e">
        <f t="shared" ca="1" si="169"/>
        <v>#N/A</v>
      </c>
    </row>
    <row r="373" spans="1:11" ht="12" customHeight="1">
      <c r="A373" s="105" t="s">
        <v>208</v>
      </c>
      <c r="B373" s="103" t="e">
        <f t="shared" ca="1" si="170"/>
        <v>#N/A</v>
      </c>
      <c r="C373" s="103" t="e">
        <f t="shared" ca="1" si="169"/>
        <v>#N/A</v>
      </c>
      <c r="D373" s="103" t="e">
        <f t="shared" ca="1" si="169"/>
        <v>#N/A</v>
      </c>
      <c r="E373" s="103" t="e">
        <f t="shared" ca="1" si="169"/>
        <v>#N/A</v>
      </c>
      <c r="F373" s="103" t="e">
        <f t="shared" ca="1" si="169"/>
        <v>#N/A</v>
      </c>
      <c r="G373" s="103" t="e">
        <f t="shared" ca="1" si="169"/>
        <v>#N/A</v>
      </c>
      <c r="H373" s="103" t="e">
        <f t="shared" ca="1" si="169"/>
        <v>#N/A</v>
      </c>
      <c r="I373" s="103" t="e">
        <f t="shared" ca="1" si="169"/>
        <v>#N/A</v>
      </c>
      <c r="J373" s="103" t="e">
        <f t="shared" ca="1" si="169"/>
        <v>#N/A</v>
      </c>
      <c r="K373" s="103" t="e">
        <f t="shared" ca="1" si="169"/>
        <v>#N/A</v>
      </c>
    </row>
    <row r="374" spans="1:11" ht="12" customHeight="1">
      <c r="A374" s="105" t="s">
        <v>209</v>
      </c>
      <c r="B374" s="103" t="e">
        <f t="shared" ca="1" si="170"/>
        <v>#N/A</v>
      </c>
      <c r="C374" s="103" t="e">
        <f t="shared" ca="1" si="169"/>
        <v>#N/A</v>
      </c>
      <c r="D374" s="103" t="e">
        <f t="shared" ca="1" si="169"/>
        <v>#N/A</v>
      </c>
      <c r="E374" s="103" t="e">
        <f t="shared" ca="1" si="169"/>
        <v>#N/A</v>
      </c>
      <c r="F374" s="103" t="e">
        <f t="shared" ca="1" si="169"/>
        <v>#N/A</v>
      </c>
      <c r="G374" s="103" t="e">
        <f t="shared" ca="1" si="169"/>
        <v>#N/A</v>
      </c>
      <c r="H374" s="103" t="e">
        <f t="shared" ca="1" si="169"/>
        <v>#N/A</v>
      </c>
      <c r="I374" s="103" t="e">
        <f t="shared" ca="1" si="169"/>
        <v>#N/A</v>
      </c>
      <c r="J374" s="103" t="e">
        <f t="shared" ca="1" si="169"/>
        <v>#N/A</v>
      </c>
      <c r="K374" s="103" t="e">
        <f t="shared" ca="1" si="169"/>
        <v>#N/A</v>
      </c>
    </row>
    <row r="375" spans="1:11" ht="12" customHeight="1">
      <c r="A375" s="105" t="s">
        <v>210</v>
      </c>
      <c r="B375" s="103" t="e">
        <f t="shared" ca="1" si="170"/>
        <v>#N/A</v>
      </c>
      <c r="C375" s="103" t="e">
        <f t="shared" ca="1" si="169"/>
        <v>#N/A</v>
      </c>
      <c r="D375" s="103" t="e">
        <f t="shared" ca="1" si="169"/>
        <v>#N/A</v>
      </c>
      <c r="E375" s="103" t="e">
        <f t="shared" ca="1" si="169"/>
        <v>#N/A</v>
      </c>
      <c r="F375" s="103" t="e">
        <f t="shared" ca="1" si="169"/>
        <v>#N/A</v>
      </c>
      <c r="G375" s="103" t="e">
        <f t="shared" ca="1" si="169"/>
        <v>#N/A</v>
      </c>
      <c r="H375" s="103" t="e">
        <f t="shared" ca="1" si="169"/>
        <v>#N/A</v>
      </c>
      <c r="I375" s="103" t="e">
        <f t="shared" ca="1" si="169"/>
        <v>#N/A</v>
      </c>
      <c r="J375" s="103" t="e">
        <f t="shared" ca="1" si="169"/>
        <v>#N/A</v>
      </c>
      <c r="K375" s="103" t="e">
        <f t="shared" ca="1" si="169"/>
        <v>#N/A</v>
      </c>
    </row>
    <row r="376" spans="1:11" ht="12" customHeight="1">
      <c r="A376" s="105" t="s">
        <v>211</v>
      </c>
      <c r="B376" s="103" t="e">
        <f t="shared" ca="1" si="170"/>
        <v>#N/A</v>
      </c>
      <c r="C376" s="103" t="e">
        <f t="shared" ca="1" si="169"/>
        <v>#N/A</v>
      </c>
      <c r="D376" s="103" t="e">
        <f t="shared" ca="1" si="169"/>
        <v>#N/A</v>
      </c>
      <c r="E376" s="103" t="e">
        <f t="shared" ca="1" si="169"/>
        <v>#N/A</v>
      </c>
      <c r="F376" s="103" t="e">
        <f t="shared" ca="1" si="169"/>
        <v>#N/A</v>
      </c>
      <c r="G376" s="103" t="e">
        <f t="shared" ca="1" si="169"/>
        <v>#N/A</v>
      </c>
      <c r="H376" s="103" t="e">
        <f t="shared" ca="1" si="169"/>
        <v>#N/A</v>
      </c>
      <c r="I376" s="103" t="e">
        <f t="shared" ca="1" si="169"/>
        <v>#N/A</v>
      </c>
      <c r="J376" s="103" t="e">
        <f t="shared" ca="1" si="169"/>
        <v>#N/A</v>
      </c>
      <c r="K376" s="103" t="e">
        <f t="shared" ca="1" si="169"/>
        <v>#N/A</v>
      </c>
    </row>
    <row r="377" spans="1:11" ht="12" customHeight="1">
      <c r="A377" s="105" t="s">
        <v>212</v>
      </c>
      <c r="B377" s="103" t="e">
        <f t="shared" ca="1" si="170"/>
        <v>#N/A</v>
      </c>
      <c r="C377" s="103" t="e">
        <f t="shared" ca="1" si="169"/>
        <v>#N/A</v>
      </c>
      <c r="D377" s="103" t="e">
        <f t="shared" ca="1" si="169"/>
        <v>#N/A</v>
      </c>
      <c r="E377" s="103" t="e">
        <f t="shared" ca="1" si="169"/>
        <v>#N/A</v>
      </c>
      <c r="F377" s="103" t="e">
        <f t="shared" ca="1" si="169"/>
        <v>#N/A</v>
      </c>
      <c r="G377" s="103" t="e">
        <f t="shared" ca="1" si="169"/>
        <v>#N/A</v>
      </c>
      <c r="H377" s="103" t="e">
        <f t="shared" ca="1" si="169"/>
        <v>#N/A</v>
      </c>
      <c r="I377" s="103" t="e">
        <f t="shared" ca="1" si="169"/>
        <v>#N/A</v>
      </c>
      <c r="J377" s="103" t="e">
        <f t="shared" ca="1" si="169"/>
        <v>#N/A</v>
      </c>
      <c r="K377" s="103" t="e">
        <f t="shared" ca="1" si="169"/>
        <v>#N/A</v>
      </c>
    </row>
    <row r="378" spans="1:11" ht="12" customHeight="1">
      <c r="A378" s="105" t="s">
        <v>213</v>
      </c>
      <c r="B378" s="103" t="e">
        <f t="shared" ca="1" si="170"/>
        <v>#N/A</v>
      </c>
      <c r="C378" s="103" t="e">
        <f t="shared" ca="1" si="169"/>
        <v>#N/A</v>
      </c>
      <c r="D378" s="103" t="e">
        <f t="shared" ca="1" si="169"/>
        <v>#N/A</v>
      </c>
      <c r="E378" s="103" t="e">
        <f t="shared" ca="1" si="169"/>
        <v>#N/A</v>
      </c>
      <c r="F378" s="103" t="e">
        <f t="shared" ca="1" si="169"/>
        <v>#N/A</v>
      </c>
      <c r="G378" s="103" t="e">
        <f t="shared" ca="1" si="169"/>
        <v>#N/A</v>
      </c>
      <c r="H378" s="103" t="e">
        <f t="shared" ca="1" si="169"/>
        <v>#N/A</v>
      </c>
      <c r="I378" s="103" t="e">
        <f t="shared" ca="1" si="169"/>
        <v>#N/A</v>
      </c>
      <c r="J378" s="103" t="e">
        <f t="shared" ca="1" si="169"/>
        <v>#N/A</v>
      </c>
      <c r="K378" s="103" t="e">
        <f t="shared" ca="1" si="169"/>
        <v>#N/A</v>
      </c>
    </row>
    <row r="379" spans="1:11" ht="12" customHeight="1">
      <c r="A379" s="105" t="s">
        <v>214</v>
      </c>
      <c r="B379" s="103" t="e">
        <f t="shared" ca="1" si="170"/>
        <v>#N/A</v>
      </c>
      <c r="C379" s="103" t="e">
        <f t="shared" ca="1" si="169"/>
        <v>#N/A</v>
      </c>
      <c r="D379" s="103" t="e">
        <f t="shared" ca="1" si="169"/>
        <v>#N/A</v>
      </c>
      <c r="E379" s="103" t="e">
        <f t="shared" ca="1" si="169"/>
        <v>#N/A</v>
      </c>
      <c r="F379" s="103" t="e">
        <f t="shared" ca="1" si="169"/>
        <v>#N/A</v>
      </c>
      <c r="G379" s="103" t="e">
        <f t="shared" ca="1" si="169"/>
        <v>#N/A</v>
      </c>
      <c r="H379" s="103" t="e">
        <f t="shared" ca="1" si="169"/>
        <v>#N/A</v>
      </c>
      <c r="I379" s="103" t="e">
        <f t="shared" ca="1" si="169"/>
        <v>#N/A</v>
      </c>
      <c r="J379" s="103" t="e">
        <f t="shared" ca="1" si="169"/>
        <v>#N/A</v>
      </c>
      <c r="K379" s="103" t="e">
        <f t="shared" ca="1" si="169"/>
        <v>#N/A</v>
      </c>
    </row>
    <row r="380" spans="1:11" ht="12" customHeight="1">
      <c r="A380" s="105" t="s">
        <v>215</v>
      </c>
      <c r="B380" s="103" t="e">
        <f t="shared" ca="1" si="170"/>
        <v>#N/A</v>
      </c>
      <c r="C380" s="103" t="e">
        <f t="shared" ca="1" si="169"/>
        <v>#N/A</v>
      </c>
      <c r="D380" s="103" t="e">
        <f t="shared" ca="1" si="169"/>
        <v>#N/A</v>
      </c>
      <c r="E380" s="103" t="e">
        <f t="shared" ca="1" si="169"/>
        <v>#N/A</v>
      </c>
      <c r="F380" s="103" t="e">
        <f t="shared" ca="1" si="169"/>
        <v>#N/A</v>
      </c>
      <c r="G380" s="103" t="e">
        <f t="shared" ca="1" si="169"/>
        <v>#N/A</v>
      </c>
      <c r="H380" s="103" t="e">
        <f t="shared" ca="1" si="169"/>
        <v>#N/A</v>
      </c>
      <c r="I380" s="103" t="e">
        <f t="shared" ca="1" si="169"/>
        <v>#N/A</v>
      </c>
      <c r="J380" s="103" t="e">
        <f t="shared" ca="1" si="169"/>
        <v>#N/A</v>
      </c>
      <c r="K380" s="103" t="e">
        <f t="shared" ca="1" si="169"/>
        <v>#N/A</v>
      </c>
    </row>
    <row r="384" spans="1:11" s="98" customFormat="1" ht="12" customHeight="1"/>
    <row r="385" spans="1:15" s="107" customFormat="1" ht="12" customHeight="1"/>
    <row r="386" spans="1:15" ht="12" customHeight="1">
      <c r="C386" s="105" t="s">
        <v>228</v>
      </c>
      <c r="D386" s="165" t="s">
        <v>229</v>
      </c>
      <c r="E386" s="165"/>
      <c r="F386" s="165"/>
      <c r="G386" s="105" t="s">
        <v>232</v>
      </c>
      <c r="H386" s="105" t="s">
        <v>233</v>
      </c>
      <c r="I386" s="105" t="s">
        <v>232</v>
      </c>
      <c r="J386" s="105" t="s">
        <v>233</v>
      </c>
      <c r="L386" s="99" t="s">
        <v>231</v>
      </c>
    </row>
    <row r="387" spans="1:15" ht="12" customHeight="1">
      <c r="A387" s="105" t="s">
        <v>221</v>
      </c>
      <c r="B387" s="105" t="s">
        <v>0</v>
      </c>
      <c r="C387" s="105" t="s">
        <v>154</v>
      </c>
      <c r="D387" s="105"/>
      <c r="E387" s="105"/>
      <c r="F387" s="136">
        <v>1</v>
      </c>
      <c r="G387" s="105" t="s">
        <v>157</v>
      </c>
      <c r="H387" s="105" t="s">
        <v>157</v>
      </c>
      <c r="I387" s="105" t="s">
        <v>235</v>
      </c>
      <c r="J387" s="105" t="s">
        <v>235</v>
      </c>
      <c r="L387" s="138" t="s">
        <v>230</v>
      </c>
      <c r="M387" s="99" t="s">
        <v>222</v>
      </c>
      <c r="N387" s="99">
        <f t="array" ref="N387:N389">MMULT(MINVERSE(MMULT(TRANSPOSE(D388:F532),D388:F532)),MMULT(TRANSPOSE(D388:F532),C388:C532))</f>
        <v>-1.3174173533353276E-3</v>
      </c>
      <c r="O387" s="99" t="s">
        <v>225</v>
      </c>
    </row>
    <row r="388" spans="1:15" ht="12" customHeight="1">
      <c r="A388" s="104">
        <v>2000</v>
      </c>
      <c r="B388" s="105">
        <v>4</v>
      </c>
      <c r="C388" s="137">
        <f>VLOOKUP(A388+B388,'Li Keqiang'!$I$6:$J$21,2,0)</f>
        <v>-1.1304259598373161</v>
      </c>
      <c r="D388" s="137">
        <f t="shared" ref="D388:D417" si="171">VLOOKUP(A388,$A$79:$K$99,B388+2,0)</f>
        <v>-5.61200124417479</v>
      </c>
      <c r="E388" s="137">
        <f t="shared" ref="E388:E417" si="172">HLOOKUP(B388,$B$78:$K$99,22,0)</f>
        <v>-2.5967579318862413</v>
      </c>
      <c r="F388" s="105">
        <v>-29</v>
      </c>
      <c r="G388" s="137">
        <f t="shared" ref="G388:G417" si="173">($D388-N$392*$E388-N$394)/N$393</f>
        <v>-0.24657464595162654</v>
      </c>
      <c r="H388" s="137">
        <f t="shared" ref="H388:H417" si="174">($D388-O$392*$E388-O$394)/O$393</f>
        <v>-0.30185506296013759</v>
      </c>
      <c r="I388" s="137">
        <f t="shared" ref="I388:I417" si="175">($C388-G388)^2</f>
        <v>0.78119314505745985</v>
      </c>
      <c r="J388" s="137">
        <f t="shared" ref="J388:J417" si="176">($C388-H388)^2</f>
        <v>0.68652973115185201</v>
      </c>
      <c r="M388" s="99" t="s">
        <v>223</v>
      </c>
      <c r="N388" s="99">
        <v>9.98389538178278E-2</v>
      </c>
      <c r="O388" s="99" t="s">
        <v>226</v>
      </c>
    </row>
    <row r="389" spans="1:15" ht="12" customHeight="1">
      <c r="A389" s="104">
        <v>2000</v>
      </c>
      <c r="B389" s="105">
        <v>5</v>
      </c>
      <c r="C389" s="137">
        <f>VLOOKUP(A389+B389,'Li Keqiang'!$I$6:$J$21,2,0)</f>
        <v>-0.90067178377453416</v>
      </c>
      <c r="D389" s="137">
        <f t="shared" si="171"/>
        <v>-5.61200124417479</v>
      </c>
      <c r="E389" s="137">
        <f t="shared" si="172"/>
        <v>-2.6782944075357045</v>
      </c>
      <c r="F389" s="105">
        <v>-28</v>
      </c>
      <c r="G389" s="137">
        <f t="shared" si="173"/>
        <v>-0.2547151623784617</v>
      </c>
      <c r="H389" s="137">
        <f t="shared" si="174"/>
        <v>-0.29056912939451918</v>
      </c>
      <c r="I389" s="137">
        <f t="shared" si="175"/>
        <v>0.41725995672542887</v>
      </c>
      <c r="J389" s="137">
        <f t="shared" si="176"/>
        <v>0.37222524888154002</v>
      </c>
      <c r="M389" s="99" t="s">
        <v>224</v>
      </c>
      <c r="N389" s="99">
        <v>5.289601460026612E-3</v>
      </c>
      <c r="O389" s="99" t="s">
        <v>227</v>
      </c>
    </row>
    <row r="390" spans="1:15" ht="12" customHeight="1">
      <c r="A390" s="104">
        <v>2000</v>
      </c>
      <c r="B390" s="105">
        <v>6</v>
      </c>
      <c r="C390" s="137">
        <f>VLOOKUP(A390+B390,'Li Keqiang'!$I$6:$J$21,2,0)</f>
        <v>0.86639905638424741</v>
      </c>
      <c r="D390" s="137">
        <f t="shared" si="171"/>
        <v>-5.61200124417479</v>
      </c>
      <c r="E390" s="137">
        <f t="shared" si="172"/>
        <v>-2.6961470973220854</v>
      </c>
      <c r="F390" s="105">
        <v>-27</v>
      </c>
      <c r="G390" s="137">
        <f t="shared" si="173"/>
        <v>-0.25649755624956821</v>
      </c>
      <c r="H390" s="137">
        <f t="shared" si="174"/>
        <v>-0.28809803569943604</v>
      </c>
      <c r="I390" s="137">
        <f t="shared" si="175"/>
        <v>1.2608968026644973</v>
      </c>
      <c r="J390" s="137">
        <f t="shared" si="176"/>
        <v>1.332863535629681</v>
      </c>
    </row>
    <row r="391" spans="1:15" ht="12" customHeight="1">
      <c r="A391" s="104">
        <v>2000</v>
      </c>
      <c r="B391" s="105">
        <v>7</v>
      </c>
      <c r="C391" s="137">
        <f>VLOOKUP(A391+B391,'Li Keqiang'!$I$6:$J$21,2,0)</f>
        <v>0.21854505512668065</v>
      </c>
      <c r="D391" s="137">
        <f t="shared" si="171"/>
        <v>-2.1834862561349202</v>
      </c>
      <c r="E391" s="137">
        <f t="shared" si="172"/>
        <v>-2.7151148591222731</v>
      </c>
      <c r="F391" s="105">
        <v>-26</v>
      </c>
      <c r="G391" s="137">
        <f t="shared" si="173"/>
        <v>-0.26290806288537871</v>
      </c>
      <c r="H391" s="137">
        <f t="shared" si="174"/>
        <v>-0.24926094081898412</v>
      </c>
      <c r="I391" s="137">
        <f t="shared" si="175"/>
        <v>0.23179710484353397</v>
      </c>
      <c r="J391" s="137">
        <f t="shared" si="176"/>
        <v>0.21884244984271531</v>
      </c>
      <c r="N391" s="105" t="s">
        <v>232</v>
      </c>
      <c r="O391" s="105" t="s">
        <v>233</v>
      </c>
    </row>
    <row r="392" spans="1:15" ht="12" customHeight="1">
      <c r="A392" s="104">
        <v>2000</v>
      </c>
      <c r="B392" s="105">
        <v>8</v>
      </c>
      <c r="C392" s="137">
        <f>VLOOKUP(A392+B392,'Li Keqiang'!$I$6:$J$21,2,0)</f>
        <v>-1.6715969172189802</v>
      </c>
      <c r="D392" s="137">
        <f t="shared" si="171"/>
        <v>-5.61200124417479</v>
      </c>
      <c r="E392" s="137">
        <f t="shared" si="172"/>
        <v>-2.9560632427127023</v>
      </c>
      <c r="F392" s="105">
        <v>-25</v>
      </c>
      <c r="G392" s="137">
        <f t="shared" si="173"/>
        <v>-0.28244731228572983</v>
      </c>
      <c r="H392" s="137">
        <f t="shared" si="174"/>
        <v>-0.2521215438760564</v>
      </c>
      <c r="I392" s="137">
        <f t="shared" si="175"/>
        <v>1.9297366248862056</v>
      </c>
      <c r="J392" s="137">
        <f t="shared" si="176"/>
        <v>2.0149103355270328</v>
      </c>
      <c r="M392" s="105" t="s">
        <v>65</v>
      </c>
      <c r="N392" s="99">
        <f>-N388*N393</f>
        <v>75.783845996155932</v>
      </c>
      <c r="O392" s="99">
        <f>H100</f>
        <v>13.105186344730564</v>
      </c>
    </row>
    <row r="393" spans="1:15" ht="12" customHeight="1">
      <c r="A393" s="104">
        <v>2000</v>
      </c>
      <c r="B393" s="105">
        <v>9</v>
      </c>
      <c r="C393" s="137">
        <f>VLOOKUP(A393+B393,'Li Keqiang'!$I$6:$J$21,2,0)</f>
        <v>0.44448166500108011</v>
      </c>
      <c r="D393" s="137">
        <f t="shared" si="171"/>
        <v>-5.61200124417479</v>
      </c>
      <c r="E393" s="137">
        <f t="shared" si="172"/>
        <v>-3.1443727569452871</v>
      </c>
      <c r="F393" s="105">
        <v>-24</v>
      </c>
      <c r="G393" s="137">
        <f t="shared" si="173"/>
        <v>-0.30124793718065446</v>
      </c>
      <c r="H393" s="137">
        <f t="shared" si="174"/>
        <v>-0.22605653860725416</v>
      </c>
      <c r="I393" s="137">
        <f t="shared" si="175"/>
        <v>0.55611263957012813</v>
      </c>
      <c r="J393" s="137">
        <f t="shared" si="176"/>
        <v>0.44962148249829192</v>
      </c>
      <c r="M393" s="105" t="s">
        <v>219</v>
      </c>
      <c r="N393" s="99">
        <f>1/N387</f>
        <v>-759.06089855905066</v>
      </c>
      <c r="O393" s="99">
        <f>H101</f>
        <v>94.679868622835826</v>
      </c>
    </row>
    <row r="394" spans="1:15" ht="12" customHeight="1">
      <c r="A394" s="105">
        <v>2001</v>
      </c>
      <c r="B394" s="105">
        <v>3</v>
      </c>
      <c r="C394" s="137">
        <f>VLOOKUP(A394+B394,'Li Keqiang'!$I$6:$J$21,2,0)</f>
        <v>-1.1304259598373161</v>
      </c>
      <c r="D394" s="137">
        <f t="shared" si="171"/>
        <v>-5.61200124417479</v>
      </c>
      <c r="E394" s="137">
        <f t="shared" si="172"/>
        <v>-2.5837942529073405</v>
      </c>
      <c r="F394" s="105">
        <v>-23</v>
      </c>
      <c r="G394" s="137">
        <f t="shared" si="173"/>
        <v>-0.24528036580474291</v>
      </c>
      <c r="H394" s="137">
        <f t="shared" si="174"/>
        <v>-0.30364944048941506</v>
      </c>
      <c r="I394" s="137">
        <f t="shared" si="175"/>
        <v>0.78348272263527685</v>
      </c>
      <c r="J394" s="137">
        <f t="shared" si="176"/>
        <v>0.68355941294503031</v>
      </c>
      <c r="M394" s="105" t="s">
        <v>220</v>
      </c>
      <c r="N394" s="99">
        <f>-N389*N393</f>
        <v>4.0151296372670666</v>
      </c>
      <c r="O394" s="99">
        <f>H102</f>
        <v>56.998593049555218</v>
      </c>
    </row>
    <row r="395" spans="1:15" ht="12" customHeight="1">
      <c r="A395" s="105">
        <v>2001</v>
      </c>
      <c r="B395" s="105">
        <v>4</v>
      </c>
      <c r="C395" s="137">
        <f>VLOOKUP(A395+B395,'Li Keqiang'!$I$6:$J$21,2,0)</f>
        <v>-0.90067178377453416</v>
      </c>
      <c r="D395" s="137">
        <f t="shared" si="171"/>
        <v>-5.61200124417479</v>
      </c>
      <c r="E395" s="137">
        <f t="shared" si="172"/>
        <v>-2.5967579318862413</v>
      </c>
      <c r="F395" s="105">
        <v>-22</v>
      </c>
      <c r="G395" s="137">
        <f t="shared" si="173"/>
        <v>-0.24657464595162654</v>
      </c>
      <c r="H395" s="137">
        <f t="shared" si="174"/>
        <v>-0.30185506296013759</v>
      </c>
      <c r="I395" s="137">
        <f t="shared" si="175"/>
        <v>0.42784306570811986</v>
      </c>
      <c r="J395" s="137">
        <f t="shared" si="176"/>
        <v>0.35858146512690703</v>
      </c>
      <c r="M395" s="105" t="s">
        <v>234</v>
      </c>
      <c r="N395" s="109">
        <f>SUM(I388:I532)</f>
        <v>116.51362729195681</v>
      </c>
      <c r="O395" s="109">
        <f>SUM(J388:J532)</f>
        <v>116.21348672509744</v>
      </c>
    </row>
    <row r="396" spans="1:15" ht="12" customHeight="1">
      <c r="A396" s="105">
        <v>2001</v>
      </c>
      <c r="B396" s="105">
        <v>5</v>
      </c>
      <c r="C396" s="137">
        <f>VLOOKUP(A396+B396,'Li Keqiang'!$I$6:$J$21,2,0)</f>
        <v>0.86639905638424741</v>
      </c>
      <c r="D396" s="137">
        <f t="shared" si="171"/>
        <v>-5.61200124417479</v>
      </c>
      <c r="E396" s="137">
        <f t="shared" si="172"/>
        <v>-2.6782944075357045</v>
      </c>
      <c r="F396" s="105">
        <v>-21</v>
      </c>
      <c r="G396" s="137">
        <f t="shared" si="173"/>
        <v>-0.2547151623784617</v>
      </c>
      <c r="H396" s="137">
        <f t="shared" si="174"/>
        <v>-0.29056912939451918</v>
      </c>
      <c r="I396" s="137">
        <f t="shared" si="175"/>
        <v>1.2568970915119198</v>
      </c>
      <c r="J396" s="137">
        <f t="shared" si="176"/>
        <v>1.3385753829042106</v>
      </c>
    </row>
    <row r="397" spans="1:15" ht="12" customHeight="1">
      <c r="A397" s="105">
        <v>2001</v>
      </c>
      <c r="B397" s="105">
        <v>6</v>
      </c>
      <c r="C397" s="137">
        <f>VLOOKUP(A397+B397,'Li Keqiang'!$I$6:$J$21,2,0)</f>
        <v>0.21854505512668065</v>
      </c>
      <c r="D397" s="137">
        <f t="shared" si="171"/>
        <v>-2.2262114705893974</v>
      </c>
      <c r="E397" s="137">
        <f t="shared" si="172"/>
        <v>-2.6961470973220854</v>
      </c>
      <c r="F397" s="105">
        <v>-20</v>
      </c>
      <c r="G397" s="137">
        <f t="shared" si="173"/>
        <v>-0.2609580544520349</v>
      </c>
      <c r="H397" s="137">
        <f t="shared" si="174"/>
        <v>-0.25233763781514096</v>
      </c>
      <c r="I397" s="137">
        <f t="shared" si="175"/>
        <v>0.22992323209565771</v>
      </c>
      <c r="J397" s="137">
        <f t="shared" si="176"/>
        <v>0.22173051051214185</v>
      </c>
    </row>
    <row r="398" spans="1:15" ht="12" customHeight="1">
      <c r="A398" s="105">
        <v>2001</v>
      </c>
      <c r="B398" s="105">
        <v>7</v>
      </c>
      <c r="C398" s="137">
        <f>VLOOKUP(A398+B398,'Li Keqiang'!$I$6:$J$21,2,0)</f>
        <v>-1.6715969172189802</v>
      </c>
      <c r="D398" s="137">
        <f t="shared" si="171"/>
        <v>-5.61200124417479</v>
      </c>
      <c r="E398" s="137">
        <f t="shared" si="172"/>
        <v>-2.7151148591222731</v>
      </c>
      <c r="F398" s="105">
        <v>-19</v>
      </c>
      <c r="G398" s="137">
        <f t="shared" si="173"/>
        <v>-0.2583912777439647</v>
      </c>
      <c r="H398" s="137">
        <f t="shared" si="174"/>
        <v>-0.28547259845971884</v>
      </c>
      <c r="I398" s="137">
        <f t="shared" si="175"/>
        <v>1.9971501794439872</v>
      </c>
      <c r="J398" s="137">
        <f t="shared" si="176"/>
        <v>1.9213406270558264</v>
      </c>
    </row>
    <row r="399" spans="1:15" ht="12" customHeight="1">
      <c r="A399" s="105">
        <v>2001</v>
      </c>
      <c r="B399" s="105">
        <v>8</v>
      </c>
      <c r="C399" s="137">
        <f>VLOOKUP(A399+B399,'Li Keqiang'!$I$6:$J$21,2,0)</f>
        <v>0.44448166500108011</v>
      </c>
      <c r="D399" s="137">
        <f t="shared" si="171"/>
        <v>-5.61200124417479</v>
      </c>
      <c r="E399" s="137">
        <f t="shared" si="172"/>
        <v>-2.9560632427127023</v>
      </c>
      <c r="F399" s="105">
        <v>-18</v>
      </c>
      <c r="G399" s="137">
        <f t="shared" si="173"/>
        <v>-0.28244731228572983</v>
      </c>
      <c r="H399" s="137">
        <f t="shared" si="174"/>
        <v>-0.2521215438760564</v>
      </c>
      <c r="I399" s="137">
        <f t="shared" si="175"/>
        <v>0.52842573801924742</v>
      </c>
      <c r="J399" s="137">
        <f t="shared" si="176"/>
        <v>0.48525603061792355</v>
      </c>
    </row>
    <row r="400" spans="1:15" ht="12" customHeight="1">
      <c r="A400" s="105">
        <v>2001</v>
      </c>
      <c r="B400" s="105">
        <v>9</v>
      </c>
      <c r="C400" s="137">
        <f>VLOOKUP(A400+B400,'Li Keqiang'!$I$6:$J$21,2,0)</f>
        <v>0.10782938991778358</v>
      </c>
      <c r="D400" s="137">
        <f t="shared" si="171"/>
        <v>-5.61200124417479</v>
      </c>
      <c r="E400" s="137">
        <f t="shared" si="172"/>
        <v>-3.1443727569452871</v>
      </c>
      <c r="F400" s="105">
        <v>-17</v>
      </c>
      <c r="G400" s="137">
        <f t="shared" si="173"/>
        <v>-0.30124793718065446</v>
      </c>
      <c r="H400" s="137">
        <f t="shared" si="174"/>
        <v>-0.22605653860725416</v>
      </c>
      <c r="I400" s="137">
        <f t="shared" si="175"/>
        <v>0.16734425954600246</v>
      </c>
      <c r="J400" s="137">
        <f t="shared" si="176"/>
        <v>0.11147981326702661</v>
      </c>
    </row>
    <row r="401" spans="1:10" ht="12" customHeight="1">
      <c r="A401" s="105">
        <v>2002</v>
      </c>
      <c r="B401" s="105">
        <v>2</v>
      </c>
      <c r="C401" s="137">
        <f>VLOOKUP(A401+B401,'Li Keqiang'!$I$6:$J$21,2,0)</f>
        <v>-1.1304259598373161</v>
      </c>
      <c r="D401" s="137">
        <f t="shared" si="171"/>
        <v>-5.61200124417479</v>
      </c>
      <c r="E401" s="137">
        <f t="shared" si="172"/>
        <v>-2.6000434675040234</v>
      </c>
      <c r="F401" s="105">
        <v>-16</v>
      </c>
      <c r="G401" s="137">
        <f t="shared" si="173"/>
        <v>-0.24690267039043712</v>
      </c>
      <c r="H401" s="137">
        <f t="shared" si="174"/>
        <v>-0.30140029303766536</v>
      </c>
      <c r="I401" s="137">
        <f t="shared" si="175"/>
        <v>0.78061340299503346</v>
      </c>
      <c r="J401" s="137">
        <f t="shared" si="176"/>
        <v>0.68728355621260551</v>
      </c>
    </row>
    <row r="402" spans="1:10" ht="12" customHeight="1">
      <c r="A402" s="105">
        <v>2002</v>
      </c>
      <c r="B402" s="105">
        <v>3</v>
      </c>
      <c r="C402" s="137">
        <f>VLOOKUP(A402+B402,'Li Keqiang'!$I$6:$J$21,2,0)</f>
        <v>-0.90067178377453416</v>
      </c>
      <c r="D402" s="137">
        <f t="shared" si="171"/>
        <v>-5.61200124417479</v>
      </c>
      <c r="E402" s="137">
        <f t="shared" si="172"/>
        <v>-2.5837942529073405</v>
      </c>
      <c r="F402" s="105">
        <v>-15</v>
      </c>
      <c r="G402" s="137">
        <f t="shared" si="173"/>
        <v>-0.24528036580474291</v>
      </c>
      <c r="H402" s="137">
        <f t="shared" si="174"/>
        <v>-0.30364944048941506</v>
      </c>
      <c r="I402" s="137">
        <f t="shared" si="175"/>
        <v>0.42953791074845366</v>
      </c>
      <c r="J402" s="137">
        <f t="shared" si="176"/>
        <v>0.35643567838165469</v>
      </c>
    </row>
    <row r="403" spans="1:10" ht="12" customHeight="1">
      <c r="A403" s="105">
        <v>2002</v>
      </c>
      <c r="B403" s="105">
        <v>4</v>
      </c>
      <c r="C403" s="137">
        <f>VLOOKUP(A403+B403,'Li Keqiang'!$I$6:$J$21,2,0)</f>
        <v>0.86639905638424741</v>
      </c>
      <c r="D403" s="137">
        <f t="shared" si="171"/>
        <v>-5.61200124417479</v>
      </c>
      <c r="E403" s="137">
        <f t="shared" si="172"/>
        <v>-2.5967579318862413</v>
      </c>
      <c r="F403" s="105">
        <v>-14</v>
      </c>
      <c r="G403" s="137">
        <f t="shared" si="173"/>
        <v>-0.24657464595162654</v>
      </c>
      <c r="H403" s="137">
        <f t="shared" si="174"/>
        <v>-0.30185506296013759</v>
      </c>
      <c r="I403" s="137">
        <f t="shared" si="175"/>
        <v>1.2387104620912224</v>
      </c>
      <c r="J403" s="137">
        <f t="shared" si="176"/>
        <v>1.3648176873651243</v>
      </c>
    </row>
    <row r="404" spans="1:10" ht="12" customHeight="1">
      <c r="A404" s="105">
        <v>2002</v>
      </c>
      <c r="B404" s="105">
        <v>5</v>
      </c>
      <c r="C404" s="137">
        <f>VLOOKUP(A404+B404,'Li Keqiang'!$I$6:$J$21,2,0)</f>
        <v>0.21854505512668065</v>
      </c>
      <c r="D404" s="137">
        <f t="shared" si="171"/>
        <v>-2.262368496424811</v>
      </c>
      <c r="E404" s="137">
        <f t="shared" si="172"/>
        <v>-2.6782944075357045</v>
      </c>
      <c r="F404" s="105">
        <v>-13</v>
      </c>
      <c r="G404" s="137">
        <f t="shared" si="173"/>
        <v>-0.25912802668764784</v>
      </c>
      <c r="H404" s="137">
        <f t="shared" si="174"/>
        <v>-0.25519061866703302</v>
      </c>
      <c r="I404" s="137">
        <f t="shared" si="175"/>
        <v>0.22817157308999816</v>
      </c>
      <c r="J404" s="137">
        <f t="shared" si="176"/>
        <v>0.2244254886247839</v>
      </c>
    </row>
    <row r="405" spans="1:10" ht="12" customHeight="1">
      <c r="A405" s="105">
        <v>2002</v>
      </c>
      <c r="B405" s="105">
        <v>6</v>
      </c>
      <c r="C405" s="137">
        <f>VLOOKUP(A405+B405,'Li Keqiang'!$I$6:$J$21,2,0)</f>
        <v>-1.6715969172189802</v>
      </c>
      <c r="D405" s="137">
        <f t="shared" si="171"/>
        <v>-5.61200124417479</v>
      </c>
      <c r="E405" s="137">
        <f t="shared" si="172"/>
        <v>-2.6961470973220854</v>
      </c>
      <c r="F405" s="105">
        <v>-12</v>
      </c>
      <c r="G405" s="137">
        <f t="shared" si="173"/>
        <v>-0.25649755624956821</v>
      </c>
      <c r="H405" s="137">
        <f t="shared" si="174"/>
        <v>-0.28809803569943604</v>
      </c>
      <c r="I405" s="137">
        <f t="shared" si="175"/>
        <v>2.0025062014160384</v>
      </c>
      <c r="J405" s="137">
        <f t="shared" si="176"/>
        <v>1.9140691551658295</v>
      </c>
    </row>
    <row r="406" spans="1:10" ht="12" customHeight="1">
      <c r="A406" s="105">
        <v>2002</v>
      </c>
      <c r="B406" s="105">
        <v>7</v>
      </c>
      <c r="C406" s="137">
        <f>VLOOKUP(A406+B406,'Li Keqiang'!$I$6:$J$21,2,0)</f>
        <v>0.44448166500108011</v>
      </c>
      <c r="D406" s="137">
        <f t="shared" si="171"/>
        <v>-5.61200124417479</v>
      </c>
      <c r="E406" s="137">
        <f t="shared" si="172"/>
        <v>-2.7151148591222731</v>
      </c>
      <c r="F406" s="105">
        <v>-11</v>
      </c>
      <c r="G406" s="137">
        <f t="shared" si="173"/>
        <v>-0.2583912777439647</v>
      </c>
      <c r="H406" s="137">
        <f t="shared" si="174"/>
        <v>-0.28547259845971884</v>
      </c>
      <c r="I406" s="137">
        <f t="shared" si="175"/>
        <v>0.49403037364307911</v>
      </c>
      <c r="J406" s="137">
        <f t="shared" si="176"/>
        <v>0.53283322674459743</v>
      </c>
    </row>
    <row r="407" spans="1:10" ht="12" customHeight="1">
      <c r="A407" s="105">
        <v>2002</v>
      </c>
      <c r="B407" s="105">
        <v>8</v>
      </c>
      <c r="C407" s="137">
        <f>VLOOKUP(A407+B407,'Li Keqiang'!$I$6:$J$21,2,0)</f>
        <v>0.10782938991778358</v>
      </c>
      <c r="D407" s="137">
        <f t="shared" si="171"/>
        <v>-5.61200124417479</v>
      </c>
      <c r="E407" s="137">
        <f t="shared" si="172"/>
        <v>-2.9560632427127023</v>
      </c>
      <c r="F407" s="105">
        <v>-10</v>
      </c>
      <c r="G407" s="137">
        <f t="shared" si="173"/>
        <v>-0.28244731228572983</v>
      </c>
      <c r="H407" s="137">
        <f t="shared" si="174"/>
        <v>-0.2521215438760564</v>
      </c>
      <c r="I407" s="137">
        <f t="shared" si="175"/>
        <v>0.15231590428284988</v>
      </c>
      <c r="J407" s="137">
        <f t="shared" si="176"/>
        <v>0.12956467473905736</v>
      </c>
    </row>
    <row r="408" spans="1:10" ht="12" customHeight="1">
      <c r="A408" s="105">
        <v>2002</v>
      </c>
      <c r="B408" s="105">
        <v>9</v>
      </c>
      <c r="C408" s="137">
        <f>VLOOKUP(A408+B408,'Li Keqiang'!$I$6:$J$21,2,0)</f>
        <v>-1.0323746586111129</v>
      </c>
      <c r="D408" s="137">
        <f t="shared" si="171"/>
        <v>-5.61200124417479</v>
      </c>
      <c r="E408" s="137">
        <f t="shared" si="172"/>
        <v>-3.1443727569452871</v>
      </c>
      <c r="F408" s="105">
        <v>-9</v>
      </c>
      <c r="G408" s="137">
        <f t="shared" si="173"/>
        <v>-0.30124793718065446</v>
      </c>
      <c r="H408" s="137">
        <f t="shared" si="174"/>
        <v>-0.22605653860725416</v>
      </c>
      <c r="I408" s="137">
        <f t="shared" si="175"/>
        <v>0.53454628278965111</v>
      </c>
      <c r="J408" s="137">
        <f t="shared" si="176"/>
        <v>0.65014891064655711</v>
      </c>
    </row>
    <row r="409" spans="1:10" ht="12" customHeight="1">
      <c r="A409" s="105">
        <v>2003</v>
      </c>
      <c r="B409" s="105">
        <v>1</v>
      </c>
      <c r="C409" s="137">
        <f>VLOOKUP(A409+B409,'Li Keqiang'!$I$6:$J$21,2,0)</f>
        <v>-1.1304259598373161</v>
      </c>
      <c r="D409" s="137">
        <f t="shared" si="171"/>
        <v>-5.61200124417479</v>
      </c>
      <c r="E409" s="137">
        <f t="shared" si="172"/>
        <v>-2.4981334817991976</v>
      </c>
      <c r="F409" s="105">
        <v>-8</v>
      </c>
      <c r="G409" s="137">
        <f t="shared" si="173"/>
        <v>-0.2367280840340775</v>
      </c>
      <c r="H409" s="137">
        <f t="shared" si="174"/>
        <v>-0.31550624156164175</v>
      </c>
      <c r="I409" s="137">
        <f t="shared" si="175"/>
        <v>0.79869589321522083</v>
      </c>
      <c r="J409" s="137">
        <f t="shared" si="176"/>
        <v>0.66409414723450444</v>
      </c>
    </row>
    <row r="410" spans="1:10" ht="12" customHeight="1">
      <c r="A410" s="105">
        <v>2003</v>
      </c>
      <c r="B410" s="105">
        <v>2</v>
      </c>
      <c r="C410" s="137">
        <f>VLOOKUP(A410+B410,'Li Keqiang'!$I$6:$J$21,2,0)</f>
        <v>-0.90067178377453416</v>
      </c>
      <c r="D410" s="137">
        <f t="shared" si="171"/>
        <v>-5.61200124417479</v>
      </c>
      <c r="E410" s="137">
        <f t="shared" si="172"/>
        <v>-2.6000434675040234</v>
      </c>
      <c r="F410" s="105">
        <v>-7</v>
      </c>
      <c r="G410" s="137">
        <f t="shared" si="173"/>
        <v>-0.24690267039043712</v>
      </c>
      <c r="H410" s="137">
        <f t="shared" si="174"/>
        <v>-0.30140029303766536</v>
      </c>
      <c r="I410" s="137">
        <f t="shared" si="175"/>
        <v>0.42741405361502832</v>
      </c>
      <c r="J410" s="137">
        <f t="shared" si="176"/>
        <v>0.35912631960998903</v>
      </c>
    </row>
    <row r="411" spans="1:10" ht="12" customHeight="1">
      <c r="A411" s="105">
        <v>2003</v>
      </c>
      <c r="B411" s="105">
        <v>3</v>
      </c>
      <c r="C411" s="137">
        <f>VLOOKUP(A411+B411,'Li Keqiang'!$I$6:$J$21,2,0)</f>
        <v>0.86639905638424741</v>
      </c>
      <c r="D411" s="137">
        <f t="shared" si="171"/>
        <v>-5.61200124417479</v>
      </c>
      <c r="E411" s="137">
        <f t="shared" si="172"/>
        <v>-2.5837942529073405</v>
      </c>
      <c r="F411" s="105">
        <v>-6</v>
      </c>
      <c r="G411" s="137">
        <f t="shared" si="173"/>
        <v>-0.24528036580474291</v>
      </c>
      <c r="H411" s="137">
        <f t="shared" si="174"/>
        <v>-0.30364944048941506</v>
      </c>
      <c r="I411" s="137">
        <f t="shared" si="175"/>
        <v>1.2358311377184474</v>
      </c>
      <c r="J411" s="137">
        <f t="shared" si="176"/>
        <v>1.3690134850363167</v>
      </c>
    </row>
    <row r="412" spans="1:10" ht="12" customHeight="1">
      <c r="A412" s="105">
        <v>2003</v>
      </c>
      <c r="B412" s="105">
        <v>4</v>
      </c>
      <c r="C412" s="137">
        <f>VLOOKUP(A412+B412,'Li Keqiang'!$I$6:$J$21,2,0)</f>
        <v>0.21854505512668065</v>
      </c>
      <c r="D412" s="137">
        <f t="shared" si="171"/>
        <v>-2.4296509475508965</v>
      </c>
      <c r="E412" s="137">
        <f t="shared" si="172"/>
        <v>-2.5967579318862413</v>
      </c>
      <c r="F412" s="105">
        <v>-5</v>
      </c>
      <c r="G412" s="137">
        <f t="shared" si="173"/>
        <v>-0.25076712945679069</v>
      </c>
      <c r="H412" s="137">
        <f t="shared" si="174"/>
        <v>-0.26824337398218789</v>
      </c>
      <c r="I412" s="137">
        <f t="shared" si="175"/>
        <v>0.22025392659851029</v>
      </c>
      <c r="J412" s="137">
        <f t="shared" si="176"/>
        <v>0.23696297471427993</v>
      </c>
    </row>
    <row r="413" spans="1:10" ht="12" customHeight="1">
      <c r="A413" s="105">
        <v>2003</v>
      </c>
      <c r="B413" s="105">
        <v>5</v>
      </c>
      <c r="C413" s="137">
        <f>VLOOKUP(A413+B413,'Li Keqiang'!$I$6:$J$21,2,0)</f>
        <v>-1.6715969172189802</v>
      </c>
      <c r="D413" s="137">
        <f t="shared" si="171"/>
        <v>-5.61200124417479</v>
      </c>
      <c r="E413" s="137">
        <f t="shared" si="172"/>
        <v>-2.6782944075357045</v>
      </c>
      <c r="F413" s="105">
        <v>-4</v>
      </c>
      <c r="G413" s="137">
        <f t="shared" si="173"/>
        <v>-0.2547151623784617</v>
      </c>
      <c r="H413" s="137">
        <f t="shared" si="174"/>
        <v>-0.29056912939451918</v>
      </c>
      <c r="I413" s="137">
        <f t="shared" si="175"/>
        <v>2.0075539071999473</v>
      </c>
      <c r="J413" s="137">
        <f t="shared" si="176"/>
        <v>1.9072377507433245</v>
      </c>
    </row>
    <row r="414" spans="1:10" ht="12" customHeight="1">
      <c r="A414" s="105">
        <v>2003</v>
      </c>
      <c r="B414" s="105">
        <v>6</v>
      </c>
      <c r="C414" s="137">
        <f>VLOOKUP(A414+B414,'Li Keqiang'!$I$6:$J$21,2,0)</f>
        <v>0.44448166500108011</v>
      </c>
      <c r="D414" s="137">
        <f t="shared" si="171"/>
        <v>-5.61200124417479</v>
      </c>
      <c r="E414" s="137">
        <f t="shared" si="172"/>
        <v>-2.6961470973220854</v>
      </c>
      <c r="F414" s="105">
        <v>-3</v>
      </c>
      <c r="G414" s="137">
        <f t="shared" si="173"/>
        <v>-0.25649755624956821</v>
      </c>
      <c r="H414" s="137">
        <f t="shared" si="174"/>
        <v>-0.28809803569943604</v>
      </c>
      <c r="I414" s="137">
        <f t="shared" si="175"/>
        <v>0.4913718686251653</v>
      </c>
      <c r="J414" s="137">
        <f t="shared" si="176"/>
        <v>0.53667301787845778</v>
      </c>
    </row>
    <row r="415" spans="1:10" ht="12" customHeight="1">
      <c r="A415" s="105">
        <v>2003</v>
      </c>
      <c r="B415" s="105">
        <v>7</v>
      </c>
      <c r="C415" s="137">
        <f>VLOOKUP(A415+B415,'Li Keqiang'!$I$6:$J$21,2,0)</f>
        <v>0.10782938991778358</v>
      </c>
      <c r="D415" s="137">
        <f t="shared" si="171"/>
        <v>-5.61200124417479</v>
      </c>
      <c r="E415" s="137">
        <f t="shared" si="172"/>
        <v>-2.7151148591222731</v>
      </c>
      <c r="F415" s="105">
        <v>-2</v>
      </c>
      <c r="G415" s="137">
        <f t="shared" si="173"/>
        <v>-0.2583912777439647</v>
      </c>
      <c r="H415" s="137">
        <f t="shared" si="174"/>
        <v>-0.28547259845971884</v>
      </c>
      <c r="I415" s="137">
        <f t="shared" si="175"/>
        <v>0.13411757742261668</v>
      </c>
      <c r="J415" s="137">
        <f t="shared" si="176"/>
        <v>0.15468645406169704</v>
      </c>
    </row>
    <row r="416" spans="1:10" ht="12" customHeight="1">
      <c r="A416" s="105">
        <v>2003</v>
      </c>
      <c r="B416" s="105">
        <v>8</v>
      </c>
      <c r="C416" s="137">
        <f>VLOOKUP(A416+B416,'Li Keqiang'!$I$6:$J$21,2,0)</f>
        <v>-1.0323746586111129</v>
      </c>
      <c r="D416" s="137">
        <f t="shared" si="171"/>
        <v>-5.61200124417479</v>
      </c>
      <c r="E416" s="137">
        <f t="shared" si="172"/>
        <v>-2.9560632427127023</v>
      </c>
      <c r="F416" s="105">
        <v>-1</v>
      </c>
      <c r="G416" s="137">
        <f t="shared" si="173"/>
        <v>-0.28244731228572983</v>
      </c>
      <c r="H416" s="137">
        <f t="shared" si="174"/>
        <v>-0.2521215438760564</v>
      </c>
      <c r="I416" s="137">
        <f t="shared" si="175"/>
        <v>0.56239102476663105</v>
      </c>
      <c r="J416" s="137">
        <f t="shared" si="176"/>
        <v>0.60879492305375715</v>
      </c>
    </row>
    <row r="417" spans="1:10" ht="12" customHeight="1">
      <c r="A417" s="105">
        <v>2003</v>
      </c>
      <c r="B417" s="105">
        <v>9</v>
      </c>
      <c r="C417" s="137">
        <f>VLOOKUP(A417+B417,'Li Keqiang'!$I$6:$J$21,2,0)</f>
        <v>-1.3638759759091867</v>
      </c>
      <c r="D417" s="137">
        <f t="shared" si="171"/>
        <v>-5.61200124417479</v>
      </c>
      <c r="E417" s="137">
        <f t="shared" si="172"/>
        <v>-3.1443727569452871</v>
      </c>
      <c r="F417" s="105">
        <v>0</v>
      </c>
      <c r="G417" s="137">
        <f t="shared" si="173"/>
        <v>-0.30124793718065446</v>
      </c>
      <c r="H417" s="137">
        <f t="shared" si="174"/>
        <v>-0.22605653860725416</v>
      </c>
      <c r="I417" s="137">
        <f t="shared" si="175"/>
        <v>1.129178348692047</v>
      </c>
      <c r="J417" s="137">
        <f t="shared" si="176"/>
        <v>1.2946330719020864</v>
      </c>
    </row>
    <row r="418" spans="1:10" ht="12" customHeight="1">
      <c r="A418" s="105">
        <v>2004</v>
      </c>
      <c r="B418" s="105">
        <v>0</v>
      </c>
      <c r="C418" s="137">
        <f>VLOOKUP(A418+B418,'Li Keqiang'!$I$6:$J$21,2,0)</f>
        <v>-1.1304259598373161</v>
      </c>
      <c r="D418" s="137">
        <f>VLOOKUP(A418,$A$79:$K$99,B418+2,0)</f>
        <v>-5.61200124417479</v>
      </c>
      <c r="E418" s="137">
        <f>HLOOKUP(B418,$B$78:$K$99,22,0)</f>
        <v>-2.4676579660718163</v>
      </c>
      <c r="F418" s="105">
        <v>1</v>
      </c>
      <c r="G418" s="137">
        <f t="shared" ref="G418:G449" si="177">($D418-N$392*$E418-N$394)/N$393</f>
        <v>-0.23368544042679701</v>
      </c>
      <c r="H418" s="137">
        <f t="shared" ref="H418:H449" si="178">($D418-O$392*$E418-O$394)/O$393</f>
        <v>-0.31972453335237172</v>
      </c>
      <c r="I418" s="137">
        <f>($C418-G418)^2</f>
        <v>0.80414355915264768</v>
      </c>
      <c r="J418" s="137">
        <f>($C418-H418)^2</f>
        <v>0.65723680290472364</v>
      </c>
    </row>
    <row r="419" spans="1:10" ht="12" customHeight="1">
      <c r="A419" s="105">
        <v>2004</v>
      </c>
      <c r="B419" s="105">
        <v>1</v>
      </c>
      <c r="C419" s="137">
        <f>VLOOKUP(A419+B419,'Li Keqiang'!$I$6:$J$21,2,0)</f>
        <v>-0.90067178377453416</v>
      </c>
      <c r="D419" s="137">
        <f t="shared" ref="D419:D424" si="179">VLOOKUP(A419,$A$79:$K$99,B419+2,0)</f>
        <v>-5.61200124417479</v>
      </c>
      <c r="E419" s="137">
        <f t="shared" ref="E419:E424" si="180">HLOOKUP(B419,$B$78:$K$99,22,0)</f>
        <v>-2.4981334817991976</v>
      </c>
      <c r="F419" s="105">
        <v>1</v>
      </c>
      <c r="G419" s="137">
        <f t="shared" si="177"/>
        <v>-0.2367280840340775</v>
      </c>
      <c r="H419" s="137">
        <f t="shared" si="178"/>
        <v>-0.31550624156164175</v>
      </c>
      <c r="I419" s="137">
        <f t="shared" ref="I419:I482" si="181">($C419-G419)^2</f>
        <v>0.44082123642504562</v>
      </c>
      <c r="J419" s="137">
        <f t="shared" ref="J419:J482" si="182">($C419-H419)^2</f>
        <v>0.34241871179330835</v>
      </c>
    </row>
    <row r="420" spans="1:10" ht="12" customHeight="1">
      <c r="A420" s="105">
        <v>2004</v>
      </c>
      <c r="B420" s="105">
        <v>2</v>
      </c>
      <c r="C420" s="137">
        <f>VLOOKUP(A420+B420,'Li Keqiang'!$I$6:$J$21,2,0)</f>
        <v>0.86639905638424741</v>
      </c>
      <c r="D420" s="137">
        <f t="shared" si="179"/>
        <v>-5.61200124417479</v>
      </c>
      <c r="E420" s="137">
        <f t="shared" si="180"/>
        <v>-2.6000434675040234</v>
      </c>
      <c r="F420" s="105">
        <v>1</v>
      </c>
      <c r="G420" s="137">
        <f t="shared" si="177"/>
        <v>-0.24690267039043712</v>
      </c>
      <c r="H420" s="137">
        <f t="shared" si="178"/>
        <v>-0.30140029303766536</v>
      </c>
      <c r="I420" s="137">
        <f t="shared" si="181"/>
        <v>1.2394407348394942</v>
      </c>
      <c r="J420" s="137">
        <f t="shared" si="182"/>
        <v>1.3637553205102426</v>
      </c>
    </row>
    <row r="421" spans="1:10" ht="12" customHeight="1">
      <c r="A421" s="105">
        <v>2004</v>
      </c>
      <c r="B421" s="105">
        <v>3</v>
      </c>
      <c r="C421" s="137">
        <f>VLOOKUP(A421+B421,'Li Keqiang'!$I$6:$J$21,2,0)</f>
        <v>0.21854505512668065</v>
      </c>
      <c r="D421" s="137">
        <f t="shared" si="179"/>
        <v>-2.4323785757098522</v>
      </c>
      <c r="E421" s="137">
        <f t="shared" si="180"/>
        <v>-2.5837942529073405</v>
      </c>
      <c r="F421" s="105">
        <v>1</v>
      </c>
      <c r="G421" s="137">
        <f t="shared" si="177"/>
        <v>-0.249469255885237</v>
      </c>
      <c r="H421" s="137">
        <f t="shared" si="178"/>
        <v>-0.27006656046735672</v>
      </c>
      <c r="I421" s="137">
        <f t="shared" si="181"/>
        <v>0.21903739531195998</v>
      </c>
      <c r="J421" s="137">
        <f t="shared" si="182"/>
        <v>0.23874131089341535</v>
      </c>
    </row>
    <row r="422" spans="1:10" ht="12" customHeight="1">
      <c r="A422" s="105">
        <v>2004</v>
      </c>
      <c r="B422" s="105">
        <v>4</v>
      </c>
      <c r="C422" s="137">
        <f>VLOOKUP(A422+B422,'Li Keqiang'!$I$6:$J$21,2,0)</f>
        <v>-1.6715969172189802</v>
      </c>
      <c r="D422" s="137">
        <f t="shared" si="179"/>
        <v>-5.61200124417479</v>
      </c>
      <c r="E422" s="137">
        <f t="shared" si="180"/>
        <v>-2.5967579318862413</v>
      </c>
      <c r="F422" s="105">
        <v>1</v>
      </c>
      <c r="G422" s="137">
        <f t="shared" si="177"/>
        <v>-0.24657464595162654</v>
      </c>
      <c r="H422" s="137">
        <f t="shared" si="178"/>
        <v>-0.30185506296013759</v>
      </c>
      <c r="I422" s="137">
        <f t="shared" si="181"/>
        <v>2.0306884736079676</v>
      </c>
      <c r="J422" s="137">
        <f t="shared" si="182"/>
        <v>1.8761927473084525</v>
      </c>
    </row>
    <row r="423" spans="1:10" ht="12" customHeight="1">
      <c r="A423" s="105">
        <v>2004</v>
      </c>
      <c r="B423" s="105">
        <v>5</v>
      </c>
      <c r="C423" s="137">
        <f>VLOOKUP(A423+B423,'Li Keqiang'!$I$6:$J$21,2,0)</f>
        <v>0.44448166500108011</v>
      </c>
      <c r="D423" s="137">
        <f t="shared" si="179"/>
        <v>-5.61200124417479</v>
      </c>
      <c r="E423" s="137">
        <f t="shared" si="180"/>
        <v>-2.6782944075357045</v>
      </c>
      <c r="F423" s="105">
        <v>1</v>
      </c>
      <c r="G423" s="137">
        <f t="shared" si="177"/>
        <v>-0.2547151623784617</v>
      </c>
      <c r="H423" s="137">
        <f t="shared" si="178"/>
        <v>-0.29056912939451918</v>
      </c>
      <c r="I423" s="137">
        <f t="shared" si="181"/>
        <v>0.48887620341761678</v>
      </c>
      <c r="J423" s="137">
        <f t="shared" si="182"/>
        <v>0.54029967034160153</v>
      </c>
    </row>
    <row r="424" spans="1:10" ht="12" customHeight="1">
      <c r="A424" s="105">
        <v>2004</v>
      </c>
      <c r="B424" s="105">
        <v>6</v>
      </c>
      <c r="C424" s="137">
        <f>VLOOKUP(A424+B424,'Li Keqiang'!$I$6:$J$21,2,0)</f>
        <v>0.10782938991778358</v>
      </c>
      <c r="D424" s="137">
        <f t="shared" si="179"/>
        <v>-2.4296509475508965</v>
      </c>
      <c r="E424" s="137">
        <f t="shared" si="180"/>
        <v>-2.6961470973220854</v>
      </c>
      <c r="F424" s="105">
        <v>1</v>
      </c>
      <c r="G424" s="137">
        <f t="shared" si="177"/>
        <v>-0.26069003975473232</v>
      </c>
      <c r="H424" s="137">
        <f t="shared" si="178"/>
        <v>-0.2544863467214864</v>
      </c>
      <c r="I424" s="137">
        <f t="shared" si="181"/>
        <v>0.13580657004615637</v>
      </c>
      <c r="J424" s="137">
        <f t="shared" si="182"/>
        <v>0.13127269301645683</v>
      </c>
    </row>
    <row r="425" spans="1:10" ht="12" customHeight="1">
      <c r="A425" s="105">
        <v>2004</v>
      </c>
      <c r="B425" s="105">
        <v>7</v>
      </c>
      <c r="C425" s="137">
        <f>VLOOKUP(A425+B425,'Li Keqiang'!$I$6:$J$21,2,0)</f>
        <v>-1.0323746586111129</v>
      </c>
      <c r="D425" s="137">
        <f t="shared" ref="D425:D488" si="183">VLOOKUP(A425,$A$79:$K$99,B425+2,0)</f>
        <v>-5.61200124417479</v>
      </c>
      <c r="E425" s="137">
        <f t="shared" ref="E425:E488" si="184">HLOOKUP(B425,$B$78:$K$99,22,0)</f>
        <v>-2.7151148591222731</v>
      </c>
      <c r="F425" s="105">
        <v>1</v>
      </c>
      <c r="G425" s="137">
        <f t="shared" si="177"/>
        <v>-0.2583912777439647</v>
      </c>
      <c r="H425" s="137">
        <f t="shared" si="178"/>
        <v>-0.28547259845971884</v>
      </c>
      <c r="I425" s="137">
        <f t="shared" si="181"/>
        <v>0.59905027385854093</v>
      </c>
      <c r="J425" s="137">
        <f t="shared" si="182"/>
        <v>0.55786268745839662</v>
      </c>
    </row>
    <row r="426" spans="1:10" ht="12" customHeight="1">
      <c r="A426" s="105">
        <v>2004</v>
      </c>
      <c r="B426" s="105">
        <v>8</v>
      </c>
      <c r="C426" s="137">
        <f>VLOOKUP(A426+B426,'Li Keqiang'!$I$6:$J$21,2,0)</f>
        <v>-1.3638759759091867</v>
      </c>
      <c r="D426" s="137">
        <f t="shared" si="183"/>
        <v>-5.61200124417479</v>
      </c>
      <c r="E426" s="137">
        <f t="shared" si="184"/>
        <v>-2.9560632427127023</v>
      </c>
      <c r="F426" s="105">
        <v>1</v>
      </c>
      <c r="G426" s="137">
        <f t="shared" si="177"/>
        <v>-0.28244731228572983</v>
      </c>
      <c r="H426" s="137">
        <f t="shared" si="178"/>
        <v>-0.2521215438760564</v>
      </c>
      <c r="I426" s="137">
        <f t="shared" si="181"/>
        <v>1.1694879545064158</v>
      </c>
      <c r="J426" s="137">
        <f t="shared" si="182"/>
        <v>1.2359979171453082</v>
      </c>
    </row>
    <row r="427" spans="1:10" ht="12" customHeight="1">
      <c r="A427" s="105">
        <v>2004</v>
      </c>
      <c r="B427" s="105">
        <v>9</v>
      </c>
      <c r="C427" s="137">
        <f>VLOOKUP(A427+B427,'Li Keqiang'!$I$6:$J$21,2,0)</f>
        <v>0.43883386458366208</v>
      </c>
      <c r="D427" s="137">
        <f t="shared" si="183"/>
        <v>-5.61200124417479</v>
      </c>
      <c r="E427" s="137">
        <f t="shared" si="184"/>
        <v>-3.1443727569452871</v>
      </c>
      <c r="F427" s="105">
        <v>1</v>
      </c>
      <c r="G427" s="137">
        <f t="shared" si="177"/>
        <v>-0.30124793718065446</v>
      </c>
      <c r="H427" s="137">
        <f t="shared" si="178"/>
        <v>-0.22605653860725416</v>
      </c>
      <c r="I427" s="137">
        <f t="shared" si="181"/>
        <v>0.54772107330271702</v>
      </c>
      <c r="J427" s="137">
        <f t="shared" si="182"/>
        <v>0.44207924825537909</v>
      </c>
    </row>
    <row r="428" spans="1:10" ht="12" customHeight="1">
      <c r="A428" s="105">
        <v>2005</v>
      </c>
      <c r="B428" s="105">
        <v>0</v>
      </c>
      <c r="C428" s="137">
        <f>VLOOKUP(A428+B428,'Li Keqiang'!$I$6:$J$21,2,0)</f>
        <v>-0.90067178377453416</v>
      </c>
      <c r="D428" s="137">
        <f t="shared" si="183"/>
        <v>-5.61200124417479</v>
      </c>
      <c r="E428" s="137">
        <f t="shared" si="184"/>
        <v>-2.4676579660718163</v>
      </c>
      <c r="F428" s="105">
        <v>1</v>
      </c>
      <c r="G428" s="137">
        <f t="shared" si="177"/>
        <v>-0.23368544042679701</v>
      </c>
      <c r="H428" s="137">
        <f t="shared" si="178"/>
        <v>-0.31972453335237172</v>
      </c>
      <c r="I428" s="137">
        <f t="shared" si="181"/>
        <v>0.44487078221238557</v>
      </c>
      <c r="J428" s="137">
        <f t="shared" si="182"/>
        <v>0.3374997077730707</v>
      </c>
    </row>
    <row r="429" spans="1:10" ht="12" customHeight="1">
      <c r="A429" s="105">
        <v>2005</v>
      </c>
      <c r="B429" s="105">
        <v>1</v>
      </c>
      <c r="C429" s="137">
        <f>VLOOKUP(A429+B429,'Li Keqiang'!$I$6:$J$21,2,0)</f>
        <v>0.86639905638424741</v>
      </c>
      <c r="D429" s="137">
        <f t="shared" si="183"/>
        <v>-5.61200124417479</v>
      </c>
      <c r="E429" s="137">
        <f t="shared" si="184"/>
        <v>-2.4981334817991976</v>
      </c>
      <c r="F429" s="105">
        <v>1</v>
      </c>
      <c r="G429" s="137">
        <f t="shared" si="177"/>
        <v>-0.2367280840340775</v>
      </c>
      <c r="H429" s="137">
        <f t="shared" si="178"/>
        <v>-0.31550624156164175</v>
      </c>
      <c r="I429" s="137">
        <f t="shared" si="181"/>
        <v>1.2168894879275107</v>
      </c>
      <c r="J429" s="137">
        <f t="shared" si="182"/>
        <v>1.3969001333125612</v>
      </c>
    </row>
    <row r="430" spans="1:10" ht="12" customHeight="1">
      <c r="A430" s="105">
        <v>2005</v>
      </c>
      <c r="B430" s="105">
        <v>2</v>
      </c>
      <c r="C430" s="137">
        <f>VLOOKUP(A430+B430,'Li Keqiang'!$I$6:$J$21,2,0)</f>
        <v>0.21854505512668065</v>
      </c>
      <c r="D430" s="137">
        <f t="shared" si="183"/>
        <v>-2.4676579660718163</v>
      </c>
      <c r="E430" s="137">
        <f t="shared" si="184"/>
        <v>-2.6000434675040234</v>
      </c>
      <c r="F430" s="105">
        <v>1</v>
      </c>
      <c r="G430" s="137">
        <f t="shared" si="177"/>
        <v>-0.25104508278985327</v>
      </c>
      <c r="H430" s="137">
        <f t="shared" si="178"/>
        <v>-0.26819003066786107</v>
      </c>
      <c r="I430" s="137">
        <f t="shared" si="181"/>
        <v>0.22051489762846935</v>
      </c>
      <c r="J430" s="137">
        <f t="shared" si="182"/>
        <v>0.2369110437434199</v>
      </c>
    </row>
    <row r="431" spans="1:10" ht="12" customHeight="1">
      <c r="A431" s="105">
        <v>2005</v>
      </c>
      <c r="B431" s="105">
        <v>3</v>
      </c>
      <c r="C431" s="137">
        <f>VLOOKUP(A431+B431,'Li Keqiang'!$I$6:$J$21,2,0)</f>
        <v>-1.6715969172189802</v>
      </c>
      <c r="D431" s="137">
        <f t="shared" si="183"/>
        <v>-5.61200124417479</v>
      </c>
      <c r="E431" s="137">
        <f t="shared" si="184"/>
        <v>-2.5837942529073405</v>
      </c>
      <c r="F431" s="105">
        <v>1</v>
      </c>
      <c r="G431" s="137">
        <f t="shared" si="177"/>
        <v>-0.24528036580474291</v>
      </c>
      <c r="H431" s="137">
        <f t="shared" si="178"/>
        <v>-0.30364944048941506</v>
      </c>
      <c r="I431" s="137">
        <f t="shared" si="181"/>
        <v>2.0343789048382028</v>
      </c>
      <c r="J431" s="137">
        <f t="shared" si="182"/>
        <v>1.8712802990907842</v>
      </c>
    </row>
    <row r="432" spans="1:10" ht="12" customHeight="1">
      <c r="A432" s="105">
        <v>2005</v>
      </c>
      <c r="B432" s="105">
        <v>4</v>
      </c>
      <c r="C432" s="137">
        <f>VLOOKUP(A432+B432,'Li Keqiang'!$I$6:$J$21,2,0)</f>
        <v>0.44448166500108011</v>
      </c>
      <c r="D432" s="137">
        <f t="shared" si="183"/>
        <v>-2.4705177092248687</v>
      </c>
      <c r="E432" s="137">
        <f t="shared" si="184"/>
        <v>-2.5967579318862413</v>
      </c>
      <c r="F432" s="105">
        <v>1</v>
      </c>
      <c r="G432" s="137">
        <f t="shared" si="177"/>
        <v>-0.25071329087578675</v>
      </c>
      <c r="H432" s="137">
        <f t="shared" si="178"/>
        <v>-0.26867500493255148</v>
      </c>
      <c r="I432" s="137">
        <f t="shared" si="181"/>
        <v>0.48329602667663885</v>
      </c>
      <c r="J432" s="137">
        <f t="shared" si="182"/>
        <v>0.5085924358708267</v>
      </c>
    </row>
    <row r="433" spans="1:10" ht="12" customHeight="1">
      <c r="A433" s="105">
        <v>2005</v>
      </c>
      <c r="B433" s="105">
        <v>5</v>
      </c>
      <c r="C433" s="137">
        <f>VLOOKUP(A433+B433,'Li Keqiang'!$I$6:$J$21,2,0)</f>
        <v>0.10782938991778358</v>
      </c>
      <c r="D433" s="137">
        <f t="shared" si="183"/>
        <v>-2.4627882047845611</v>
      </c>
      <c r="E433" s="137">
        <f t="shared" si="184"/>
        <v>-2.6782944075357045</v>
      </c>
      <c r="F433" s="105">
        <v>1</v>
      </c>
      <c r="G433" s="137">
        <f t="shared" si="177"/>
        <v>-0.25886399028590429</v>
      </c>
      <c r="H433" s="137">
        <f t="shared" si="178"/>
        <v>-0.257307433057198</v>
      </c>
      <c r="I433" s="137">
        <f t="shared" si="181"/>
        <v>0.13446403508520638</v>
      </c>
      <c r="J433" s="137">
        <f t="shared" si="182"/>
        <v>0.13332489949226303</v>
      </c>
    </row>
    <row r="434" spans="1:10" ht="12" customHeight="1">
      <c r="A434" s="105">
        <v>2005</v>
      </c>
      <c r="B434" s="105">
        <v>6</v>
      </c>
      <c r="C434" s="137">
        <f>VLOOKUP(A434+B434,'Li Keqiang'!$I$6:$J$21,2,0)</f>
        <v>-1.0323746586111129</v>
      </c>
      <c r="D434" s="137">
        <f t="shared" si="183"/>
        <v>-5.61200124417479</v>
      </c>
      <c r="E434" s="137">
        <f t="shared" si="184"/>
        <v>-2.6961470973220854</v>
      </c>
      <c r="F434" s="105">
        <v>1</v>
      </c>
      <c r="G434" s="137">
        <f t="shared" si="177"/>
        <v>-0.25649755624956821</v>
      </c>
      <c r="H434" s="137">
        <f t="shared" si="178"/>
        <v>-0.28809803569943604</v>
      </c>
      <c r="I434" s="137">
        <f t="shared" si="181"/>
        <v>0.60198527796894696</v>
      </c>
      <c r="J434" s="137">
        <f t="shared" si="182"/>
        <v>0.55394769141281042</v>
      </c>
    </row>
    <row r="435" spans="1:10" ht="12" customHeight="1">
      <c r="A435" s="105">
        <v>2005</v>
      </c>
      <c r="B435" s="105">
        <v>7</v>
      </c>
      <c r="C435" s="137">
        <f>VLOOKUP(A435+B435,'Li Keqiang'!$I$6:$J$21,2,0)</f>
        <v>-1.3638759759091867</v>
      </c>
      <c r="D435" s="137">
        <f t="shared" si="183"/>
        <v>-2.4656189199889509</v>
      </c>
      <c r="E435" s="137">
        <f t="shared" si="184"/>
        <v>-2.7151148591222731</v>
      </c>
      <c r="F435" s="105">
        <v>1</v>
      </c>
      <c r="G435" s="137">
        <f t="shared" si="177"/>
        <v>-0.2625363764180747</v>
      </c>
      <c r="H435" s="137">
        <f t="shared" si="178"/>
        <v>-0.25224079987411152</v>
      </c>
      <c r="I435" s="137">
        <f t="shared" si="181"/>
        <v>1.2129489134072433</v>
      </c>
      <c r="J435" s="137">
        <f t="shared" si="182"/>
        <v>1.2357327645985325</v>
      </c>
    </row>
    <row r="436" spans="1:10" ht="12" customHeight="1">
      <c r="A436" s="105">
        <v>2005</v>
      </c>
      <c r="B436" s="105">
        <v>8</v>
      </c>
      <c r="C436" s="137">
        <f>VLOOKUP(A436+B436,'Li Keqiang'!$I$6:$J$21,2,0)</f>
        <v>0.43883386458366208</v>
      </c>
      <c r="D436" s="137">
        <f t="shared" si="183"/>
        <v>-5.61200124417479</v>
      </c>
      <c r="E436" s="137">
        <f t="shared" si="184"/>
        <v>-2.9560632427127023</v>
      </c>
      <c r="F436" s="105">
        <v>1</v>
      </c>
      <c r="G436" s="137">
        <f t="shared" si="177"/>
        <v>-0.28244731228572983</v>
      </c>
      <c r="H436" s="137">
        <f t="shared" si="178"/>
        <v>-0.2521215438760564</v>
      </c>
      <c r="I436" s="137">
        <f t="shared" si="181"/>
        <v>0.52024653610609495</v>
      </c>
      <c r="J436" s="137">
        <f t="shared" si="182"/>
        <v>0.47741937647973642</v>
      </c>
    </row>
    <row r="437" spans="1:10" ht="12" customHeight="1">
      <c r="A437" s="105">
        <v>2005</v>
      </c>
      <c r="B437" s="105">
        <v>9</v>
      </c>
      <c r="C437" s="137">
        <f>VLOOKUP(A437+B437,'Li Keqiang'!$I$6:$J$21,2,0)</f>
        <v>-1.0115374804845711</v>
      </c>
      <c r="D437" s="137">
        <f t="shared" si="183"/>
        <v>-5.61200124417479</v>
      </c>
      <c r="E437" s="137">
        <f t="shared" si="184"/>
        <v>-3.1443727569452871</v>
      </c>
      <c r="F437" s="105">
        <v>1</v>
      </c>
      <c r="G437" s="137">
        <f t="shared" si="177"/>
        <v>-0.30124793718065446</v>
      </c>
      <c r="H437" s="137">
        <f t="shared" si="178"/>
        <v>-0.22605653860725416</v>
      </c>
      <c r="I437" s="137">
        <f t="shared" si="181"/>
        <v>0.50451123532688658</v>
      </c>
      <c r="J437" s="137">
        <f t="shared" si="182"/>
        <v>0.616980310052477</v>
      </c>
    </row>
    <row r="438" spans="1:10" ht="12" customHeight="1">
      <c r="A438" s="105">
        <v>2006</v>
      </c>
      <c r="B438" s="105">
        <v>0</v>
      </c>
      <c r="C438" s="137">
        <f>VLOOKUP(A438+B438,'Li Keqiang'!$I$6:$J$21,2,0)</f>
        <v>0.86639905638424741</v>
      </c>
      <c r="D438" s="137">
        <f t="shared" si="183"/>
        <v>-2.4948786850364235</v>
      </c>
      <c r="E438" s="137">
        <f t="shared" si="184"/>
        <v>-2.4676579660718163</v>
      </c>
      <c r="F438" s="105">
        <v>1</v>
      </c>
      <c r="G438" s="137">
        <f t="shared" si="177"/>
        <v>-0.23779199177867893</v>
      </c>
      <c r="H438" s="137">
        <f t="shared" si="178"/>
        <v>-0.28680177369418447</v>
      </c>
      <c r="I438" s="137">
        <f t="shared" si="181"/>
        <v>1.2192378708431417</v>
      </c>
      <c r="J438" s="137">
        <f t="shared" si="182"/>
        <v>1.3298721544935841</v>
      </c>
    </row>
    <row r="439" spans="1:10" ht="12" customHeight="1">
      <c r="A439" s="105">
        <v>2006</v>
      </c>
      <c r="B439" s="105">
        <v>1</v>
      </c>
      <c r="C439" s="137">
        <f>VLOOKUP(A439+B439,'Li Keqiang'!$I$6:$J$21,2,0)</f>
        <v>0.21854505512668065</v>
      </c>
      <c r="D439" s="137">
        <f t="shared" si="183"/>
        <v>-2.4926352386526034</v>
      </c>
      <c r="E439" s="137">
        <f t="shared" si="184"/>
        <v>-2.4981334817991976</v>
      </c>
      <c r="F439" s="105">
        <v>1</v>
      </c>
      <c r="G439" s="137">
        <f t="shared" si="177"/>
        <v>-0.24083759094115673</v>
      </c>
      <c r="H439" s="137">
        <f t="shared" si="178"/>
        <v>-0.28255978683061117</v>
      </c>
      <c r="I439" s="137">
        <f t="shared" si="181"/>
        <v>0.21103241550828797</v>
      </c>
      <c r="J439" s="137">
        <f t="shared" si="182"/>
        <v>0.25110606263304247</v>
      </c>
    </row>
    <row r="440" spans="1:10" ht="12" customHeight="1">
      <c r="A440" s="105">
        <v>2006</v>
      </c>
      <c r="B440" s="105">
        <v>2</v>
      </c>
      <c r="C440" s="137">
        <f>VLOOKUP(A440+B440,'Li Keqiang'!$I$6:$J$21,2,0)</f>
        <v>-1.6715969172189802</v>
      </c>
      <c r="D440" s="137">
        <f t="shared" si="183"/>
        <v>-5.61200124417479</v>
      </c>
      <c r="E440" s="137">
        <f t="shared" si="184"/>
        <v>-2.6000434675040234</v>
      </c>
      <c r="F440" s="105">
        <v>1</v>
      </c>
      <c r="G440" s="137">
        <f t="shared" si="177"/>
        <v>-0.24690267039043712</v>
      </c>
      <c r="H440" s="137">
        <f t="shared" si="178"/>
        <v>-0.30140029303766536</v>
      </c>
      <c r="I440" s="137">
        <f t="shared" si="181"/>
        <v>2.0297536969463494</v>
      </c>
      <c r="J440" s="137">
        <f t="shared" si="182"/>
        <v>1.8774387889178712</v>
      </c>
    </row>
    <row r="441" spans="1:10" ht="12" customHeight="1">
      <c r="A441" s="105">
        <v>2006</v>
      </c>
      <c r="B441" s="105">
        <v>3</v>
      </c>
      <c r="C441" s="137">
        <f>VLOOKUP(A441+B441,'Li Keqiang'!$I$6:$J$21,2,0)</f>
        <v>0.44448166500108011</v>
      </c>
      <c r="D441" s="137">
        <f t="shared" si="183"/>
        <v>-2.4903758791429875</v>
      </c>
      <c r="E441" s="137">
        <f t="shared" si="184"/>
        <v>-2.5837942529073405</v>
      </c>
      <c r="F441" s="105">
        <v>1</v>
      </c>
      <c r="G441" s="137">
        <f t="shared" si="177"/>
        <v>-0.24939284923124755</v>
      </c>
      <c r="H441" s="137">
        <f t="shared" si="178"/>
        <v>-0.27067912261258081</v>
      </c>
      <c r="I441" s="137">
        <f t="shared" si="181"/>
        <v>0.48146184150114874</v>
      </c>
      <c r="J441" s="137">
        <f t="shared" si="182"/>
        <v>0.51145495214019188</v>
      </c>
    </row>
    <row r="442" spans="1:10" ht="12" customHeight="1">
      <c r="A442" s="105">
        <v>2006</v>
      </c>
      <c r="B442" s="105">
        <v>4</v>
      </c>
      <c r="C442" s="137">
        <f>VLOOKUP(A442+B442,'Li Keqiang'!$I$6:$J$21,2,0)</f>
        <v>0.10782938991778358</v>
      </c>
      <c r="D442" s="137">
        <f t="shared" si="183"/>
        <v>-2.4881003887542383</v>
      </c>
      <c r="E442" s="137">
        <f t="shared" si="184"/>
        <v>-2.5967579318862413</v>
      </c>
      <c r="F442" s="105">
        <v>1</v>
      </c>
      <c r="G442" s="137">
        <f t="shared" si="177"/>
        <v>-0.25069012714865663</v>
      </c>
      <c r="H442" s="137">
        <f t="shared" si="178"/>
        <v>-0.26886071156464886</v>
      </c>
      <c r="I442" s="137">
        <f t="shared" si="181"/>
        <v>0.12853624411755352</v>
      </c>
      <c r="J442" s="137">
        <f t="shared" si="182"/>
        <v>0.14189543255484524</v>
      </c>
    </row>
    <row r="443" spans="1:10" ht="12" customHeight="1">
      <c r="A443" s="105">
        <v>2006</v>
      </c>
      <c r="B443" s="105">
        <v>5</v>
      </c>
      <c r="C443" s="137">
        <f>VLOOKUP(A443+B443,'Li Keqiang'!$I$6:$J$21,2,0)</f>
        <v>-1.0323746586111129</v>
      </c>
      <c r="D443" s="137">
        <f t="shared" si="183"/>
        <v>-5.61200124417479</v>
      </c>
      <c r="E443" s="137">
        <f t="shared" si="184"/>
        <v>-2.6782944075357045</v>
      </c>
      <c r="F443" s="105">
        <v>1</v>
      </c>
      <c r="G443" s="137">
        <f t="shared" si="177"/>
        <v>-0.2547151623784617</v>
      </c>
      <c r="H443" s="137">
        <f t="shared" si="178"/>
        <v>-0.29056912939451918</v>
      </c>
      <c r="I443" s="137">
        <f t="shared" si="181"/>
        <v>0.60475429208082077</v>
      </c>
      <c r="J443" s="137">
        <f t="shared" si="182"/>
        <v>0.55027544317631061</v>
      </c>
    </row>
    <row r="444" spans="1:10" ht="12" customHeight="1">
      <c r="A444" s="105">
        <v>2006</v>
      </c>
      <c r="B444" s="105">
        <v>6</v>
      </c>
      <c r="C444" s="137">
        <f>VLOOKUP(A444+B444,'Li Keqiang'!$I$6:$J$21,2,0)</f>
        <v>-1.3638759759091867</v>
      </c>
      <c r="D444" s="137">
        <f t="shared" si="183"/>
        <v>-2.4914977280716024</v>
      </c>
      <c r="E444" s="137">
        <f t="shared" si="184"/>
        <v>-2.6961470973220854</v>
      </c>
      <c r="F444" s="105">
        <v>1</v>
      </c>
      <c r="G444" s="137">
        <f t="shared" si="177"/>
        <v>-0.26060856173282643</v>
      </c>
      <c r="H444" s="137">
        <f t="shared" si="178"/>
        <v>-0.25513956668704291</v>
      </c>
      <c r="I444" s="137">
        <f t="shared" si="181"/>
        <v>1.2171989871833926</v>
      </c>
      <c r="J444" s="137">
        <f t="shared" si="182"/>
        <v>1.2292964251348133</v>
      </c>
    </row>
    <row r="445" spans="1:10" ht="12" customHeight="1">
      <c r="A445" s="105">
        <v>2006</v>
      </c>
      <c r="B445" s="105">
        <v>7</v>
      </c>
      <c r="C445" s="137">
        <f>VLOOKUP(A445+B445,'Li Keqiang'!$I$6:$J$21,2,0)</f>
        <v>0.43883386458366208</v>
      </c>
      <c r="D445" s="137">
        <f t="shared" si="183"/>
        <v>-5.61200124417479</v>
      </c>
      <c r="E445" s="137">
        <f t="shared" si="184"/>
        <v>-2.7151148591222731</v>
      </c>
      <c r="F445" s="105">
        <v>1</v>
      </c>
      <c r="G445" s="137">
        <f t="shared" si="177"/>
        <v>-0.2583912777439647</v>
      </c>
      <c r="H445" s="137">
        <f t="shared" si="178"/>
        <v>-0.28547259845971884</v>
      </c>
      <c r="I445" s="137">
        <f t="shared" si="181"/>
        <v>0.48612289909377943</v>
      </c>
      <c r="J445" s="137">
        <f t="shared" si="182"/>
        <v>0.5246198524064124</v>
      </c>
    </row>
    <row r="446" spans="1:10" ht="12" customHeight="1">
      <c r="A446" s="105">
        <v>2006</v>
      </c>
      <c r="B446" s="105">
        <v>8</v>
      </c>
      <c r="C446" s="137">
        <f>VLOOKUP(A446+B446,'Li Keqiang'!$I$6:$J$21,2,0)</f>
        <v>-1.0115374804845711</v>
      </c>
      <c r="D446" s="137">
        <f t="shared" si="183"/>
        <v>-5.61200124417479</v>
      </c>
      <c r="E446" s="137">
        <f t="shared" si="184"/>
        <v>-2.9560632427127023</v>
      </c>
      <c r="F446" s="105">
        <v>1</v>
      </c>
      <c r="G446" s="137">
        <f t="shared" si="177"/>
        <v>-0.28244731228572983</v>
      </c>
      <c r="H446" s="137">
        <f t="shared" si="178"/>
        <v>-0.2521215438760564</v>
      </c>
      <c r="I446" s="137">
        <f t="shared" si="181"/>
        <v>0.53157247336421476</v>
      </c>
      <c r="J446" s="137">
        <f t="shared" si="182"/>
        <v>0.57671256477498756</v>
      </c>
    </row>
    <row r="447" spans="1:10" ht="12" customHeight="1">
      <c r="A447" s="105">
        <v>2006</v>
      </c>
      <c r="B447" s="105">
        <v>9</v>
      </c>
      <c r="C447" s="137">
        <f>VLOOKUP(A447+B447,'Li Keqiang'!$I$6:$J$21,2,0)</f>
        <v>-1.1289454956886902</v>
      </c>
      <c r="D447" s="137">
        <f t="shared" si="183"/>
        <v>-5.61200124417479</v>
      </c>
      <c r="E447" s="137">
        <f t="shared" si="184"/>
        <v>-3.1443727569452871</v>
      </c>
      <c r="F447" s="105">
        <v>1</v>
      </c>
      <c r="G447" s="137">
        <f t="shared" si="177"/>
        <v>-0.30124793718065446</v>
      </c>
      <c r="H447" s="137">
        <f t="shared" si="178"/>
        <v>-0.22605653860725416</v>
      </c>
      <c r="I447" s="137">
        <f t="shared" si="181"/>
        <v>0.68508324836016321</v>
      </c>
      <c r="J447" s="137">
        <f t="shared" si="182"/>
        <v>0.81520846881960318</v>
      </c>
    </row>
    <row r="448" spans="1:10" ht="12" customHeight="1">
      <c r="A448" s="105">
        <v>2007</v>
      </c>
      <c r="B448" s="105">
        <v>0</v>
      </c>
      <c r="C448" s="137">
        <f>VLOOKUP(A448+B448,'Li Keqiang'!$I$6:$J$21,2,0)</f>
        <v>0.21854505512668065</v>
      </c>
      <c r="D448" s="137">
        <f t="shared" si="183"/>
        <v>-2.4043778313400699</v>
      </c>
      <c r="E448" s="137">
        <f t="shared" si="184"/>
        <v>-2.4676579660718163</v>
      </c>
      <c r="F448" s="105">
        <v>1</v>
      </c>
      <c r="G448" s="137">
        <f t="shared" si="177"/>
        <v>-0.23791121917383015</v>
      </c>
      <c r="H448" s="137">
        <f t="shared" si="178"/>
        <v>-0.28584591206263882</v>
      </c>
      <c r="I448" s="137">
        <f t="shared" si="181"/>
        <v>0.20835233034830319</v>
      </c>
      <c r="J448" s="137">
        <f t="shared" si="182"/>
        <v>0.25441024778217708</v>
      </c>
    </row>
    <row r="449" spans="1:10" ht="12" customHeight="1">
      <c r="A449" s="105">
        <v>2007</v>
      </c>
      <c r="B449" s="105">
        <v>1</v>
      </c>
      <c r="C449" s="137">
        <f>VLOOKUP(A449+B449,'Li Keqiang'!$I$6:$J$21,2,0)</f>
        <v>-1.6715969172189802</v>
      </c>
      <c r="D449" s="137">
        <f t="shared" si="183"/>
        <v>-2.3969108750815313</v>
      </c>
      <c r="E449" s="137">
        <f t="shared" si="184"/>
        <v>-2.4981334817991976</v>
      </c>
      <c r="F449" s="105">
        <v>1</v>
      </c>
      <c r="G449" s="137">
        <f t="shared" si="177"/>
        <v>-0.24096369987886221</v>
      </c>
      <c r="H449" s="137">
        <f t="shared" si="178"/>
        <v>-0.2815487549717437</v>
      </c>
      <c r="I449" s="137">
        <f t="shared" si="181"/>
        <v>2.0467114025569373</v>
      </c>
      <c r="J449" s="137">
        <f t="shared" si="182"/>
        <v>1.9322338933669194</v>
      </c>
    </row>
    <row r="450" spans="1:10" ht="12" customHeight="1">
      <c r="A450" s="105">
        <v>2007</v>
      </c>
      <c r="B450" s="105">
        <v>2</v>
      </c>
      <c r="C450" s="137">
        <f>VLOOKUP(A450+B450,'Li Keqiang'!$I$6:$J$21,2,0)</f>
        <v>0.44448166500108011</v>
      </c>
      <c r="D450" s="137">
        <f t="shared" si="183"/>
        <v>-2.3983647842216826</v>
      </c>
      <c r="E450" s="137">
        <f t="shared" si="184"/>
        <v>-2.6000434675040234</v>
      </c>
      <c r="F450" s="105">
        <v>1</v>
      </c>
      <c r="G450" s="137">
        <f t="shared" ref="G450:G481" si="185">($D450-N$392*$E450-N$394)/N$393</f>
        <v>-0.25113637083009044</v>
      </c>
      <c r="H450" s="137">
        <f t="shared" ref="H450:H481" si="186">($D450-O$392*$E450-O$394)/O$393</f>
        <v>-0.2674581625013962</v>
      </c>
      <c r="I450" s="137">
        <f t="shared" si="181"/>
        <v>0.48388445177361566</v>
      </c>
      <c r="J450" s="137">
        <f t="shared" si="182"/>
        <v>0.50685831798425574</v>
      </c>
    </row>
    <row r="451" spans="1:10" ht="12" customHeight="1">
      <c r="A451" s="105">
        <v>2007</v>
      </c>
      <c r="B451" s="105">
        <v>3</v>
      </c>
      <c r="C451" s="137">
        <f>VLOOKUP(A451+B451,'Li Keqiang'!$I$6:$J$21,2,0)</f>
        <v>0.10782938991778358</v>
      </c>
      <c r="D451" s="137">
        <f t="shared" si="183"/>
        <v>-2.3953350006596654</v>
      </c>
      <c r="E451" s="137">
        <f t="shared" si="184"/>
        <v>-2.5837942529073405</v>
      </c>
      <c r="F451" s="105">
        <v>1</v>
      </c>
      <c r="G451" s="137">
        <f t="shared" si="185"/>
        <v>-0.24951805773383773</v>
      </c>
      <c r="H451" s="137">
        <f t="shared" si="186"/>
        <v>-0.26967530965988301</v>
      </c>
      <c r="I451" s="137">
        <f t="shared" si="181"/>
        <v>0.12769719834312823</v>
      </c>
      <c r="J451" s="137">
        <f t="shared" si="182"/>
        <v>0.14250979820322429</v>
      </c>
    </row>
    <row r="452" spans="1:10" ht="12" customHeight="1">
      <c r="A452" s="105">
        <v>2007</v>
      </c>
      <c r="B452" s="105">
        <v>4</v>
      </c>
      <c r="C452" s="137">
        <f>VLOOKUP(A452+B452,'Li Keqiang'!$I$6:$J$21,2,0)</f>
        <v>-1.0323746586111129</v>
      </c>
      <c r="D452" s="137">
        <f t="shared" si="183"/>
        <v>-5.61200124417479</v>
      </c>
      <c r="E452" s="137">
        <f t="shared" si="184"/>
        <v>-2.5967579318862413</v>
      </c>
      <c r="F452" s="105">
        <v>1</v>
      </c>
      <c r="G452" s="137">
        <f t="shared" si="185"/>
        <v>-0.24657464595162654</v>
      </c>
      <c r="H452" s="137">
        <f t="shared" si="186"/>
        <v>-0.30185506296013759</v>
      </c>
      <c r="I452" s="137">
        <f t="shared" si="181"/>
        <v>0.61748165989564896</v>
      </c>
      <c r="J452" s="137">
        <f t="shared" si="182"/>
        <v>0.53365887963006453</v>
      </c>
    </row>
    <row r="453" spans="1:10" ht="12" customHeight="1">
      <c r="A453" s="105">
        <v>2007</v>
      </c>
      <c r="B453" s="105">
        <v>5</v>
      </c>
      <c r="C453" s="137">
        <f>VLOOKUP(A453+B453,'Li Keqiang'!$I$6:$J$21,2,0)</f>
        <v>-1.3638759759091867</v>
      </c>
      <c r="D453" s="137">
        <f t="shared" si="183"/>
        <v>-2.3877704774276336</v>
      </c>
      <c r="E453" s="137">
        <f t="shared" si="184"/>
        <v>-2.6782944075357045</v>
      </c>
      <c r="F453" s="105">
        <v>1</v>
      </c>
      <c r="G453" s="137">
        <f t="shared" si="185"/>
        <v>-0.25896281994173209</v>
      </c>
      <c r="H453" s="137">
        <f t="shared" si="186"/>
        <v>-0.25651510277148792</v>
      </c>
      <c r="I453" s="137">
        <f t="shared" si="181"/>
        <v>1.2208330822299611</v>
      </c>
      <c r="J453" s="137">
        <f t="shared" si="182"/>
        <v>1.2262481033562869</v>
      </c>
    </row>
    <row r="454" spans="1:10" ht="12" customHeight="1">
      <c r="A454" s="105">
        <v>2007</v>
      </c>
      <c r="B454" s="105">
        <v>6</v>
      </c>
      <c r="C454" s="137">
        <f>VLOOKUP(A454+B454,'Li Keqiang'!$I$6:$J$21,2,0)</f>
        <v>0.43883386458366208</v>
      </c>
      <c r="D454" s="137">
        <f t="shared" si="183"/>
        <v>-5.61200124417479</v>
      </c>
      <c r="E454" s="137">
        <f t="shared" si="184"/>
        <v>-2.6961470973220854</v>
      </c>
      <c r="F454" s="105">
        <v>1</v>
      </c>
      <c r="G454" s="137">
        <f t="shared" si="185"/>
        <v>-0.25649755624956821</v>
      </c>
      <c r="H454" s="137">
        <f t="shared" si="186"/>
        <v>-0.28809803569943604</v>
      </c>
      <c r="I454" s="137">
        <f t="shared" si="181"/>
        <v>0.48348578479795878</v>
      </c>
      <c r="J454" s="137">
        <f t="shared" si="182"/>
        <v>0.52842998764919602</v>
      </c>
    </row>
    <row r="455" spans="1:10" ht="12" customHeight="1">
      <c r="A455" s="105">
        <v>2007</v>
      </c>
      <c r="B455" s="105">
        <v>7</v>
      </c>
      <c r="C455" s="137">
        <f>VLOOKUP(A455+B455,'Li Keqiang'!$I$6:$J$21,2,0)</f>
        <v>-1.0115374804845711</v>
      </c>
      <c r="D455" s="137">
        <f t="shared" si="183"/>
        <v>-5.61200124417479</v>
      </c>
      <c r="E455" s="137">
        <f t="shared" si="184"/>
        <v>-2.7151148591222731</v>
      </c>
      <c r="F455" s="105">
        <v>1</v>
      </c>
      <c r="G455" s="137">
        <f t="shared" si="185"/>
        <v>-0.2583912777439647</v>
      </c>
      <c r="H455" s="137">
        <f t="shared" si="186"/>
        <v>-0.28547259845971884</v>
      </c>
      <c r="I455" s="137">
        <f t="shared" si="181"/>
        <v>0.56722920270259458</v>
      </c>
      <c r="J455" s="137">
        <f t="shared" si="182"/>
        <v>0.52717021290976274</v>
      </c>
    </row>
    <row r="456" spans="1:10" ht="12" customHeight="1">
      <c r="A456" s="105">
        <v>2007</v>
      </c>
      <c r="B456" s="105">
        <v>8</v>
      </c>
      <c r="C456" s="137">
        <f>VLOOKUP(A456+B456,'Li Keqiang'!$I$6:$J$21,2,0)</f>
        <v>-1.1289454956886902</v>
      </c>
      <c r="D456" s="137">
        <f t="shared" si="183"/>
        <v>-2.3891515720423726</v>
      </c>
      <c r="E456" s="137">
        <f t="shared" si="184"/>
        <v>-2.9560632427127023</v>
      </c>
      <c r="F456" s="105">
        <v>1</v>
      </c>
      <c r="G456" s="137">
        <f t="shared" si="185"/>
        <v>-0.28669315037098814</v>
      </c>
      <c r="H456" s="137">
        <f t="shared" si="186"/>
        <v>-0.21808210424638308</v>
      </c>
      <c r="I456" s="137">
        <f t="shared" si="181"/>
        <v>0.70938901319316949</v>
      </c>
      <c r="J456" s="137">
        <f t="shared" si="182"/>
        <v>0.82967211786978157</v>
      </c>
    </row>
    <row r="457" spans="1:10" ht="12" customHeight="1">
      <c r="A457" s="105">
        <v>2007</v>
      </c>
      <c r="B457" s="105">
        <v>9</v>
      </c>
      <c r="C457" s="137">
        <f>VLOOKUP(A457+B457,'Li Keqiang'!$I$6:$J$21,2,0)</f>
        <v>1.5105485765845714</v>
      </c>
      <c r="D457" s="137">
        <f t="shared" si="183"/>
        <v>-5.61200124417479</v>
      </c>
      <c r="E457" s="137">
        <f t="shared" si="184"/>
        <v>-3.1443727569452871</v>
      </c>
      <c r="F457" s="105">
        <v>1</v>
      </c>
      <c r="G457" s="137">
        <f t="shared" si="185"/>
        <v>-0.30124793718065446</v>
      </c>
      <c r="H457" s="137">
        <f t="shared" si="186"/>
        <v>-0.22605653860725416</v>
      </c>
      <c r="I457" s="137">
        <f t="shared" si="181"/>
        <v>3.2826066072918265</v>
      </c>
      <c r="J457" s="137">
        <f t="shared" si="182"/>
        <v>3.0157973261104138</v>
      </c>
    </row>
    <row r="458" spans="1:10" ht="12" customHeight="1">
      <c r="A458" s="105">
        <v>2008</v>
      </c>
      <c r="B458" s="105">
        <v>0</v>
      </c>
      <c r="C458" s="137">
        <f>VLOOKUP(A458+B458,'Li Keqiang'!$I$6:$J$21,2,0)</f>
        <v>-1.6715969172189802</v>
      </c>
      <c r="D458" s="137">
        <f t="shared" si="183"/>
        <v>-2.027610465904691</v>
      </c>
      <c r="E458" s="137">
        <f t="shared" si="184"/>
        <v>-2.4676579660718163</v>
      </c>
      <c r="F458" s="105">
        <v>1</v>
      </c>
      <c r="G458" s="137">
        <f t="shared" si="185"/>
        <v>-0.23840757903922513</v>
      </c>
      <c r="H458" s="137">
        <f t="shared" si="186"/>
        <v>-0.28186653005761869</v>
      </c>
      <c r="I458" s="137">
        <f t="shared" si="181"/>
        <v>2.0540316790721245</v>
      </c>
      <c r="J458" s="137">
        <f t="shared" si="182"/>
        <v>1.9313505489996678</v>
      </c>
    </row>
    <row r="459" spans="1:10" ht="12" customHeight="1">
      <c r="A459" s="105">
        <v>2008</v>
      </c>
      <c r="B459" s="105">
        <v>1</v>
      </c>
      <c r="C459" s="137">
        <f>VLOOKUP(A459+B459,'Li Keqiang'!$I$6:$J$21,2,0)</f>
        <v>0.44448166500108011</v>
      </c>
      <c r="D459" s="137">
        <f t="shared" si="183"/>
        <v>-2.0186159894804687</v>
      </c>
      <c r="E459" s="137">
        <f t="shared" si="184"/>
        <v>-2.4981334817991976</v>
      </c>
      <c r="F459" s="105">
        <v>1</v>
      </c>
      <c r="G459" s="137">
        <f t="shared" si="185"/>
        <v>-0.24146207212583107</v>
      </c>
      <c r="H459" s="137">
        <f t="shared" si="186"/>
        <v>-0.27755323944026333</v>
      </c>
      <c r="I459" s="137">
        <f t="shared" si="181"/>
        <v>0.47051881050363298</v>
      </c>
      <c r="J459" s="137">
        <f t="shared" si="182"/>
        <v>0.52133440323161995</v>
      </c>
    </row>
    <row r="460" spans="1:10" ht="12" customHeight="1">
      <c r="A460" s="105">
        <v>2008</v>
      </c>
      <c r="B460" s="105">
        <v>2</v>
      </c>
      <c r="C460" s="137">
        <f>VLOOKUP(A460+B460,'Li Keqiang'!$I$6:$J$21,2,0)</f>
        <v>0.10782938991778358</v>
      </c>
      <c r="D460" s="137">
        <f t="shared" si="183"/>
        <v>-2.4415847130204309</v>
      </c>
      <c r="E460" s="137">
        <f t="shared" si="184"/>
        <v>-2.6000434675040234</v>
      </c>
      <c r="F460" s="105">
        <v>1</v>
      </c>
      <c r="G460" s="137">
        <f t="shared" si="185"/>
        <v>-0.25107943214588108</v>
      </c>
      <c r="H460" s="137">
        <f t="shared" si="186"/>
        <v>-0.26791464738490312</v>
      </c>
      <c r="I460" s="137">
        <f t="shared" si="181"/>
        <v>0.12881554255512728</v>
      </c>
      <c r="J460" s="137">
        <f t="shared" si="182"/>
        <v>0.14118358156852281</v>
      </c>
    </row>
    <row r="461" spans="1:10" ht="12" customHeight="1">
      <c r="A461" s="105">
        <v>2008</v>
      </c>
      <c r="B461" s="105">
        <v>3</v>
      </c>
      <c r="C461" s="137">
        <f>VLOOKUP(A461+B461,'Li Keqiang'!$I$6:$J$21,2,0)</f>
        <v>-1.0323746586111129</v>
      </c>
      <c r="D461" s="137">
        <f t="shared" si="183"/>
        <v>-5.61200124417479</v>
      </c>
      <c r="E461" s="137">
        <f t="shared" si="184"/>
        <v>-2.5837942529073405</v>
      </c>
      <c r="F461" s="105">
        <v>1</v>
      </c>
      <c r="G461" s="137">
        <f t="shared" si="185"/>
        <v>-0.24528036580474291</v>
      </c>
      <c r="H461" s="137">
        <f t="shared" si="186"/>
        <v>-0.30364944048941506</v>
      </c>
      <c r="I461" s="137">
        <f t="shared" si="181"/>
        <v>0.61951742576835966</v>
      </c>
      <c r="J461" s="137">
        <f t="shared" si="182"/>
        <v>0.53104044352651614</v>
      </c>
    </row>
    <row r="462" spans="1:10" ht="12" customHeight="1">
      <c r="A462" s="105">
        <v>2008</v>
      </c>
      <c r="B462" s="105">
        <v>4</v>
      </c>
      <c r="C462" s="137">
        <f>VLOOKUP(A462+B462,'Li Keqiang'!$I$6:$J$21,2,0)</f>
        <v>-1.3638759759091867</v>
      </c>
      <c r="D462" s="137">
        <f t="shared" si="183"/>
        <v>-2.4338036527328768</v>
      </c>
      <c r="E462" s="137">
        <f t="shared" si="184"/>
        <v>-2.5967579318862413</v>
      </c>
      <c r="F462" s="105">
        <v>1</v>
      </c>
      <c r="G462" s="137">
        <f t="shared" si="185"/>
        <v>-0.25076165861092065</v>
      </c>
      <c r="H462" s="137">
        <f t="shared" si="186"/>
        <v>-0.26828723446955849</v>
      </c>
      <c r="I462" s="137">
        <f t="shared" si="181"/>
        <v>1.2390234833743849</v>
      </c>
      <c r="J462" s="137">
        <f t="shared" si="182"/>
        <v>1.2003146903692683</v>
      </c>
    </row>
    <row r="463" spans="1:10" ht="12" customHeight="1">
      <c r="A463" s="105">
        <v>2008</v>
      </c>
      <c r="B463" s="105">
        <v>5</v>
      </c>
      <c r="C463" s="137">
        <f>VLOOKUP(A463+B463,'Li Keqiang'!$I$6:$J$21,2,0)</f>
        <v>0.43883386458366208</v>
      </c>
      <c r="D463" s="137">
        <f t="shared" si="183"/>
        <v>-5.61200124417479</v>
      </c>
      <c r="E463" s="137">
        <f t="shared" si="184"/>
        <v>-2.6782944075357045</v>
      </c>
      <c r="F463" s="105">
        <v>1</v>
      </c>
      <c r="G463" s="137">
        <f t="shared" si="185"/>
        <v>-0.2547151623784617</v>
      </c>
      <c r="H463" s="137">
        <f t="shared" si="186"/>
        <v>-0.29056912939451918</v>
      </c>
      <c r="I463" s="137">
        <f t="shared" si="181"/>
        <v>0.48101025280010878</v>
      </c>
      <c r="J463" s="137">
        <f t="shared" si="182"/>
        <v>0.53202872762433462</v>
      </c>
    </row>
    <row r="464" spans="1:10" ht="12" customHeight="1">
      <c r="A464" s="105">
        <v>2008</v>
      </c>
      <c r="B464" s="105">
        <v>6</v>
      </c>
      <c r="C464" s="137">
        <f>VLOOKUP(A464+B464,'Li Keqiang'!$I$6:$J$21,2,0)</f>
        <v>-1.0115374804845711</v>
      </c>
      <c r="D464" s="137">
        <f t="shared" si="183"/>
        <v>-5.61200124417479</v>
      </c>
      <c r="E464" s="137">
        <f t="shared" si="184"/>
        <v>-2.6961470973220854</v>
      </c>
      <c r="F464" s="105">
        <v>1</v>
      </c>
      <c r="G464" s="137">
        <f t="shared" si="185"/>
        <v>-0.25649755624956821</v>
      </c>
      <c r="H464" s="137">
        <f t="shared" si="186"/>
        <v>-0.28809803569943604</v>
      </c>
      <c r="I464" s="137">
        <f t="shared" si="181"/>
        <v>0.57008528718879903</v>
      </c>
      <c r="J464" s="137">
        <f t="shared" si="182"/>
        <v>0.52336463027102453</v>
      </c>
    </row>
    <row r="465" spans="1:10" ht="12" customHeight="1">
      <c r="A465" s="105">
        <v>2008</v>
      </c>
      <c r="B465" s="105">
        <v>7</v>
      </c>
      <c r="C465" s="137">
        <f>VLOOKUP(A465+B465,'Li Keqiang'!$I$6:$J$21,2,0)</f>
        <v>-1.1289454956886902</v>
      </c>
      <c r="D465" s="137">
        <f t="shared" si="183"/>
        <v>-2.4310880580243017</v>
      </c>
      <c r="E465" s="137">
        <f t="shared" si="184"/>
        <v>-2.7151148591222731</v>
      </c>
      <c r="F465" s="105">
        <v>1</v>
      </c>
      <c r="G465" s="137">
        <f t="shared" si="185"/>
        <v>-0.26258186797485256</v>
      </c>
      <c r="H465" s="137">
        <f t="shared" si="186"/>
        <v>-0.25187608810943635</v>
      </c>
      <c r="I465" s="137">
        <f t="shared" si="181"/>
        <v>0.75058593542548091</v>
      </c>
      <c r="J465" s="137">
        <f t="shared" si="182"/>
        <v>0.76925074571142316</v>
      </c>
    </row>
    <row r="466" spans="1:10" ht="12" customHeight="1">
      <c r="A466" s="105">
        <v>2008</v>
      </c>
      <c r="B466" s="105">
        <v>8</v>
      </c>
      <c r="C466" s="137">
        <f>VLOOKUP(A466+B466,'Li Keqiang'!$I$6:$J$21,2,0)</f>
        <v>1.5105485765845714</v>
      </c>
      <c r="D466" s="137">
        <f t="shared" si="183"/>
        <v>-5.61200124417479</v>
      </c>
      <c r="E466" s="137">
        <f t="shared" si="184"/>
        <v>-2.9560632427127023</v>
      </c>
      <c r="F466" s="105">
        <v>1</v>
      </c>
      <c r="G466" s="137">
        <f t="shared" si="185"/>
        <v>-0.28244731228572983</v>
      </c>
      <c r="H466" s="137">
        <f t="shared" si="186"/>
        <v>-0.2521215438760564</v>
      </c>
      <c r="I466" s="137">
        <f t="shared" si="181"/>
        <v>3.2148342575058018</v>
      </c>
      <c r="J466" s="137">
        <f t="shared" si="182"/>
        <v>3.1070059535646846</v>
      </c>
    </row>
    <row r="467" spans="1:10" ht="12" customHeight="1">
      <c r="A467" s="105">
        <v>2008</v>
      </c>
      <c r="B467" s="105">
        <v>9</v>
      </c>
      <c r="C467" s="137">
        <f>VLOOKUP(A467+B467,'Li Keqiang'!$I$6:$J$21,2,0)</f>
        <v>4.4593557812178587E-2</v>
      </c>
      <c r="D467" s="137">
        <f t="shared" si="183"/>
        <v>-5.61200124417479</v>
      </c>
      <c r="E467" s="137">
        <f t="shared" si="184"/>
        <v>-3.1443727569452871</v>
      </c>
      <c r="F467" s="105">
        <v>1</v>
      </c>
      <c r="G467" s="137">
        <f t="shared" si="185"/>
        <v>-0.30124793718065446</v>
      </c>
      <c r="H467" s="137">
        <f t="shared" si="186"/>
        <v>-0.22605653860725416</v>
      </c>
      <c r="I467" s="137">
        <f t="shared" si="181"/>
        <v>0.11960633965887778</v>
      </c>
      <c r="J467" s="137">
        <f t="shared" si="182"/>
        <v>7.3251474691848256E-2</v>
      </c>
    </row>
    <row r="468" spans="1:10" ht="12" customHeight="1">
      <c r="A468" s="105">
        <v>2009</v>
      </c>
      <c r="B468" s="105">
        <v>0</v>
      </c>
      <c r="C468" s="137">
        <f>VLOOKUP(A468+B468,'Li Keqiang'!$I$6:$J$21,2,0)</f>
        <v>0.44448166500108011</v>
      </c>
      <c r="D468" s="137">
        <f t="shared" si="183"/>
        <v>-1.9599638134392521</v>
      </c>
      <c r="E468" s="137">
        <f t="shared" si="184"/>
        <v>-2.4676579660718163</v>
      </c>
      <c r="F468" s="105">
        <v>1</v>
      </c>
      <c r="G468" s="137">
        <f t="shared" si="185"/>
        <v>-0.23849669791307815</v>
      </c>
      <c r="H468" s="137">
        <f t="shared" si="186"/>
        <v>-0.28115205238195873</v>
      </c>
      <c r="I468" s="137">
        <f t="shared" si="181"/>
        <v>0.46645944420890367</v>
      </c>
      <c r="J468" s="137">
        <f t="shared" si="182"/>
        <v>0.5265442918031279</v>
      </c>
    </row>
    <row r="469" spans="1:10" ht="12" customHeight="1">
      <c r="A469" s="105">
        <v>2009</v>
      </c>
      <c r="B469" s="105">
        <v>1</v>
      </c>
      <c r="C469" s="137">
        <f>VLOOKUP(A469+B469,'Li Keqiang'!$I$6:$J$21,2,0)</f>
        <v>0.10782938991778358</v>
      </c>
      <c r="D469" s="137">
        <f t="shared" si="183"/>
        <v>-2.4858815558493959</v>
      </c>
      <c r="E469" s="137">
        <f t="shared" si="184"/>
        <v>-2.4981334817991976</v>
      </c>
      <c r="F469" s="105">
        <v>1</v>
      </c>
      <c r="G469" s="137">
        <f t="shared" si="185"/>
        <v>-0.2408464883600806</v>
      </c>
      <c r="H469" s="137">
        <f t="shared" si="186"/>
        <v>-0.2824884550585941</v>
      </c>
      <c r="I469" s="137">
        <f t="shared" si="181"/>
        <v>0.12157486809283995</v>
      </c>
      <c r="J469" s="137">
        <f t="shared" si="182"/>
        <v>0.1523480201070036</v>
      </c>
    </row>
    <row r="470" spans="1:10" ht="12" customHeight="1">
      <c r="A470" s="105">
        <v>2009</v>
      </c>
      <c r="B470" s="105">
        <v>2</v>
      </c>
      <c r="C470" s="137">
        <f>VLOOKUP(A470+B470,'Li Keqiang'!$I$6:$J$21,2,0)</f>
        <v>-1.0323746586111129</v>
      </c>
      <c r="D470" s="137">
        <f t="shared" si="183"/>
        <v>-5.61200124417479</v>
      </c>
      <c r="E470" s="137">
        <f t="shared" si="184"/>
        <v>-2.6000434675040234</v>
      </c>
      <c r="F470" s="105">
        <v>1</v>
      </c>
      <c r="G470" s="137">
        <f t="shared" si="185"/>
        <v>-0.24690267039043712</v>
      </c>
      <c r="H470" s="137">
        <f t="shared" si="186"/>
        <v>-0.30140029303766536</v>
      </c>
      <c r="I470" s="137">
        <f t="shared" si="181"/>
        <v>0.61696624427934144</v>
      </c>
      <c r="J470" s="137">
        <f t="shared" si="182"/>
        <v>0.53432352312550413</v>
      </c>
    </row>
    <row r="471" spans="1:10" ht="12" customHeight="1">
      <c r="A471" s="105">
        <v>2009</v>
      </c>
      <c r="B471" s="105">
        <v>3</v>
      </c>
      <c r="C471" s="137">
        <f>VLOOKUP(A471+B471,'Li Keqiang'!$I$6:$J$21,2,0)</f>
        <v>-1.3638759759091867</v>
      </c>
      <c r="D471" s="137">
        <f t="shared" si="183"/>
        <v>-2.4892669607442146</v>
      </c>
      <c r="E471" s="137">
        <f t="shared" si="184"/>
        <v>-2.5837942529073405</v>
      </c>
      <c r="F471" s="105">
        <v>1</v>
      </c>
      <c r="G471" s="137">
        <f t="shared" si="185"/>
        <v>-0.24939431013958954</v>
      </c>
      <c r="H471" s="137">
        <f t="shared" si="186"/>
        <v>-0.27066741031919778</v>
      </c>
      <c r="I471" s="137">
        <f t="shared" si="181"/>
        <v>1.2420693833365763</v>
      </c>
      <c r="J471" s="137">
        <f t="shared" si="182"/>
        <v>1.1951049678793213</v>
      </c>
    </row>
    <row r="472" spans="1:10" ht="12" customHeight="1">
      <c r="A472" s="105">
        <v>2009</v>
      </c>
      <c r="B472" s="105">
        <v>4</v>
      </c>
      <c r="C472" s="137">
        <f>VLOOKUP(A472+B472,'Li Keqiang'!$I$6:$J$21,2,0)</f>
        <v>0.43883386458366208</v>
      </c>
      <c r="D472" s="137">
        <f t="shared" si="183"/>
        <v>-5.61200124417479</v>
      </c>
      <c r="E472" s="137">
        <f t="shared" si="184"/>
        <v>-2.5967579318862413</v>
      </c>
      <c r="F472" s="105">
        <v>1</v>
      </c>
      <c r="G472" s="137">
        <f t="shared" si="185"/>
        <v>-0.24657464595162654</v>
      </c>
      <c r="H472" s="137">
        <f t="shared" si="186"/>
        <v>-0.30185506296013759</v>
      </c>
      <c r="I472" s="137">
        <f t="shared" si="181"/>
        <v>0.46978482631420287</v>
      </c>
      <c r="J472" s="137">
        <f t="shared" si="182"/>
        <v>0.54862008738598411</v>
      </c>
    </row>
    <row r="473" spans="1:10" ht="12" customHeight="1">
      <c r="A473" s="105">
        <v>2009</v>
      </c>
      <c r="B473" s="105">
        <v>5</v>
      </c>
      <c r="C473" s="137">
        <f>VLOOKUP(A473+B473,'Li Keqiang'!$I$6:$J$21,2,0)</f>
        <v>-1.0115374804845711</v>
      </c>
      <c r="D473" s="137">
        <f t="shared" si="183"/>
        <v>-5.61200124417479</v>
      </c>
      <c r="E473" s="137">
        <f t="shared" si="184"/>
        <v>-2.6782944075357045</v>
      </c>
      <c r="F473" s="105">
        <v>1</v>
      </c>
      <c r="G473" s="137">
        <f t="shared" si="185"/>
        <v>-0.2547151623784617</v>
      </c>
      <c r="H473" s="137">
        <f t="shared" si="186"/>
        <v>-0.29056912939451918</v>
      </c>
      <c r="I473" s="137">
        <f t="shared" si="181"/>
        <v>0.57278002118350513</v>
      </c>
      <c r="J473" s="137">
        <f t="shared" si="182"/>
        <v>0.51979536327350839</v>
      </c>
    </row>
    <row r="474" spans="1:10" ht="12" customHeight="1">
      <c r="A474" s="105">
        <v>2009</v>
      </c>
      <c r="B474" s="105">
        <v>6</v>
      </c>
      <c r="C474" s="137">
        <f>VLOOKUP(A474+B474,'Li Keqiang'!$I$6:$J$21,2,0)</f>
        <v>-1.1289454956886902</v>
      </c>
      <c r="D474" s="137">
        <f t="shared" si="183"/>
        <v>-2.4812859978107622</v>
      </c>
      <c r="E474" s="137">
        <f t="shared" si="184"/>
        <v>-2.6961470973220854</v>
      </c>
      <c r="F474" s="105">
        <v>1</v>
      </c>
      <c r="G474" s="137">
        <f t="shared" si="185"/>
        <v>-0.26062201484347963</v>
      </c>
      <c r="H474" s="137">
        <f t="shared" si="186"/>
        <v>-0.25503171133817759</v>
      </c>
      <c r="I474" s="137">
        <f t="shared" si="181"/>
        <v>0.75398566738714268</v>
      </c>
      <c r="J474" s="137">
        <f t="shared" si="182"/>
        <v>0.76372530247783421</v>
      </c>
    </row>
    <row r="475" spans="1:10" ht="12" customHeight="1">
      <c r="A475" s="105">
        <v>2009</v>
      </c>
      <c r="B475" s="105">
        <v>7</v>
      </c>
      <c r="C475" s="137">
        <f>VLOOKUP(A475+B475,'Li Keqiang'!$I$6:$J$21,2,0)</f>
        <v>1.5105485765845714</v>
      </c>
      <c r="D475" s="137">
        <f t="shared" si="183"/>
        <v>-2.484646373502577</v>
      </c>
      <c r="E475" s="137">
        <f t="shared" si="184"/>
        <v>-2.7151148591222731</v>
      </c>
      <c r="F475" s="105">
        <v>1</v>
      </c>
      <c r="G475" s="137">
        <f t="shared" si="185"/>
        <v>-0.26251130932062605</v>
      </c>
      <c r="H475" s="137">
        <f t="shared" si="186"/>
        <v>-0.25244176607516766</v>
      </c>
      <c r="I475" s="137">
        <f t="shared" si="181"/>
        <v>3.1437413590061523</v>
      </c>
      <c r="J475" s="137">
        <f t="shared" si="182"/>
        <v>3.1081349483115042</v>
      </c>
    </row>
    <row r="476" spans="1:10" ht="12" customHeight="1">
      <c r="A476" s="105">
        <v>2009</v>
      </c>
      <c r="B476" s="105">
        <v>8</v>
      </c>
      <c r="C476" s="137">
        <f>VLOOKUP(A476+B476,'Li Keqiang'!$I$6:$J$21,2,0)</f>
        <v>4.4593557812178587E-2</v>
      </c>
      <c r="D476" s="137">
        <f t="shared" si="183"/>
        <v>-5.61200124417479</v>
      </c>
      <c r="E476" s="137">
        <f t="shared" si="184"/>
        <v>-2.9560632427127023</v>
      </c>
      <c r="F476" s="105">
        <v>1</v>
      </c>
      <c r="G476" s="137">
        <f t="shared" si="185"/>
        <v>-0.28244731228572983</v>
      </c>
      <c r="H476" s="137">
        <f t="shared" si="186"/>
        <v>-0.2521215438760564</v>
      </c>
      <c r="I476" s="137">
        <f t="shared" si="181"/>
        <v>0.10695573071439703</v>
      </c>
      <c r="J476" s="137">
        <f t="shared" si="182"/>
        <v>8.8039851569859634E-2</v>
      </c>
    </row>
    <row r="477" spans="1:10" ht="12" customHeight="1">
      <c r="A477" s="105">
        <v>2009</v>
      </c>
      <c r="B477" s="105">
        <v>9</v>
      </c>
      <c r="C477" s="137">
        <f>VLOOKUP(A477+B477,'Li Keqiang'!$I$6:$J$21,2,0)</f>
        <v>0.45910578877281499</v>
      </c>
      <c r="D477" s="137">
        <f t="shared" si="183"/>
        <v>-2.4766233684064254</v>
      </c>
      <c r="E477" s="137">
        <f t="shared" si="184"/>
        <v>-3.1443727569452871</v>
      </c>
      <c r="F477" s="105">
        <v>1</v>
      </c>
      <c r="G477" s="137">
        <f t="shared" si="185"/>
        <v>-0.30537853840345536</v>
      </c>
      <c r="H477" s="137">
        <f t="shared" si="186"/>
        <v>-0.19294096798623472</v>
      </c>
      <c r="I477" s="137">
        <f t="shared" si="181"/>
        <v>0.58443628649815482</v>
      </c>
      <c r="J477" s="137">
        <f t="shared" si="182"/>
        <v>0.42516497299999539</v>
      </c>
    </row>
    <row r="478" spans="1:10" ht="12" customHeight="1">
      <c r="A478" s="105">
        <v>2010</v>
      </c>
      <c r="B478" s="105">
        <v>0</v>
      </c>
      <c r="C478" s="137">
        <f>VLOOKUP(A478+B478,'Li Keqiang'!$I$6:$J$21,2,0)</f>
        <v>0.10782938991778358</v>
      </c>
      <c r="D478" s="137">
        <f t="shared" si="183"/>
        <v>-2.4729571732183802</v>
      </c>
      <c r="E478" s="137">
        <f t="shared" si="184"/>
        <v>-2.4676579660718163</v>
      </c>
      <c r="F478" s="105">
        <v>1</v>
      </c>
      <c r="G478" s="137">
        <f t="shared" si="185"/>
        <v>-0.23782087155875933</v>
      </c>
      <c r="H478" s="137">
        <f t="shared" si="186"/>
        <v>-0.2865702407174609</v>
      </c>
      <c r="I478" s="137">
        <f t="shared" si="181"/>
        <v>0.11947410325880249</v>
      </c>
      <c r="J478" s="137">
        <f t="shared" si="182"/>
        <v>0.15555106864521726</v>
      </c>
    </row>
    <row r="479" spans="1:10" ht="12" customHeight="1">
      <c r="A479" s="105">
        <v>2010</v>
      </c>
      <c r="B479" s="105">
        <v>1</v>
      </c>
      <c r="C479" s="137">
        <f>VLOOKUP(A479+B479,'Li Keqiang'!$I$6:$J$21,2,0)</f>
        <v>-1.0323746586111129</v>
      </c>
      <c r="D479" s="137">
        <f t="shared" si="183"/>
        <v>-5.61200124417479</v>
      </c>
      <c r="E479" s="137">
        <f t="shared" si="184"/>
        <v>-2.4981334817991976</v>
      </c>
      <c r="F479" s="105">
        <v>1</v>
      </c>
      <c r="G479" s="137">
        <f t="shared" si="185"/>
        <v>-0.2367280840340775</v>
      </c>
      <c r="H479" s="137">
        <f t="shared" si="186"/>
        <v>-0.31550624156164175</v>
      </c>
      <c r="I479" s="137">
        <f t="shared" si="181"/>
        <v>0.63305347163616987</v>
      </c>
      <c r="J479" s="137">
        <f t="shared" si="182"/>
        <v>0.5139003273630145</v>
      </c>
    </row>
    <row r="480" spans="1:10" ht="12" customHeight="1">
      <c r="A480" s="105">
        <v>2010</v>
      </c>
      <c r="B480" s="105">
        <v>2</v>
      </c>
      <c r="C480" s="137">
        <f>VLOOKUP(A480+B480,'Li Keqiang'!$I$6:$J$21,2,0)</f>
        <v>-1.3638759759091867</v>
      </c>
      <c r="D480" s="137">
        <f t="shared" si="183"/>
        <v>-2.4705537186277087</v>
      </c>
      <c r="E480" s="137">
        <f t="shared" si="184"/>
        <v>-2.6000434675040234</v>
      </c>
      <c r="F480" s="105">
        <v>1</v>
      </c>
      <c r="G480" s="137">
        <f t="shared" si="185"/>
        <v>-0.25104126787518516</v>
      </c>
      <c r="H480" s="137">
        <f t="shared" si="186"/>
        <v>-0.26822061533805563</v>
      </c>
      <c r="I480" s="137">
        <f t="shared" si="181"/>
        <v>1.2384010874051214</v>
      </c>
      <c r="J480" s="137">
        <f t="shared" si="182"/>
        <v>1.2004606691482551</v>
      </c>
    </row>
    <row r="481" spans="1:10" ht="12" customHeight="1">
      <c r="A481" s="105">
        <v>2010</v>
      </c>
      <c r="B481" s="105">
        <v>3</v>
      </c>
      <c r="C481" s="137">
        <f>VLOOKUP(A481+B481,'Li Keqiang'!$I$6:$J$21,2,0)</f>
        <v>0.43883386458366208</v>
      </c>
      <c r="D481" s="137">
        <f t="shared" si="183"/>
        <v>-5.61200124417479</v>
      </c>
      <c r="E481" s="137">
        <f t="shared" si="184"/>
        <v>-2.5837942529073405</v>
      </c>
      <c r="F481" s="105">
        <v>1</v>
      </c>
      <c r="G481" s="137">
        <f t="shared" si="185"/>
        <v>-0.24528036580474291</v>
      </c>
      <c r="H481" s="137">
        <f t="shared" si="186"/>
        <v>-0.30364944048941506</v>
      </c>
      <c r="I481" s="137">
        <f t="shared" si="181"/>
        <v>0.4680122802199197</v>
      </c>
      <c r="J481" s="137">
        <f t="shared" si="182"/>
        <v>0.55128145831224018</v>
      </c>
    </row>
    <row r="482" spans="1:10" ht="12" customHeight="1">
      <c r="A482" s="105">
        <v>2010</v>
      </c>
      <c r="B482" s="105">
        <v>4</v>
      </c>
      <c r="C482" s="137">
        <f>VLOOKUP(A482+B482,'Li Keqiang'!$I$6:$J$21,2,0)</f>
        <v>-1.0115374804845711</v>
      </c>
      <c r="D482" s="137">
        <f t="shared" si="183"/>
        <v>-5.61200124417479</v>
      </c>
      <c r="E482" s="137">
        <f t="shared" si="184"/>
        <v>-2.5967579318862413</v>
      </c>
      <c r="F482" s="105">
        <v>1</v>
      </c>
      <c r="G482" s="137">
        <f t="shared" ref="G482:G513" si="187">($D482-N$392*$E482-N$394)/N$393</f>
        <v>-0.24657464595162654</v>
      </c>
      <c r="H482" s="137">
        <f t="shared" ref="H482:H513" si="188">($D482-O$392*$E482-O$394)/O$393</f>
        <v>-0.30185506296013759</v>
      </c>
      <c r="I482" s="137">
        <f t="shared" si="181"/>
        <v>0.58516813821667724</v>
      </c>
      <c r="J482" s="137">
        <f t="shared" si="182"/>
        <v>0.50364913374332454</v>
      </c>
    </row>
    <row r="483" spans="1:10" ht="12" customHeight="1">
      <c r="A483" s="105">
        <v>2010</v>
      </c>
      <c r="B483" s="105">
        <v>5</v>
      </c>
      <c r="C483" s="137">
        <f>VLOOKUP(A483+B483,'Li Keqiang'!$I$6:$J$21,2,0)</f>
        <v>-1.1289454956886902</v>
      </c>
      <c r="D483" s="137">
        <f t="shared" si="183"/>
        <v>-2.4681320970344895</v>
      </c>
      <c r="E483" s="137">
        <f t="shared" si="184"/>
        <v>-2.6782944075357045</v>
      </c>
      <c r="F483" s="105">
        <v>1</v>
      </c>
      <c r="G483" s="137">
        <f t="shared" si="187"/>
        <v>-0.25885695014951987</v>
      </c>
      <c r="H483" s="137">
        <f t="shared" si="188"/>
        <v>-0.25736387475201294</v>
      </c>
      <c r="I483" s="137">
        <f t="shared" ref="I483:I532" si="189">($C483-G483)^2</f>
        <v>0.75705407707846872</v>
      </c>
      <c r="J483" s="137">
        <f t="shared" ref="J483:J532" si="190">($C483-H483)^2</f>
        <v>0.7596545219546057</v>
      </c>
    </row>
    <row r="484" spans="1:10" ht="12" customHeight="1">
      <c r="A484" s="105">
        <v>2010</v>
      </c>
      <c r="B484" s="105">
        <v>6</v>
      </c>
      <c r="C484" s="137">
        <f>VLOOKUP(A484+B484,'Li Keqiang'!$I$6:$J$21,2,0)</f>
        <v>1.5105485765845714</v>
      </c>
      <c r="D484" s="137">
        <f t="shared" si="183"/>
        <v>-5.61200124417479</v>
      </c>
      <c r="E484" s="137">
        <f t="shared" si="184"/>
        <v>-2.6961470973220854</v>
      </c>
      <c r="F484" s="105">
        <v>1</v>
      </c>
      <c r="G484" s="137">
        <f t="shared" si="187"/>
        <v>-0.25649755624956821</v>
      </c>
      <c r="H484" s="137">
        <f t="shared" si="188"/>
        <v>-0.28809803569943604</v>
      </c>
      <c r="I484" s="137">
        <f t="shared" si="189"/>
        <v>3.1224520355640877</v>
      </c>
      <c r="J484" s="137">
        <f t="shared" si="190"/>
        <v>3.2351296358807367</v>
      </c>
    </row>
    <row r="485" spans="1:10" ht="12" customHeight="1">
      <c r="A485" s="105">
        <v>2010</v>
      </c>
      <c r="B485" s="105">
        <v>7</v>
      </c>
      <c r="C485" s="137">
        <f>VLOOKUP(A485+B485,'Li Keqiang'!$I$6:$J$21,2,0)</f>
        <v>4.4593557812178587E-2</v>
      </c>
      <c r="D485" s="137">
        <f t="shared" si="183"/>
        <v>-5.61200124417479</v>
      </c>
      <c r="E485" s="137">
        <f t="shared" si="184"/>
        <v>-2.7151148591222731</v>
      </c>
      <c r="F485" s="105">
        <v>1</v>
      </c>
      <c r="G485" s="137">
        <f t="shared" si="187"/>
        <v>-0.2583912777439647</v>
      </c>
      <c r="H485" s="137">
        <f t="shared" si="188"/>
        <v>-0.28547259845971884</v>
      </c>
      <c r="I485" s="137">
        <f t="shared" si="189"/>
        <v>9.1799810576983207E-2</v>
      </c>
      <c r="J485" s="137">
        <f t="shared" si="190"/>
        <v>0.10894366751610463</v>
      </c>
    </row>
    <row r="486" spans="1:10" ht="12" customHeight="1">
      <c r="A486" s="105">
        <v>2010</v>
      </c>
      <c r="B486" s="105">
        <v>8</v>
      </c>
      <c r="C486" s="137">
        <f>VLOOKUP(A486+B486,'Li Keqiang'!$I$6:$J$21,2,0)</f>
        <v>0.45910578877281499</v>
      </c>
      <c r="D486" s="137">
        <f t="shared" si="183"/>
        <v>-2.4656920435226497</v>
      </c>
      <c r="E486" s="137">
        <f t="shared" si="184"/>
        <v>-2.9560632427127023</v>
      </c>
      <c r="F486" s="105">
        <v>1</v>
      </c>
      <c r="G486" s="137">
        <f t="shared" si="187"/>
        <v>-0.28659231462562762</v>
      </c>
      <c r="H486" s="137">
        <f t="shared" si="188"/>
        <v>-0.2188905176144369</v>
      </c>
      <c r="I486" s="137">
        <f t="shared" si="189"/>
        <v>0.55606566141203451</v>
      </c>
      <c r="J486" s="137">
        <f t="shared" si="190"/>
        <v>0.45967899147475627</v>
      </c>
    </row>
    <row r="487" spans="1:10" ht="12" customHeight="1">
      <c r="A487" s="105">
        <v>2010</v>
      </c>
      <c r="B487" s="105">
        <v>9</v>
      </c>
      <c r="C487" s="137">
        <f>VLOOKUP(A487+B487,'Li Keqiang'!$I$6:$J$21,2,0)</f>
        <v>-0.64012210361584165</v>
      </c>
      <c r="D487" s="137">
        <f t="shared" si="183"/>
        <v>-5.61200124417479</v>
      </c>
      <c r="E487" s="137">
        <f t="shared" si="184"/>
        <v>-3.1443727569452871</v>
      </c>
      <c r="F487" s="105">
        <v>1</v>
      </c>
      <c r="G487" s="137">
        <f t="shared" si="187"/>
        <v>-0.30124793718065446</v>
      </c>
      <c r="H487" s="137">
        <f t="shared" si="188"/>
        <v>-0.22605653860725416</v>
      </c>
      <c r="I487" s="137">
        <f t="shared" si="189"/>
        <v>0.11483570067714295</v>
      </c>
      <c r="J487" s="137">
        <f t="shared" si="190"/>
        <v>0.17145029212588078</v>
      </c>
    </row>
    <row r="488" spans="1:10" ht="12" customHeight="1">
      <c r="A488" s="105">
        <v>2011</v>
      </c>
      <c r="B488" s="105">
        <v>0</v>
      </c>
      <c r="C488" s="137">
        <f>VLOOKUP(A488+B488,'Li Keqiang'!$I$6:$J$21,2,0)</f>
        <v>-1.0323746586111129</v>
      </c>
      <c r="D488" s="137">
        <f t="shared" si="183"/>
        <v>-5.61200124417479</v>
      </c>
      <c r="E488" s="137">
        <f t="shared" si="184"/>
        <v>-2.4676579660718163</v>
      </c>
      <c r="F488" s="105">
        <v>1</v>
      </c>
      <c r="G488" s="137">
        <f t="shared" si="187"/>
        <v>-0.23368544042679701</v>
      </c>
      <c r="H488" s="137">
        <f t="shared" si="188"/>
        <v>-0.31972453335237172</v>
      </c>
      <c r="I488" s="137">
        <f t="shared" si="189"/>
        <v>0.63790446724387384</v>
      </c>
      <c r="J488" s="137">
        <f t="shared" si="190"/>
        <v>0.50787020103129943</v>
      </c>
    </row>
    <row r="489" spans="1:10" ht="12" customHeight="1">
      <c r="A489" s="105">
        <v>2011</v>
      </c>
      <c r="B489" s="105">
        <v>1</v>
      </c>
      <c r="C489" s="137">
        <f>VLOOKUP(A489+B489,'Li Keqiang'!$I$6:$J$21,2,0)</f>
        <v>-1.3638759759091867</v>
      </c>
      <c r="D489" s="137">
        <f t="shared" ref="D489:D532" si="191">VLOOKUP(A489,$A$79:$K$99,B489+2,0)</f>
        <v>-2.2445035619696556</v>
      </c>
      <c r="E489" s="137">
        <f t="shared" ref="E489:E532" si="192">HLOOKUP(B489,$B$78:$K$99,22,0)</f>
        <v>-2.4981334817991976</v>
      </c>
      <c r="F489" s="105">
        <v>1</v>
      </c>
      <c r="G489" s="137">
        <f t="shared" si="187"/>
        <v>-0.24116448391793105</v>
      </c>
      <c r="H489" s="137">
        <f t="shared" si="188"/>
        <v>-0.27993904305168388</v>
      </c>
      <c r="I489" s="137">
        <f t="shared" si="189"/>
        <v>1.2604810942492315</v>
      </c>
      <c r="J489" s="137">
        <f t="shared" si="190"/>
        <v>1.1749192744125305</v>
      </c>
    </row>
    <row r="490" spans="1:10" ht="12" customHeight="1">
      <c r="A490" s="105">
        <v>2011</v>
      </c>
      <c r="B490" s="105">
        <v>2</v>
      </c>
      <c r="C490" s="137">
        <f>VLOOKUP(A490+B490,'Li Keqiang'!$I$6:$J$21,2,0)</f>
        <v>0.43883386458366208</v>
      </c>
      <c r="D490" s="137">
        <f t="shared" si="191"/>
        <v>-2.4961285087523439</v>
      </c>
      <c r="E490" s="137">
        <f t="shared" si="192"/>
        <v>-2.6000434675040234</v>
      </c>
      <c r="F490" s="105">
        <v>1</v>
      </c>
      <c r="G490" s="137">
        <f t="shared" si="187"/>
        <v>-0.25100757520286704</v>
      </c>
      <c r="H490" s="137">
        <f t="shared" si="188"/>
        <v>-0.26849073390176542</v>
      </c>
      <c r="I490" s="137">
        <f t="shared" si="189"/>
        <v>0.47588121204675149</v>
      </c>
      <c r="J490" s="137">
        <f t="shared" si="190"/>
        <v>0.50030808762257128</v>
      </c>
    </row>
    <row r="491" spans="1:10" ht="12" customHeight="1">
      <c r="A491" s="105">
        <v>2011</v>
      </c>
      <c r="B491" s="105">
        <v>3</v>
      </c>
      <c r="C491" s="137">
        <f>VLOOKUP(A491+B491,'Li Keqiang'!$I$6:$J$21,2,0)</f>
        <v>-1.0115374804845711</v>
      </c>
      <c r="D491" s="137">
        <f t="shared" si="191"/>
        <v>-2.4938938827852861</v>
      </c>
      <c r="E491" s="137">
        <f t="shared" si="192"/>
        <v>-2.5837942529073405</v>
      </c>
      <c r="F491" s="105">
        <v>1</v>
      </c>
      <c r="G491" s="137">
        <f t="shared" si="187"/>
        <v>-0.24938821455220009</v>
      </c>
      <c r="H491" s="137">
        <f t="shared" si="188"/>
        <v>-0.27071627944109639</v>
      </c>
      <c r="I491" s="137">
        <f t="shared" si="189"/>
        <v>0.58087150356125206</v>
      </c>
      <c r="J491" s="137">
        <f t="shared" si="190"/>
        <v>0.54881605191549643</v>
      </c>
    </row>
    <row r="492" spans="1:10" ht="12" customHeight="1">
      <c r="A492" s="105">
        <v>2011</v>
      </c>
      <c r="B492" s="105">
        <v>4</v>
      </c>
      <c r="C492" s="137">
        <f>VLOOKUP(A492+B492,'Li Keqiang'!$I$6:$J$21,2,0)</f>
        <v>-1.1289454956886902</v>
      </c>
      <c r="D492" s="137">
        <f t="shared" si="191"/>
        <v>-2.0710820664857321</v>
      </c>
      <c r="E492" s="137">
        <f t="shared" si="192"/>
        <v>-2.5967579318862413</v>
      </c>
      <c r="F492" s="105">
        <v>1</v>
      </c>
      <c r="G492" s="137">
        <f t="shared" si="187"/>
        <v>-0.25123951432307196</v>
      </c>
      <c r="H492" s="137">
        <f t="shared" si="188"/>
        <v>-0.2644562026829379</v>
      </c>
      <c r="I492" s="137">
        <f t="shared" si="189"/>
        <v>0.7703677897249831</v>
      </c>
      <c r="J492" s="137">
        <f t="shared" si="190"/>
        <v>0.74734173772158541</v>
      </c>
    </row>
    <row r="493" spans="1:10" ht="12" customHeight="1">
      <c r="A493" s="105">
        <v>2011</v>
      </c>
      <c r="B493" s="105">
        <v>5</v>
      </c>
      <c r="C493" s="137">
        <f>VLOOKUP(A493+B493,'Li Keqiang'!$I$6:$J$21,2,0)</f>
        <v>1.5105485765845714</v>
      </c>
      <c r="D493" s="137">
        <f t="shared" si="191"/>
        <v>-5.61200124417479</v>
      </c>
      <c r="E493" s="137">
        <f t="shared" si="192"/>
        <v>-2.6782944075357045</v>
      </c>
      <c r="F493" s="105">
        <v>1</v>
      </c>
      <c r="G493" s="137">
        <f t="shared" si="187"/>
        <v>-0.2547151623784617</v>
      </c>
      <c r="H493" s="137">
        <f t="shared" si="188"/>
        <v>-0.29056912939451918</v>
      </c>
      <c r="I493" s="137">
        <f t="shared" si="189"/>
        <v>3.1161560680977471</v>
      </c>
      <c r="J493" s="137">
        <f t="shared" si="190"/>
        <v>3.2440249907913818</v>
      </c>
    </row>
    <row r="494" spans="1:10" ht="12" customHeight="1">
      <c r="A494" s="105">
        <v>2011</v>
      </c>
      <c r="B494" s="105">
        <v>6</v>
      </c>
      <c r="C494" s="137">
        <f>VLOOKUP(A494+B494,'Li Keqiang'!$I$6:$J$21,2,0)</f>
        <v>4.4593557812178587E-2</v>
      </c>
      <c r="D494" s="137">
        <f t="shared" si="191"/>
        <v>-5.61200124417479</v>
      </c>
      <c r="E494" s="137">
        <f t="shared" si="192"/>
        <v>-2.6961470973220854</v>
      </c>
      <c r="F494" s="105">
        <v>1</v>
      </c>
      <c r="G494" s="137">
        <f t="shared" si="187"/>
        <v>-0.25649755624956821</v>
      </c>
      <c r="H494" s="137">
        <f t="shared" si="188"/>
        <v>-0.28809803569943604</v>
      </c>
      <c r="I494" s="137">
        <f t="shared" si="189"/>
        <v>9.0655858966943836E-2</v>
      </c>
      <c r="J494" s="137">
        <f t="shared" si="190"/>
        <v>0.11068369639329743</v>
      </c>
    </row>
    <row r="495" spans="1:10" ht="12" customHeight="1">
      <c r="A495" s="105">
        <v>2011</v>
      </c>
      <c r="B495" s="105">
        <v>7</v>
      </c>
      <c r="C495" s="137">
        <f>VLOOKUP(A495+B495,'Li Keqiang'!$I$6:$J$21,2,0)</f>
        <v>0.45910578877281499</v>
      </c>
      <c r="D495" s="137">
        <f t="shared" si="191"/>
        <v>-2.4847580549096162</v>
      </c>
      <c r="E495" s="137">
        <f t="shared" si="192"/>
        <v>-2.7151148591222731</v>
      </c>
      <c r="F495" s="105">
        <v>1</v>
      </c>
      <c r="G495" s="137">
        <f t="shared" si="187"/>
        <v>-0.26251116218960235</v>
      </c>
      <c r="H495" s="137">
        <f t="shared" si="188"/>
        <v>-0.25244294564384123</v>
      </c>
      <c r="I495" s="137">
        <f t="shared" si="189"/>
        <v>0.52073102391629578</v>
      </c>
      <c r="J495" s="137">
        <f t="shared" si="190"/>
        <v>0.50630160144994518</v>
      </c>
    </row>
    <row r="496" spans="1:10" ht="12" customHeight="1">
      <c r="A496" s="105">
        <v>2011</v>
      </c>
      <c r="B496" s="105">
        <v>8</v>
      </c>
      <c r="C496" s="137">
        <f>VLOOKUP(A496+B496,'Li Keqiang'!$I$6:$J$21,2,0)</f>
        <v>-0.64012210361584165</v>
      </c>
      <c r="D496" s="137">
        <f t="shared" si="191"/>
        <v>-5.61200124417479</v>
      </c>
      <c r="E496" s="137">
        <f t="shared" si="192"/>
        <v>-2.9560632427127023</v>
      </c>
      <c r="F496" s="105">
        <v>1</v>
      </c>
      <c r="G496" s="137">
        <f t="shared" si="187"/>
        <v>-0.28244731228572983</v>
      </c>
      <c r="H496" s="137">
        <f t="shared" si="188"/>
        <v>-0.2521215438760564</v>
      </c>
      <c r="I496" s="137">
        <f t="shared" si="189"/>
        <v>0.12793125635303904</v>
      </c>
      <c r="J496" s="137">
        <f t="shared" si="190"/>
        <v>0.15054443435838666</v>
      </c>
    </row>
    <row r="497" spans="1:10" ht="12" customHeight="1">
      <c r="A497" s="105">
        <v>2012</v>
      </c>
      <c r="B497" s="105">
        <v>0</v>
      </c>
      <c r="C497" s="137">
        <f>VLOOKUP(A497+B497,'Li Keqiang'!$I$6:$J$21,2,0)</f>
        <v>-1.3638759759091867</v>
      </c>
      <c r="D497" s="137">
        <f t="shared" si="191"/>
        <v>-2.5758286119742944</v>
      </c>
      <c r="E497" s="137">
        <f t="shared" si="192"/>
        <v>-2.4676579660718163</v>
      </c>
      <c r="F497" s="105">
        <v>1</v>
      </c>
      <c r="G497" s="137">
        <f t="shared" si="187"/>
        <v>-0.23768534694017973</v>
      </c>
      <c r="H497" s="137">
        <f t="shared" si="188"/>
        <v>-0.28765675932223117</v>
      </c>
      <c r="I497" s="137">
        <f t="shared" si="189"/>
        <v>1.2683053327776073</v>
      </c>
      <c r="J497" s="137">
        <f t="shared" si="190"/>
        <v>1.1582478021510403</v>
      </c>
    </row>
    <row r="498" spans="1:10" ht="12" customHeight="1">
      <c r="A498" s="105">
        <v>2012</v>
      </c>
      <c r="B498" s="105">
        <v>1</v>
      </c>
      <c r="C498" s="137">
        <f>VLOOKUP(A498+B498,'Li Keqiang'!$I$6:$J$21,2,0)</f>
        <v>0.43883386458366208</v>
      </c>
      <c r="D498" s="137">
        <f t="shared" si="191"/>
        <v>-2.3207280186817982</v>
      </c>
      <c r="E498" s="137">
        <f t="shared" si="192"/>
        <v>-2.4981334817991976</v>
      </c>
      <c r="F498" s="105">
        <v>1</v>
      </c>
      <c r="G498" s="137">
        <f t="shared" si="187"/>
        <v>-0.24106406449590992</v>
      </c>
      <c r="H498" s="137">
        <f t="shared" si="188"/>
        <v>-0.28074411870103644</v>
      </c>
      <c r="I498" s="137">
        <f t="shared" si="189"/>
        <v>0.46226119396669074</v>
      </c>
      <c r="J498" s="137">
        <f t="shared" si="190"/>
        <v>0.51779247402807382</v>
      </c>
    </row>
    <row r="499" spans="1:10" ht="12" customHeight="1">
      <c r="A499" s="105">
        <v>2012</v>
      </c>
      <c r="B499" s="105">
        <v>2</v>
      </c>
      <c r="C499" s="137">
        <f>VLOOKUP(A499+B499,'Li Keqiang'!$I$6:$J$21,2,0)</f>
        <v>-1.0115374804845711</v>
      </c>
      <c r="D499" s="137">
        <f t="shared" si="191"/>
        <v>-2.5705630233429511</v>
      </c>
      <c r="E499" s="137">
        <f t="shared" si="192"/>
        <v>-2.6000434675040234</v>
      </c>
      <c r="F499" s="105">
        <v>1</v>
      </c>
      <c r="G499" s="137">
        <f t="shared" si="187"/>
        <v>-0.25090951388165833</v>
      </c>
      <c r="H499" s="137">
        <f t="shared" si="188"/>
        <v>-0.26927690434827423</v>
      </c>
      <c r="I499" s="137">
        <f t="shared" si="189"/>
        <v>0.57855490357848183</v>
      </c>
      <c r="J499" s="137">
        <f t="shared" si="190"/>
        <v>0.5509507628861875</v>
      </c>
    </row>
    <row r="500" spans="1:10" ht="12" customHeight="1">
      <c r="A500" s="105">
        <v>2012</v>
      </c>
      <c r="B500" s="105">
        <v>3</v>
      </c>
      <c r="C500" s="137">
        <f>VLOOKUP(A500+B500,'Li Keqiang'!$I$6:$J$21,2,0)</f>
        <v>-1.1289454956886902</v>
      </c>
      <c r="D500" s="137">
        <f t="shared" si="191"/>
        <v>-2.0432811515473439</v>
      </c>
      <c r="E500" s="137">
        <f t="shared" si="192"/>
        <v>-2.5837942529073405</v>
      </c>
      <c r="F500" s="105">
        <v>1</v>
      </c>
      <c r="G500" s="137">
        <f t="shared" si="187"/>
        <v>-0.24998185958396676</v>
      </c>
      <c r="H500" s="137">
        <f t="shared" si="188"/>
        <v>-0.26595694952448029</v>
      </c>
      <c r="I500" s="137">
        <f t="shared" si="189"/>
        <v>0.77257707359443661</v>
      </c>
      <c r="J500" s="137">
        <f t="shared" si="190"/>
        <v>0.74474923081061672</v>
      </c>
    </row>
    <row r="501" spans="1:10" ht="12" customHeight="1">
      <c r="A501" s="105">
        <v>2012</v>
      </c>
      <c r="B501" s="105">
        <v>4</v>
      </c>
      <c r="C501" s="137">
        <f>VLOOKUP(A501+B501,'Li Keqiang'!$I$6:$J$21,2,0)</f>
        <v>1.5105485765845714</v>
      </c>
      <c r="D501" s="137">
        <f t="shared" si="191"/>
        <v>-5.61200124417479</v>
      </c>
      <c r="E501" s="137">
        <f t="shared" si="192"/>
        <v>-2.5967579318862413</v>
      </c>
      <c r="F501" s="105">
        <v>1</v>
      </c>
      <c r="G501" s="137">
        <f t="shared" si="187"/>
        <v>-0.24657464595162654</v>
      </c>
      <c r="H501" s="137">
        <f t="shared" si="188"/>
        <v>-0.30185506296013759</v>
      </c>
      <c r="I501" s="137">
        <f t="shared" si="189"/>
        <v>3.0874820191759929</v>
      </c>
      <c r="J501" s="137">
        <f t="shared" si="190"/>
        <v>3.2848069526349075</v>
      </c>
    </row>
    <row r="502" spans="1:10" ht="12" customHeight="1">
      <c r="A502" s="105">
        <v>2012</v>
      </c>
      <c r="B502" s="105">
        <v>5</v>
      </c>
      <c r="C502" s="137">
        <f>VLOOKUP(A502+B502,'Li Keqiang'!$I$6:$J$21,2,0)</f>
        <v>4.4593557812178587E-2</v>
      </c>
      <c r="D502" s="137">
        <f t="shared" si="191"/>
        <v>-2.5616088971874253</v>
      </c>
      <c r="E502" s="137">
        <f t="shared" si="192"/>
        <v>-2.6782944075357045</v>
      </c>
      <c r="F502" s="105">
        <v>1</v>
      </c>
      <c r="G502" s="137">
        <f t="shared" si="187"/>
        <v>-0.25873380219086417</v>
      </c>
      <c r="H502" s="137">
        <f t="shared" si="188"/>
        <v>-0.25835116805430203</v>
      </c>
      <c r="I502" s="137">
        <f t="shared" si="189"/>
        <v>9.2007487326415519E-2</v>
      </c>
      <c r="J502" s="137">
        <f t="shared" si="190"/>
        <v>9.1775506930317108E-2</v>
      </c>
    </row>
    <row r="503" spans="1:10" ht="12" customHeight="1">
      <c r="A503" s="105">
        <v>2012</v>
      </c>
      <c r="B503" s="105">
        <v>6</v>
      </c>
      <c r="C503" s="137">
        <f>VLOOKUP(A503+B503,'Li Keqiang'!$I$6:$J$21,2,0)</f>
        <v>0.45910578877281499</v>
      </c>
      <c r="D503" s="137">
        <f t="shared" si="191"/>
        <v>-2.305183776364649</v>
      </c>
      <c r="E503" s="137">
        <f t="shared" si="192"/>
        <v>-2.6961470973220854</v>
      </c>
      <c r="F503" s="105">
        <v>1</v>
      </c>
      <c r="G503" s="137">
        <f t="shared" si="187"/>
        <v>-0.26085401496597366</v>
      </c>
      <c r="H503" s="137">
        <f t="shared" si="188"/>
        <v>-0.25317173599170101</v>
      </c>
      <c r="I503" s="137">
        <f t="shared" si="189"/>
        <v>0.51834211899959504</v>
      </c>
      <c r="J503" s="137">
        <f t="shared" si="190"/>
        <v>0.50733927228466569</v>
      </c>
    </row>
    <row r="504" spans="1:10" ht="12" customHeight="1">
      <c r="A504" s="105">
        <v>2012</v>
      </c>
      <c r="B504" s="105">
        <v>7</v>
      </c>
      <c r="C504" s="137">
        <f>VLOOKUP(A504+B504,'Li Keqiang'!$I$6:$J$21,2,0)</f>
        <v>-0.64012210361584165</v>
      </c>
      <c r="D504" s="137">
        <f t="shared" si="191"/>
        <v>-5.61200124417479</v>
      </c>
      <c r="E504" s="137">
        <f t="shared" si="192"/>
        <v>-2.7151148591222731</v>
      </c>
      <c r="F504" s="105">
        <v>1</v>
      </c>
      <c r="G504" s="137">
        <f t="shared" si="187"/>
        <v>-0.2583912777439647</v>
      </c>
      <c r="H504" s="137">
        <f t="shared" si="188"/>
        <v>-0.28547259845971884</v>
      </c>
      <c r="I504" s="137">
        <f t="shared" si="189"/>
        <v>0.14571842342082525</v>
      </c>
      <c r="J504" s="137">
        <f t="shared" si="190"/>
        <v>0.12577627150748277</v>
      </c>
    </row>
    <row r="505" spans="1:10" ht="12" customHeight="1">
      <c r="A505" s="105">
        <v>2013</v>
      </c>
      <c r="B505" s="105">
        <v>0</v>
      </c>
      <c r="C505" s="137">
        <f>VLOOKUP(A505+B505,'Li Keqiang'!$I$6:$J$21,2,0)</f>
        <v>0.43883386458366208</v>
      </c>
      <c r="D505" s="137">
        <f t="shared" si="191"/>
        <v>-2.341624521308745</v>
      </c>
      <c r="E505" s="137">
        <f t="shared" si="192"/>
        <v>-2.4676579660718163</v>
      </c>
      <c r="F505" s="105">
        <v>1</v>
      </c>
      <c r="G505" s="137">
        <f t="shared" si="187"/>
        <v>-0.23799389147344466</v>
      </c>
      <c r="H505" s="137">
        <f t="shared" si="188"/>
        <v>-0.28518311741638402</v>
      </c>
      <c r="I505" s="137">
        <f t="shared" si="189"/>
        <v>0.45809581136929844</v>
      </c>
      <c r="J505" s="137">
        <f t="shared" si="190"/>
        <v>0.5242005902244552</v>
      </c>
    </row>
    <row r="506" spans="1:10" ht="12" customHeight="1">
      <c r="A506" s="105">
        <v>2013</v>
      </c>
      <c r="B506" s="105">
        <v>1</v>
      </c>
      <c r="C506" s="137">
        <f>VLOOKUP(A506+B506,'Li Keqiang'!$I$6:$J$21,2,0)</f>
        <v>-1.0115374804845711</v>
      </c>
      <c r="D506" s="137">
        <f t="shared" si="191"/>
        <v>-2.5865904258520951</v>
      </c>
      <c r="E506" s="137">
        <f t="shared" si="192"/>
        <v>-2.4981334817991976</v>
      </c>
      <c r="F506" s="105">
        <v>1</v>
      </c>
      <c r="G506" s="137">
        <f t="shared" si="187"/>
        <v>-0.24071381274710424</v>
      </c>
      <c r="H506" s="137">
        <f t="shared" si="188"/>
        <v>-0.28355213281256186</v>
      </c>
      <c r="I506" s="137">
        <f t="shared" si="189"/>
        <v>0.59416912674424083</v>
      </c>
      <c r="J506" s="137">
        <f t="shared" si="190"/>
        <v>0.52996266642513623</v>
      </c>
    </row>
    <row r="507" spans="1:10" ht="12" customHeight="1">
      <c r="A507" s="105">
        <v>2013</v>
      </c>
      <c r="B507" s="105">
        <v>2</v>
      </c>
      <c r="C507" s="137">
        <f>VLOOKUP(A507+B507,'Li Keqiang'!$I$6:$J$21,2,0)</f>
        <v>-1.1289454956886902</v>
      </c>
      <c r="D507" s="137">
        <f t="shared" si="191"/>
        <v>-2.066745547285938</v>
      </c>
      <c r="E507" s="137">
        <f t="shared" si="192"/>
        <v>-2.6000434675040234</v>
      </c>
      <c r="F507" s="105">
        <v>1</v>
      </c>
      <c r="G507" s="137">
        <f t="shared" si="187"/>
        <v>-0.25157325176752943</v>
      </c>
      <c r="H507" s="137">
        <f t="shared" si="188"/>
        <v>-0.26395563084646989</v>
      </c>
      <c r="I507" s="137">
        <f t="shared" si="189"/>
        <v>0.76978205440325276</v>
      </c>
      <c r="J507" s="137">
        <f t="shared" si="190"/>
        <v>0.74820746627976253</v>
      </c>
    </row>
    <row r="508" spans="1:10" ht="12" customHeight="1">
      <c r="A508" s="105">
        <v>2013</v>
      </c>
      <c r="B508" s="105">
        <v>3</v>
      </c>
      <c r="C508" s="137">
        <f>VLOOKUP(A508+B508,'Li Keqiang'!$I$6:$J$21,2,0)</f>
        <v>1.5105485765845714</v>
      </c>
      <c r="D508" s="137">
        <f t="shared" si="191"/>
        <v>-5.61200124417479</v>
      </c>
      <c r="E508" s="137">
        <f t="shared" si="192"/>
        <v>-2.5837942529073405</v>
      </c>
      <c r="F508" s="105">
        <v>1</v>
      </c>
      <c r="G508" s="137">
        <f t="shared" si="187"/>
        <v>-0.24528036580474291</v>
      </c>
      <c r="H508" s="137">
        <f t="shared" si="188"/>
        <v>-0.30364944048941506</v>
      </c>
      <c r="I508" s="137">
        <f t="shared" si="189"/>
        <v>3.0829352749319781</v>
      </c>
      <c r="J508" s="137">
        <f t="shared" si="190"/>
        <v>3.2913144451551841</v>
      </c>
    </row>
    <row r="509" spans="1:10" ht="12" customHeight="1">
      <c r="A509" s="105">
        <v>2013</v>
      </c>
      <c r="B509" s="105">
        <v>4</v>
      </c>
      <c r="C509" s="137">
        <f>VLOOKUP(A509+B509,'Li Keqiang'!$I$6:$J$21,2,0)</f>
        <v>4.4593557812178587E-2</v>
      </c>
      <c r="D509" s="137">
        <f t="shared" si="191"/>
        <v>-2.5781611275339182</v>
      </c>
      <c r="E509" s="137">
        <f t="shared" si="192"/>
        <v>-2.5967579318862413</v>
      </c>
      <c r="F509" s="105">
        <v>1</v>
      </c>
      <c r="G509" s="137">
        <f t="shared" si="187"/>
        <v>-0.25057147956853409</v>
      </c>
      <c r="H509" s="137">
        <f t="shared" si="188"/>
        <v>-0.26981192474322269</v>
      </c>
      <c r="I509" s="137">
        <f t="shared" si="189"/>
        <v>8.7122399291957531E-2</v>
      </c>
      <c r="J509" s="137">
        <f t="shared" si="190"/>
        <v>9.8850807460894752E-2</v>
      </c>
    </row>
    <row r="510" spans="1:10" ht="12" customHeight="1">
      <c r="A510" s="105">
        <v>2013</v>
      </c>
      <c r="B510" s="105">
        <v>5</v>
      </c>
      <c r="C510" s="137">
        <f>VLOOKUP(A510+B510,'Li Keqiang'!$I$6:$J$21,2,0)</f>
        <v>0.45910578877281499</v>
      </c>
      <c r="D510" s="137">
        <f t="shared" si="191"/>
        <v>-2.3309366403828955</v>
      </c>
      <c r="E510" s="137">
        <f t="shared" si="192"/>
        <v>-2.6782944075357045</v>
      </c>
      <c r="F510" s="105">
        <v>1</v>
      </c>
      <c r="G510" s="137">
        <f t="shared" si="187"/>
        <v>-0.25903769382491143</v>
      </c>
      <c r="H510" s="137">
        <f t="shared" si="188"/>
        <v>-0.2559148290504592</v>
      </c>
      <c r="I510" s="137">
        <f t="shared" si="189"/>
        <v>0.51573006159759105</v>
      </c>
      <c r="J510" s="137">
        <f t="shared" si="190"/>
        <v>0.51125448391237671</v>
      </c>
    </row>
    <row r="511" spans="1:10" ht="12" customHeight="1">
      <c r="A511" s="105">
        <v>2013</v>
      </c>
      <c r="B511" s="105">
        <v>6</v>
      </c>
      <c r="C511" s="137">
        <f>VLOOKUP(A511+B511,'Li Keqiang'!$I$6:$J$21,2,0)</f>
        <v>-0.64012210361584165</v>
      </c>
      <c r="D511" s="137">
        <f t="shared" si="191"/>
        <v>-5.61200124417479</v>
      </c>
      <c r="E511" s="137">
        <f t="shared" si="192"/>
        <v>-2.6961470973220854</v>
      </c>
      <c r="F511" s="105">
        <v>1</v>
      </c>
      <c r="G511" s="137">
        <f t="shared" si="187"/>
        <v>-0.25649755624956821</v>
      </c>
      <c r="H511" s="137">
        <f t="shared" si="188"/>
        <v>-0.28809803569943604</v>
      </c>
      <c r="I511" s="137">
        <f t="shared" si="189"/>
        <v>0.14716779334197816</v>
      </c>
      <c r="J511" s="137">
        <f t="shared" si="190"/>
        <v>0.12392094439241415</v>
      </c>
    </row>
    <row r="512" spans="1:10" ht="12" customHeight="1">
      <c r="A512" s="105">
        <v>2014</v>
      </c>
      <c r="B512" s="105">
        <v>0</v>
      </c>
      <c r="C512" s="137">
        <f>VLOOKUP(A512+B512,'Li Keqiang'!$I$6:$J$21,2,0)</f>
        <v>-1.0115374804845711</v>
      </c>
      <c r="D512" s="137">
        <f t="shared" si="191"/>
        <v>-2.6520689638117609</v>
      </c>
      <c r="E512" s="137">
        <f t="shared" si="192"/>
        <v>-2.4676579660718163</v>
      </c>
      <c r="F512" s="105">
        <v>1</v>
      </c>
      <c r="G512" s="137">
        <f t="shared" si="187"/>
        <v>-0.23758490657764467</v>
      </c>
      <c r="H512" s="137">
        <f t="shared" si="188"/>
        <v>-0.28846200285442464</v>
      </c>
      <c r="I512" s="137">
        <f t="shared" si="189"/>
        <v>0.59900258665715655</v>
      </c>
      <c r="J512" s="137">
        <f t="shared" si="190"/>
        <v>0.52283814635006443</v>
      </c>
    </row>
    <row r="513" spans="1:10" ht="12" customHeight="1">
      <c r="A513" s="105">
        <v>2014</v>
      </c>
      <c r="B513" s="105">
        <v>1</v>
      </c>
      <c r="C513" s="137">
        <f>VLOOKUP(A513+B513,'Li Keqiang'!$I$6:$J$21,2,0)</f>
        <v>-1.1289454956886902</v>
      </c>
      <c r="D513" s="137">
        <f t="shared" si="191"/>
        <v>-2.0479768377745664</v>
      </c>
      <c r="E513" s="137">
        <f t="shared" si="192"/>
        <v>-2.4981334817991976</v>
      </c>
      <c r="F513" s="105">
        <v>1</v>
      </c>
      <c r="G513" s="137">
        <f t="shared" si="187"/>
        <v>-0.2414233916347798</v>
      </c>
      <c r="H513" s="137">
        <f t="shared" si="188"/>
        <v>-0.27786334599956852</v>
      </c>
      <c r="I513" s="137">
        <f t="shared" si="189"/>
        <v>0.78769548518428023</v>
      </c>
      <c r="J513" s="137">
        <f t="shared" si="190"/>
        <v>0.72434082551945644</v>
      </c>
    </row>
    <row r="514" spans="1:10" ht="12" customHeight="1">
      <c r="A514" s="105">
        <v>2014</v>
      </c>
      <c r="B514" s="105">
        <v>2</v>
      </c>
      <c r="C514" s="137">
        <f>VLOOKUP(A514+B514,'Li Keqiang'!$I$6:$J$21,2,0)</f>
        <v>1.5105485765845714</v>
      </c>
      <c r="D514" s="137">
        <f t="shared" si="191"/>
        <v>-5.61200124417479</v>
      </c>
      <c r="E514" s="137">
        <f t="shared" si="192"/>
        <v>-2.6000434675040234</v>
      </c>
      <c r="F514" s="105">
        <v>1</v>
      </c>
      <c r="G514" s="137">
        <f t="shared" ref="G514:G532" si="193">($D514-N$392*$E514-N$394)/N$393</f>
        <v>-0.24690267039043712</v>
      </c>
      <c r="H514" s="137">
        <f t="shared" ref="H514:H532" si="194">($D514-O$392*$E514-O$394)/O$393</f>
        <v>-0.30140029303766536</v>
      </c>
      <c r="I514" s="137">
        <f t="shared" si="189"/>
        <v>3.0886348854940127</v>
      </c>
      <c r="J514" s="137">
        <f t="shared" si="190"/>
        <v>3.2831587061253016</v>
      </c>
    </row>
    <row r="515" spans="1:10" ht="12" customHeight="1">
      <c r="A515" s="105">
        <v>2014</v>
      </c>
      <c r="B515" s="105">
        <v>3</v>
      </c>
      <c r="C515" s="137">
        <f>VLOOKUP(A515+B515,'Li Keqiang'!$I$6:$J$21,2,0)</f>
        <v>4.4593557812178587E-2</v>
      </c>
      <c r="D515" s="137">
        <f t="shared" si="191"/>
        <v>-2.6437870664960257</v>
      </c>
      <c r="E515" s="137">
        <f t="shared" si="192"/>
        <v>-2.5837942529073405</v>
      </c>
      <c r="F515" s="105">
        <v>1</v>
      </c>
      <c r="G515" s="137">
        <f t="shared" si="193"/>
        <v>-0.24919074267083285</v>
      </c>
      <c r="H515" s="137">
        <f t="shared" si="194"/>
        <v>-0.27229943735936357</v>
      </c>
      <c r="I515" s="137">
        <f t="shared" si="189"/>
        <v>8.6309215210292375E-2</v>
      </c>
      <c r="J515" s="137">
        <f t="shared" si="190"/>
        <v>0.10042117038879106</v>
      </c>
    </row>
    <row r="516" spans="1:10" ht="12" customHeight="1">
      <c r="A516" s="105">
        <v>2014</v>
      </c>
      <c r="B516" s="105">
        <v>4</v>
      </c>
      <c r="C516" s="137">
        <f>VLOOKUP(A516+B516,'Li Keqiang'!$I$6:$J$21,2,0)</f>
        <v>0.45910578877281499</v>
      </c>
      <c r="D516" s="137">
        <f t="shared" si="191"/>
        <v>-2.3939038811931739</v>
      </c>
      <c r="E516" s="137">
        <f t="shared" si="192"/>
        <v>-2.5967579318862413</v>
      </c>
      <c r="F516" s="105">
        <v>1</v>
      </c>
      <c r="G516" s="137">
        <f t="shared" si="193"/>
        <v>-0.25081422326234115</v>
      </c>
      <c r="H516" s="137">
        <f t="shared" si="194"/>
        <v>-0.26786581677939836</v>
      </c>
      <c r="I516" s="137">
        <f t="shared" si="189"/>
        <v>0.50398642348799616</v>
      </c>
      <c r="J516" s="137">
        <f t="shared" si="190"/>
        <v>0.52848771527916283</v>
      </c>
    </row>
    <row r="517" spans="1:10" ht="12" customHeight="1">
      <c r="A517" s="105">
        <v>2014</v>
      </c>
      <c r="B517" s="105">
        <v>5</v>
      </c>
      <c r="C517" s="137">
        <f>VLOOKUP(A517+B517,'Li Keqiang'!$I$6:$J$21,2,0)</f>
        <v>-0.64012210361584165</v>
      </c>
      <c r="D517" s="137">
        <f t="shared" si="191"/>
        <v>-5.61200124417479</v>
      </c>
      <c r="E517" s="137">
        <f t="shared" si="192"/>
        <v>-2.6782944075357045</v>
      </c>
      <c r="F517" s="105">
        <v>1</v>
      </c>
      <c r="G517" s="137">
        <f t="shared" si="193"/>
        <v>-0.2547151623784617</v>
      </c>
      <c r="H517" s="137">
        <f t="shared" si="194"/>
        <v>-0.29056912939451918</v>
      </c>
      <c r="I517" s="137">
        <f t="shared" si="189"/>
        <v>0.14853851035395324</v>
      </c>
      <c r="J517" s="137">
        <f t="shared" si="190"/>
        <v>0.12218728178697254</v>
      </c>
    </row>
    <row r="518" spans="1:10" ht="12" customHeight="1">
      <c r="A518" s="105">
        <v>2015</v>
      </c>
      <c r="B518" s="105">
        <v>0</v>
      </c>
      <c r="C518" s="137">
        <f>VLOOKUP(A518+B518,'Li Keqiang'!$I$6:$J$21,2,0)</f>
        <v>-1.1289454956886902</v>
      </c>
      <c r="D518" s="137">
        <f t="shared" si="191"/>
        <v>-2.0537487040976865</v>
      </c>
      <c r="E518" s="137">
        <f t="shared" si="192"/>
        <v>-2.4676579660718163</v>
      </c>
      <c r="F518" s="105">
        <v>1</v>
      </c>
      <c r="G518" s="137">
        <f t="shared" si="193"/>
        <v>-0.23837314407064406</v>
      </c>
      <c r="H518" s="137">
        <f t="shared" si="194"/>
        <v>-0.28214259970762129</v>
      </c>
      <c r="I518" s="137">
        <f t="shared" si="189"/>
        <v>0.79311911346649688</v>
      </c>
      <c r="J518" s="137">
        <f t="shared" si="190"/>
        <v>0.71707514464192512</v>
      </c>
    </row>
    <row r="519" spans="1:10" ht="12" customHeight="1">
      <c r="A519" s="105">
        <v>2015</v>
      </c>
      <c r="B519" s="105">
        <v>1</v>
      </c>
      <c r="C519" s="137">
        <f>VLOOKUP(A519+B519,'Li Keqiang'!$I$6:$J$21,2,0)</f>
        <v>1.5105485765845714</v>
      </c>
      <c r="D519" s="137">
        <f t="shared" si="191"/>
        <v>-5.61200124417479</v>
      </c>
      <c r="E519" s="137">
        <f t="shared" si="192"/>
        <v>-2.4981334817991976</v>
      </c>
      <c r="F519" s="105">
        <v>1</v>
      </c>
      <c r="G519" s="137">
        <f t="shared" si="193"/>
        <v>-0.2367280840340775</v>
      </c>
      <c r="H519" s="137">
        <f t="shared" si="194"/>
        <v>-0.31550624156164175</v>
      </c>
      <c r="I519" s="137">
        <f t="shared" si="189"/>
        <v>3.0529757287426573</v>
      </c>
      <c r="J519" s="137">
        <f t="shared" si="190"/>
        <v>3.3344761988749991</v>
      </c>
    </row>
    <row r="520" spans="1:10" ht="12" customHeight="1">
      <c r="A520" s="105">
        <v>2015</v>
      </c>
      <c r="B520" s="105">
        <v>2</v>
      </c>
      <c r="C520" s="137">
        <f>VLOOKUP(A520+B520,'Li Keqiang'!$I$6:$J$21,2,0)</f>
        <v>4.4593557812178587E-2</v>
      </c>
      <c r="D520" s="137">
        <f t="shared" si="191"/>
        <v>-2.7096849825052853</v>
      </c>
      <c r="E520" s="137">
        <f t="shared" si="192"/>
        <v>-2.6000434675040234</v>
      </c>
      <c r="F520" s="105">
        <v>1</v>
      </c>
      <c r="G520" s="137">
        <f t="shared" si="193"/>
        <v>-0.25072623219842782</v>
      </c>
      <c r="H520" s="137">
        <f t="shared" si="194"/>
        <v>-0.27074629759084978</v>
      </c>
      <c r="I520" s="137">
        <f t="shared" si="189"/>
        <v>8.7213778371908676E-2</v>
      </c>
      <c r="J520" s="137">
        <f t="shared" si="190"/>
        <v>9.943922440560285E-2</v>
      </c>
    </row>
    <row r="521" spans="1:10" ht="12" customHeight="1">
      <c r="A521" s="105">
        <v>2015</v>
      </c>
      <c r="B521" s="105">
        <v>3</v>
      </c>
      <c r="C521" s="137">
        <f>VLOOKUP(A521+B521,'Li Keqiang'!$I$6:$J$21,2,0)</f>
        <v>0.45910578877281499</v>
      </c>
      <c r="D521" s="137">
        <f t="shared" si="191"/>
        <v>-2.4645200622456973</v>
      </c>
      <c r="E521" s="137">
        <f t="shared" si="192"/>
        <v>-2.5837942529073405</v>
      </c>
      <c r="F521" s="105">
        <v>1</v>
      </c>
      <c r="G521" s="137">
        <f t="shared" si="193"/>
        <v>-0.24942691213311269</v>
      </c>
      <c r="H521" s="137">
        <f t="shared" si="194"/>
        <v>-0.27040603587013623</v>
      </c>
      <c r="I521" s="137">
        <f t="shared" si="189"/>
        <v>0.50201858825304879</v>
      </c>
      <c r="J521" s="137">
        <f t="shared" si="190"/>
        <v>0.53218750229388812</v>
      </c>
    </row>
    <row r="522" spans="1:10" ht="12" customHeight="1">
      <c r="A522" s="105">
        <v>2015</v>
      </c>
      <c r="B522" s="105">
        <v>4</v>
      </c>
      <c r="C522" s="137">
        <f>VLOOKUP(A522+B522,'Li Keqiang'!$I$6:$J$21,2,0)</f>
        <v>-0.64012210361584165</v>
      </c>
      <c r="D522" s="137">
        <f t="shared" si="191"/>
        <v>-2.7062810354348454</v>
      </c>
      <c r="E522" s="137">
        <f t="shared" si="192"/>
        <v>-2.5967579318862413</v>
      </c>
      <c r="F522" s="105">
        <v>1</v>
      </c>
      <c r="G522" s="137">
        <f t="shared" si="193"/>
        <v>-0.25040269217855771</v>
      </c>
      <c r="H522" s="137">
        <f t="shared" si="194"/>
        <v>-0.27116511533975068</v>
      </c>
      <c r="I522" s="137">
        <f t="shared" si="189"/>
        <v>0.151881219651023</v>
      </c>
      <c r="J522" s="137">
        <f t="shared" si="190"/>
        <v>0.13612925919776353</v>
      </c>
    </row>
    <row r="523" spans="1:10" ht="12" customHeight="1">
      <c r="A523" s="105">
        <v>2016</v>
      </c>
      <c r="B523" s="105">
        <v>0</v>
      </c>
      <c r="C523" s="137">
        <f>VLOOKUP(A523+B523,'Li Keqiang'!$I$6:$J$21,2,0)</f>
        <v>1.5105485765845714</v>
      </c>
      <c r="D523" s="137">
        <f t="shared" si="191"/>
        <v>-5.61200124417479</v>
      </c>
      <c r="E523" s="137">
        <f t="shared" si="192"/>
        <v>-2.4676579660718163</v>
      </c>
      <c r="F523" s="105">
        <v>1</v>
      </c>
      <c r="G523" s="137">
        <f t="shared" si="193"/>
        <v>-0.23368544042679701</v>
      </c>
      <c r="H523" s="137">
        <f t="shared" si="194"/>
        <v>-0.31972453335237172</v>
      </c>
      <c r="I523" s="137">
        <f t="shared" si="189"/>
        <v>3.0423523060996147</v>
      </c>
      <c r="J523" s="137">
        <f t="shared" si="190"/>
        <v>3.3498996569582498</v>
      </c>
    </row>
    <row r="524" spans="1:10" ht="12" customHeight="1">
      <c r="A524" s="105">
        <v>2016</v>
      </c>
      <c r="B524" s="105">
        <v>1</v>
      </c>
      <c r="C524" s="137">
        <f>VLOOKUP(A524+B524,'Li Keqiang'!$I$6:$J$21,2,0)</f>
        <v>4.4593557812178587E-2</v>
      </c>
      <c r="D524" s="137">
        <f t="shared" si="191"/>
        <v>-2.7821492518321893</v>
      </c>
      <c r="E524" s="137">
        <f t="shared" si="192"/>
        <v>-2.4981334817991976</v>
      </c>
      <c r="F524" s="105">
        <v>1</v>
      </c>
      <c r="G524" s="137">
        <f t="shared" si="193"/>
        <v>-0.24045618015616022</v>
      </c>
      <c r="H524" s="137">
        <f t="shared" si="194"/>
        <v>-0.28561760701340927</v>
      </c>
      <c r="I524" s="137">
        <f t="shared" si="189"/>
        <v>8.1253353115818619E-2</v>
      </c>
      <c r="J524" s="137">
        <f t="shared" si="190"/>
        <v>0.10903941337547156</v>
      </c>
    </row>
    <row r="525" spans="1:10" ht="12" customHeight="1">
      <c r="A525" s="105">
        <v>2016</v>
      </c>
      <c r="B525" s="105">
        <v>2</v>
      </c>
      <c r="C525" s="137">
        <f>VLOOKUP(A525+B525,'Li Keqiang'!$I$6:$J$21,2,0)</f>
        <v>0.45910578877281499</v>
      </c>
      <c r="D525" s="137">
        <f t="shared" si="191"/>
        <v>-2.541753266504188</v>
      </c>
      <c r="E525" s="137">
        <f t="shared" si="192"/>
        <v>-2.6000434675040234</v>
      </c>
      <c r="F525" s="105">
        <v>1</v>
      </c>
      <c r="G525" s="137">
        <f t="shared" si="193"/>
        <v>-0.25094746835526305</v>
      </c>
      <c r="H525" s="137">
        <f t="shared" si="194"/>
        <v>-0.26897261836585984</v>
      </c>
      <c r="I525" s="137">
        <f t="shared" si="189"/>
        <v>0.50417562795819248</v>
      </c>
      <c r="J525" s="137">
        <f t="shared" si="190"/>
        <v>0.53009816694158984</v>
      </c>
    </row>
    <row r="526" spans="1:10" ht="12" customHeight="1">
      <c r="A526" s="105">
        <v>2016</v>
      </c>
      <c r="B526" s="105">
        <v>3</v>
      </c>
      <c r="C526" s="137">
        <f>VLOOKUP(A526+B526,'Li Keqiang'!$I$6:$J$21,2,0)</f>
        <v>-0.64012210361584165</v>
      </c>
      <c r="D526" s="137">
        <f t="shared" si="191"/>
        <v>-5.61200124417479</v>
      </c>
      <c r="E526" s="137">
        <f t="shared" si="192"/>
        <v>-2.5837942529073405</v>
      </c>
      <c r="F526" s="105">
        <v>1</v>
      </c>
      <c r="G526" s="137">
        <f t="shared" si="193"/>
        <v>-0.24528036580474291</v>
      </c>
      <c r="H526" s="137">
        <f t="shared" si="194"/>
        <v>-0.30364944048941506</v>
      </c>
      <c r="I526" s="137">
        <f t="shared" si="189"/>
        <v>0.15589999791768847</v>
      </c>
      <c r="J526" s="137">
        <f t="shared" si="190"/>
        <v>0.11321385303138976</v>
      </c>
    </row>
    <row r="527" spans="1:10" ht="12" customHeight="1">
      <c r="A527" s="105">
        <v>2017</v>
      </c>
      <c r="B527" s="105">
        <v>0</v>
      </c>
      <c r="C527" s="137">
        <f>VLOOKUP(A527+B527,'Li Keqiang'!$I$6:$J$21,2,0)</f>
        <v>4.4593557812178587E-2</v>
      </c>
      <c r="D527" s="137">
        <f t="shared" si="191"/>
        <v>-2.8479618408911649</v>
      </c>
      <c r="E527" s="137">
        <f t="shared" si="192"/>
        <v>-2.4676579660718163</v>
      </c>
      <c r="F527" s="105">
        <v>1</v>
      </c>
      <c r="G527" s="137">
        <f t="shared" si="193"/>
        <v>-0.23732683390198547</v>
      </c>
      <c r="H527" s="137">
        <f t="shared" si="194"/>
        <v>-0.29053100527203207</v>
      </c>
      <c r="I527" s="137">
        <f t="shared" si="189"/>
        <v>7.9479107264267698E-2</v>
      </c>
      <c r="J527" s="137">
        <f t="shared" si="190"/>
        <v>0.11230847278238311</v>
      </c>
    </row>
    <row r="528" spans="1:10" ht="12" customHeight="1">
      <c r="A528" s="105">
        <v>2017</v>
      </c>
      <c r="B528" s="105">
        <v>1</v>
      </c>
      <c r="C528" s="137">
        <f>VLOOKUP(A528+B528,'Li Keqiang'!$I$6:$J$21,2,0)</f>
        <v>0.45910578877281499</v>
      </c>
      <c r="D528" s="137">
        <f t="shared" si="191"/>
        <v>-2.6189757110572822</v>
      </c>
      <c r="E528" s="137">
        <f t="shared" si="192"/>
        <v>-2.4981334817991976</v>
      </c>
      <c r="F528" s="105">
        <v>1</v>
      </c>
      <c r="G528" s="137">
        <f t="shared" si="193"/>
        <v>-0.24067114781038221</v>
      </c>
      <c r="H528" s="137">
        <f t="shared" si="194"/>
        <v>-0.28389418319429816</v>
      </c>
      <c r="I528" s="137">
        <f t="shared" si="189"/>
        <v>0.48968776097376399</v>
      </c>
      <c r="J528" s="137">
        <f t="shared" si="190"/>
        <v>0.55204895834313106</v>
      </c>
    </row>
    <row r="529" spans="1:10" ht="12" customHeight="1">
      <c r="A529" s="105">
        <v>2017</v>
      </c>
      <c r="B529" s="105">
        <v>2</v>
      </c>
      <c r="C529" s="137">
        <f>VLOOKUP(A529+B529,'Li Keqiang'!$I$6:$J$21,2,0)</f>
        <v>-0.64012210361584165</v>
      </c>
      <c r="D529" s="137">
        <f t="shared" si="191"/>
        <v>-2.8458537708596037</v>
      </c>
      <c r="E529" s="137">
        <f t="shared" si="192"/>
        <v>-2.6000434675040234</v>
      </c>
      <c r="F529" s="105">
        <v>1</v>
      </c>
      <c r="G529" s="137">
        <f t="shared" si="193"/>
        <v>-0.2505468410736672</v>
      </c>
      <c r="H529" s="137">
        <f t="shared" si="194"/>
        <v>-0.27218449971697184</v>
      </c>
      <c r="I529" s="137">
        <f t="shared" si="189"/>
        <v>0.15176888518480416</v>
      </c>
      <c r="J529" s="137">
        <f t="shared" si="190"/>
        <v>0.13537808036284163</v>
      </c>
    </row>
    <row r="530" spans="1:10" ht="12" customHeight="1">
      <c r="A530" s="105">
        <v>2018</v>
      </c>
      <c r="B530" s="105">
        <v>0</v>
      </c>
      <c r="C530" s="137">
        <f>VLOOKUP(A530+B530,'Li Keqiang'!$I$6:$J$21,2,0)</f>
        <v>0.45910578877281499</v>
      </c>
      <c r="D530" s="137">
        <f t="shared" si="191"/>
        <v>-2.6606058753302588</v>
      </c>
      <c r="E530" s="137">
        <f t="shared" si="192"/>
        <v>-2.4676579660718163</v>
      </c>
      <c r="F530" s="105">
        <v>1</v>
      </c>
      <c r="G530" s="137">
        <f t="shared" si="193"/>
        <v>-0.23757365990226631</v>
      </c>
      <c r="H530" s="137">
        <f t="shared" si="194"/>
        <v>-0.28855216892291069</v>
      </c>
      <c r="I530" s="137">
        <f t="shared" si="189"/>
        <v>0.48536225420621532</v>
      </c>
      <c r="J530" s="137">
        <f t="shared" si="190"/>
        <v>0.55899242170574348</v>
      </c>
    </row>
    <row r="531" spans="1:10" ht="12" customHeight="1">
      <c r="A531" s="105">
        <v>2018</v>
      </c>
      <c r="B531" s="105">
        <v>1</v>
      </c>
      <c r="C531" s="137">
        <f>VLOOKUP(A531+B531,'Li Keqiang'!$I$6:$J$21,2,0)</f>
        <v>-0.64012210361584165</v>
      </c>
      <c r="D531" s="137">
        <f t="shared" si="191"/>
        <v>-2.416719089263164</v>
      </c>
      <c r="E531" s="137">
        <f t="shared" si="192"/>
        <v>-2.4981334817991976</v>
      </c>
      <c r="F531" s="105">
        <v>1</v>
      </c>
      <c r="G531" s="137">
        <f t="shared" si="193"/>
        <v>-0.24093760419376078</v>
      </c>
      <c r="H531" s="137">
        <f t="shared" si="194"/>
        <v>-0.28175796749463533</v>
      </c>
      <c r="I531" s="137">
        <f t="shared" si="189"/>
        <v>0.15934826457885731</v>
      </c>
      <c r="J531" s="137">
        <f t="shared" si="190"/>
        <v>0.1284248540578985</v>
      </c>
    </row>
    <row r="532" spans="1:10" ht="12" customHeight="1">
      <c r="A532" s="105">
        <v>2019</v>
      </c>
      <c r="B532" s="105">
        <v>0</v>
      </c>
      <c r="C532" s="137">
        <f>VLOOKUP(A532+B532,'Li Keqiang'!$I$6:$J$21,2,0)</f>
        <v>-0.64012210361584165</v>
      </c>
      <c r="D532" s="137">
        <f t="shared" si="191"/>
        <v>-2.3226117300937825</v>
      </c>
      <c r="E532" s="137">
        <f t="shared" si="192"/>
        <v>-2.4676579660718163</v>
      </c>
      <c r="F532" s="105">
        <v>1</v>
      </c>
      <c r="G532" s="137">
        <f t="shared" si="193"/>
        <v>-0.23801893925452661</v>
      </c>
      <c r="H532" s="137">
        <f t="shared" si="194"/>
        <v>-0.28498230607716785</v>
      </c>
      <c r="I532" s="137">
        <f t="shared" si="189"/>
        <v>0.16168695478938275</v>
      </c>
      <c r="J532" s="137">
        <f t="shared" si="190"/>
        <v>0.12612427579581023</v>
      </c>
    </row>
  </sheetData>
  <mergeCells count="1">
    <mergeCell ref="D386:F386"/>
  </mergeCells>
  <conditionalFormatting sqref="B52:K71">
    <cfRule type="cellIs" dxfId="11" priority="5" operator="between">
      <formula>0.0001</formula>
      <formula>1</formula>
    </cfRule>
  </conditionalFormatting>
  <conditionalFormatting sqref="B135:K154">
    <cfRule type="cellIs" dxfId="10" priority="4" operator="between">
      <formula>0.0001</formula>
      <formula>1</formula>
    </cfRule>
  </conditionalFormatting>
  <conditionalFormatting sqref="O135:X154">
    <cfRule type="cellIs" dxfId="9" priority="3" operator="between">
      <formula>0.0001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"/>
  <sheetViews>
    <sheetView topLeftCell="A150" zoomScaleNormal="100" workbookViewId="0">
      <selection activeCell="O161" sqref="O161:O162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05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43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si="0"/>
        <v>0</v>
      </c>
      <c r="C29" s="103">
        <f t="shared" si="0"/>
        <v>0</v>
      </c>
      <c r="D29" s="103">
        <f t="shared" si="0"/>
        <v>0</v>
      </c>
      <c r="E29" s="103">
        <f t="shared" si="0"/>
        <v>0</v>
      </c>
      <c r="F29" s="103">
        <f t="shared" si="0"/>
        <v>0</v>
      </c>
      <c r="G29" s="103">
        <f t="shared" si="0"/>
        <v>0</v>
      </c>
      <c r="H29" s="103">
        <f t="shared" si="0"/>
        <v>1.3000000000000001E-2</v>
      </c>
      <c r="I29" s="103">
        <f t="shared" si="0"/>
        <v>0</v>
      </c>
      <c r="J29" s="103">
        <f t="shared" si="0"/>
        <v>0</v>
      </c>
      <c r="K29" s="103">
        <f t="shared" si="0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si="0"/>
        <v>0</v>
      </c>
      <c r="C30" s="103">
        <f t="shared" si="0"/>
        <v>1.1599999999999999E-2</v>
      </c>
      <c r="D30" s="103">
        <f t="shared" si="0"/>
        <v>0</v>
      </c>
      <c r="E30" s="103">
        <f t="shared" si="0"/>
        <v>0</v>
      </c>
      <c r="F30" s="103">
        <f t="shared" si="0"/>
        <v>0</v>
      </c>
      <c r="G30" s="103">
        <f t="shared" si="0"/>
        <v>1.1700000000000002E-2</v>
      </c>
      <c r="H30" s="103">
        <f t="shared" si="0"/>
        <v>0</v>
      </c>
      <c r="I30" s="103">
        <f t="shared" si="0"/>
        <v>0</v>
      </c>
      <c r="J30" s="103">
        <f t="shared" si="0"/>
        <v>0</v>
      </c>
      <c r="K30" s="103">
        <f t="shared" si="0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si="0"/>
        <v>7.4999999999999997E-3</v>
      </c>
      <c r="C31" s="103">
        <f t="shared" si="0"/>
        <v>0</v>
      </c>
      <c r="D31" s="103">
        <f t="shared" si="0"/>
        <v>0</v>
      </c>
      <c r="E31" s="103">
        <f t="shared" si="0"/>
        <v>0</v>
      </c>
      <c r="F31" s="103">
        <f t="shared" si="0"/>
        <v>7.4999999999999997E-3</v>
      </c>
      <c r="G31" s="103">
        <f t="shared" si="0"/>
        <v>0</v>
      </c>
      <c r="H31" s="103">
        <f t="shared" si="0"/>
        <v>0</v>
      </c>
      <c r="I31" s="103">
        <f t="shared" si="0"/>
        <v>0</v>
      </c>
      <c r="J31" s="103">
        <f t="shared" si="0"/>
        <v>0</v>
      </c>
      <c r="K31" s="103">
        <f t="shared" si="0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si="0"/>
        <v>0</v>
      </c>
      <c r="C32" s="103">
        <f t="shared" si="0"/>
        <v>0</v>
      </c>
      <c r="D32" s="103">
        <f t="shared" si="0"/>
        <v>0</v>
      </c>
      <c r="E32" s="103">
        <f t="shared" si="0"/>
        <v>7.4999999999999997E-3</v>
      </c>
      <c r="F32" s="103">
        <f t="shared" si="0"/>
        <v>0</v>
      </c>
      <c r="G32" s="103">
        <f t="shared" si="0"/>
        <v>0</v>
      </c>
      <c r="H32" s="103">
        <f t="shared" si="0"/>
        <v>7.4999999999999997E-3</v>
      </c>
      <c r="I32" s="103">
        <f t="shared" si="0"/>
        <v>0</v>
      </c>
      <c r="J32" s="103">
        <f t="shared" si="0"/>
        <v>0</v>
      </c>
      <c r="K32" s="103">
        <f t="shared" si="0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si="0"/>
        <v>0</v>
      </c>
      <c r="C33" s="103">
        <f t="shared" si="0"/>
        <v>0</v>
      </c>
      <c r="D33" s="103">
        <f t="shared" si="0"/>
        <v>6.8000000000000005E-3</v>
      </c>
      <c r="E33" s="103">
        <f t="shared" si="0"/>
        <v>0</v>
      </c>
      <c r="F33" s="103">
        <f t="shared" si="0"/>
        <v>6.7000000000000011E-3</v>
      </c>
      <c r="G33" s="103">
        <f t="shared" si="0"/>
        <v>6.799999999999997E-3</v>
      </c>
      <c r="H33" s="103">
        <f t="shared" si="0"/>
        <v>0</v>
      </c>
      <c r="I33" s="103">
        <f t="shared" si="0"/>
        <v>6.7000000000000046E-3</v>
      </c>
      <c r="J33" s="103">
        <f t="shared" si="0"/>
        <v>0</v>
      </c>
      <c r="K33" s="103">
        <f t="shared" si="0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si="0"/>
        <v>6.3E-3</v>
      </c>
      <c r="C34" s="103">
        <f t="shared" si="0"/>
        <v>6.3E-3</v>
      </c>
      <c r="D34" s="103">
        <f t="shared" si="0"/>
        <v>0</v>
      </c>
      <c r="E34" s="103">
        <f t="shared" si="0"/>
        <v>6.3E-3</v>
      </c>
      <c r="F34" s="103">
        <f t="shared" si="0"/>
        <v>6.3E-3</v>
      </c>
      <c r="G34" s="103">
        <f t="shared" si="0"/>
        <v>0</v>
      </c>
      <c r="H34" s="103">
        <f t="shared" si="0"/>
        <v>6.2000000000000041E-3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si="0"/>
        <v>8.1000000000000013E-3</v>
      </c>
      <c r="C35" s="103">
        <f t="shared" si="0"/>
        <v>8.1999999999999972E-3</v>
      </c>
      <c r="D35" s="103">
        <f t="shared" si="0"/>
        <v>8.0999999999999996E-3</v>
      </c>
      <c r="E35" s="103">
        <f t="shared" si="0"/>
        <v>8.100000000000003E-3</v>
      </c>
      <c r="F35" s="103">
        <f t="shared" si="0"/>
        <v>0</v>
      </c>
      <c r="G35" s="103">
        <f t="shared" si="0"/>
        <v>8.199999999999999E-3</v>
      </c>
      <c r="H35" s="103">
        <f t="shared" si="0"/>
        <v>0</v>
      </c>
      <c r="I35" s="103">
        <f t="shared" si="0"/>
        <v>0</v>
      </c>
      <c r="J35" s="103">
        <f t="shared" si="0"/>
        <v>8.0999999999999961E-3</v>
      </c>
      <c r="K35" s="103">
        <f t="shared" si="0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si="0"/>
        <v>2.1299999999999999E-2</v>
      </c>
      <c r="C36" s="103">
        <f t="shared" si="0"/>
        <v>2.1299999999999999E-2</v>
      </c>
      <c r="D36" s="103">
        <f t="shared" si="0"/>
        <v>6.9999999999999993E-3</v>
      </c>
      <c r="E36" s="103">
        <f t="shared" si="0"/>
        <v>0</v>
      </c>
      <c r="F36" s="103">
        <f t="shared" si="0"/>
        <v>7.1000000000000021E-3</v>
      </c>
      <c r="G36" s="103">
        <f t="shared" si="0"/>
        <v>0</v>
      </c>
      <c r="H36" s="103">
        <f t="shared" si="0"/>
        <v>0</v>
      </c>
      <c r="I36" s="103">
        <f t="shared" si="0"/>
        <v>7.0999999999999952E-3</v>
      </c>
      <c r="J36" s="103">
        <f t="shared" si="0"/>
        <v>0</v>
      </c>
      <c r="K36" s="103">
        <f t="shared" si="0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si="0"/>
        <v>2.5000000000000001E-2</v>
      </c>
      <c r="C37" s="103">
        <f t="shared" si="0"/>
        <v>6.3E-3</v>
      </c>
      <c r="D37" s="103">
        <f t="shared" si="0"/>
        <v>0</v>
      </c>
      <c r="E37" s="103">
        <f t="shared" si="0"/>
        <v>6.1999999999999972E-3</v>
      </c>
      <c r="F37" s="103">
        <f t="shared" si="0"/>
        <v>0</v>
      </c>
      <c r="G37" s="103">
        <f t="shared" si="0"/>
        <v>0</v>
      </c>
      <c r="H37" s="103">
        <f t="shared" si="0"/>
        <v>6.3E-3</v>
      </c>
      <c r="I37" s="103">
        <f t="shared" si="0"/>
        <v>6.2000000000000041E-3</v>
      </c>
      <c r="J37" s="103">
        <f t="shared" si="0"/>
        <v>0</v>
      </c>
      <c r="K37" s="103">
        <f t="shared" si="0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si="0"/>
        <v>6.7000000000000002E-3</v>
      </c>
      <c r="C38" s="103">
        <f t="shared" si="0"/>
        <v>0</v>
      </c>
      <c r="D38" s="103">
        <f t="shared" si="0"/>
        <v>6.7000000000000002E-3</v>
      </c>
      <c r="E38" s="103">
        <f t="shared" si="0"/>
        <v>0</v>
      </c>
      <c r="F38" s="103">
        <f t="shared" si="0"/>
        <v>0</v>
      </c>
      <c r="G38" s="103">
        <f t="shared" si="0"/>
        <v>6.6999999999999959E-3</v>
      </c>
      <c r="H38" s="103">
        <f t="shared" si="0"/>
        <v>0</v>
      </c>
      <c r="I38" s="103">
        <f t="shared" si="0"/>
        <v>0</v>
      </c>
      <c r="J38" s="103">
        <f t="shared" si="0"/>
        <v>6.7000000000000046E-3</v>
      </c>
      <c r="K38" s="103">
        <f t="shared" si="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si="0"/>
        <v>0</v>
      </c>
      <c r="C39" s="103">
        <f t="shared" si="0"/>
        <v>1.24E-2</v>
      </c>
      <c r="D39" s="103">
        <f t="shared" si="0"/>
        <v>6.2000000000000024E-3</v>
      </c>
      <c r="E39" s="103">
        <f t="shared" si="0"/>
        <v>6.1999999999999972E-3</v>
      </c>
      <c r="F39" s="103">
        <f t="shared" si="0"/>
        <v>1.8699999999999998E-2</v>
      </c>
      <c r="G39" s="103">
        <f t="shared" si="0"/>
        <v>0</v>
      </c>
      <c r="H39" s="103">
        <f t="shared" si="0"/>
        <v>0</v>
      </c>
      <c r="I39" s="103">
        <f t="shared" si="0"/>
        <v>6.1999999999999972E-3</v>
      </c>
      <c r="J39" s="103">
        <f t="shared" si="0"/>
        <v>0</v>
      </c>
      <c r="K39" s="103" t="str">
        <f t="shared" si="0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si="0"/>
        <v>5.0000000000000001E-3</v>
      </c>
      <c r="C40" s="103">
        <f t="shared" si="0"/>
        <v>1.0100000000000001E-2</v>
      </c>
      <c r="D40" s="103">
        <f t="shared" si="0"/>
        <v>4.9999999999999958E-3</v>
      </c>
      <c r="E40" s="103">
        <f t="shared" si="0"/>
        <v>2.0099999999999996E-2</v>
      </c>
      <c r="F40" s="103">
        <f t="shared" si="0"/>
        <v>0</v>
      </c>
      <c r="G40" s="103">
        <f t="shared" si="0"/>
        <v>5.0000000000000044E-3</v>
      </c>
      <c r="H40" s="103">
        <f t="shared" si="0"/>
        <v>1.0100000000000005E-2</v>
      </c>
      <c r="I40" s="103">
        <f t="shared" si="0"/>
        <v>0</v>
      </c>
      <c r="J40" s="103" t="str">
        <f t="shared" si="0"/>
        <v/>
      </c>
      <c r="K40" s="103" t="str">
        <f t="shared" si="0"/>
        <v/>
      </c>
      <c r="L40" s="103"/>
      <c r="M40" s="102"/>
    </row>
    <row r="41" spans="1:58" ht="12" customHeight="1">
      <c r="A41" s="104">
        <v>2013</v>
      </c>
      <c r="B41" s="103">
        <f t="shared" si="0"/>
        <v>9.5999999999999992E-3</v>
      </c>
      <c r="C41" s="103">
        <f t="shared" si="0"/>
        <v>4.8000000000000004E-3</v>
      </c>
      <c r="D41" s="103">
        <f t="shared" si="0"/>
        <v>1.9100000000000002E-2</v>
      </c>
      <c r="E41" s="103">
        <f t="shared" si="0"/>
        <v>0</v>
      </c>
      <c r="F41" s="103">
        <f t="shared" si="0"/>
        <v>4.7999999999999987E-3</v>
      </c>
      <c r="G41" s="103">
        <f t="shared" si="0"/>
        <v>9.5000000000000015E-3</v>
      </c>
      <c r="H41" s="103">
        <f t="shared" si="0"/>
        <v>0</v>
      </c>
      <c r="I41" s="103" t="str">
        <f t="shared" si="0"/>
        <v/>
      </c>
      <c r="J41" s="103" t="str">
        <f t="shared" si="0"/>
        <v/>
      </c>
      <c r="K41" s="103" t="str">
        <f t="shared" si="0"/>
        <v/>
      </c>
      <c r="L41" s="103"/>
      <c r="M41" s="102"/>
    </row>
    <row r="42" spans="1:58" ht="12" customHeight="1">
      <c r="A42" s="104">
        <v>2014</v>
      </c>
      <c r="B42" s="103">
        <f t="shared" si="0"/>
        <v>4.0000000000000001E-3</v>
      </c>
      <c r="C42" s="103">
        <f t="shared" si="0"/>
        <v>2.0199999999999999E-2</v>
      </c>
      <c r="D42" s="103">
        <f t="shared" si="0"/>
        <v>0</v>
      </c>
      <c r="E42" s="103">
        <f t="shared" si="0"/>
        <v>4.0000000000000001E-3</v>
      </c>
      <c r="F42" s="103">
        <f t="shared" si="0"/>
        <v>8.0999999999999996E-3</v>
      </c>
      <c r="G42" s="103">
        <f t="shared" si="0"/>
        <v>0</v>
      </c>
      <c r="H42" s="103" t="str">
        <f t="shared" si="0"/>
        <v/>
      </c>
      <c r="I42" s="103" t="str">
        <f t="shared" si="0"/>
        <v/>
      </c>
      <c r="J42" s="103" t="str">
        <f t="shared" si="0"/>
        <v/>
      </c>
      <c r="K42" s="103" t="str">
        <f t="shared" si="0"/>
        <v/>
      </c>
      <c r="L42" s="103"/>
      <c r="M42" s="102"/>
    </row>
    <row r="43" spans="1:58" ht="12" customHeight="1">
      <c r="A43" s="104">
        <v>2015</v>
      </c>
      <c r="B43" s="103">
        <f t="shared" si="0"/>
        <v>0.02</v>
      </c>
      <c r="C43" s="103">
        <f t="shared" si="0"/>
        <v>0</v>
      </c>
      <c r="D43" s="103">
        <f t="shared" si="0"/>
        <v>3.3000000000000008E-3</v>
      </c>
      <c r="E43" s="103">
        <f t="shared" si="0"/>
        <v>6.6999999999999976E-3</v>
      </c>
      <c r="F43" s="103">
        <f t="shared" si="0"/>
        <v>3.3000000000000043E-3</v>
      </c>
      <c r="G43" s="103" t="str">
        <f t="shared" si="0"/>
        <v/>
      </c>
      <c r="H43" s="103" t="str">
        <f t="shared" si="0"/>
        <v/>
      </c>
      <c r="I43" s="103" t="str">
        <f t="shared" si="0"/>
        <v/>
      </c>
      <c r="J43" s="103" t="str">
        <f t="shared" si="0"/>
        <v/>
      </c>
      <c r="K43" s="103" t="str">
        <f t="shared" si="0"/>
        <v/>
      </c>
      <c r="L43" s="103"/>
      <c r="M43" s="102"/>
    </row>
    <row r="44" spans="1:58" ht="12" customHeight="1">
      <c r="A44" s="104">
        <v>2016</v>
      </c>
      <c r="B44" s="103">
        <f t="shared" ref="B44:K48" si="1">IF(B$27=0,C20,IF(C20="","",C20-B20))</f>
        <v>0</v>
      </c>
      <c r="C44" s="103">
        <f t="shared" si="1"/>
        <v>2.7000000000000001E-3</v>
      </c>
      <c r="D44" s="103">
        <f t="shared" si="1"/>
        <v>5.4999999999999988E-3</v>
      </c>
      <c r="E44" s="103">
        <f t="shared" si="1"/>
        <v>0</v>
      </c>
      <c r="F44" s="103" t="str">
        <f t="shared" si="1"/>
        <v/>
      </c>
      <c r="G44" s="103" t="str">
        <f t="shared" si="1"/>
        <v/>
      </c>
      <c r="H44" s="103" t="str">
        <f t="shared" si="1"/>
        <v/>
      </c>
      <c r="I44" s="103" t="str">
        <f t="shared" si="1"/>
        <v/>
      </c>
      <c r="J44" s="103" t="str">
        <f t="shared" si="1"/>
        <v/>
      </c>
      <c r="K44" s="103" t="str">
        <f t="shared" si="1"/>
        <v/>
      </c>
      <c r="L44" s="103"/>
      <c r="M44" s="102"/>
    </row>
    <row r="45" spans="1:58" ht="12" customHeight="1">
      <c r="A45" s="104">
        <v>2017</v>
      </c>
      <c r="B45" s="103">
        <f t="shared" si="1"/>
        <v>2.2000000000000001E-3</v>
      </c>
      <c r="C45" s="103">
        <f t="shared" si="1"/>
        <v>4.3999999999999994E-3</v>
      </c>
      <c r="D45" s="103">
        <f t="shared" si="1"/>
        <v>2.2000000000000006E-3</v>
      </c>
      <c r="E45" s="103" t="str">
        <f t="shared" si="1"/>
        <v/>
      </c>
      <c r="F45" s="103" t="str">
        <f t="shared" si="1"/>
        <v/>
      </c>
      <c r="G45" s="103" t="str">
        <f t="shared" si="1"/>
        <v/>
      </c>
      <c r="H45" s="103" t="str">
        <f t="shared" si="1"/>
        <v/>
      </c>
      <c r="I45" s="103" t="str">
        <f t="shared" si="1"/>
        <v/>
      </c>
      <c r="J45" s="103" t="str">
        <f t="shared" si="1"/>
        <v/>
      </c>
      <c r="K45" s="103" t="str">
        <f t="shared" si="1"/>
        <v/>
      </c>
      <c r="L45" s="103"/>
      <c r="M45" s="102"/>
    </row>
    <row r="46" spans="1:58" ht="12" customHeight="1">
      <c r="A46" s="104">
        <v>2018</v>
      </c>
      <c r="B46" s="103">
        <f t="shared" si="1"/>
        <v>3.9000000000000003E-3</v>
      </c>
      <c r="C46" s="103">
        <f t="shared" si="1"/>
        <v>7.7999999999999979E-3</v>
      </c>
      <c r="D46" s="103" t="str">
        <f t="shared" si="1"/>
        <v/>
      </c>
      <c r="E46" s="103" t="str">
        <f t="shared" si="1"/>
        <v/>
      </c>
      <c r="F46" s="103" t="str">
        <f t="shared" si="1"/>
        <v/>
      </c>
      <c r="G46" s="103" t="str">
        <f t="shared" si="1"/>
        <v/>
      </c>
      <c r="H46" s="103" t="str">
        <f t="shared" si="1"/>
        <v/>
      </c>
      <c r="I46" s="103" t="str">
        <f t="shared" si="1"/>
        <v/>
      </c>
      <c r="J46" s="103" t="str">
        <f t="shared" si="1"/>
        <v/>
      </c>
      <c r="K46" s="103" t="str">
        <f t="shared" si="1"/>
        <v/>
      </c>
      <c r="L46" s="103"/>
      <c r="M46" s="102"/>
    </row>
    <row r="47" spans="1:58" ht="12" customHeight="1">
      <c r="A47" s="104">
        <v>2019</v>
      </c>
      <c r="B47" s="103">
        <f t="shared" si="1"/>
        <v>1.01E-2</v>
      </c>
      <c r="C47" s="103" t="str">
        <f t="shared" si="1"/>
        <v/>
      </c>
      <c r="D47" s="103" t="str">
        <f t="shared" si="1"/>
        <v/>
      </c>
      <c r="E47" s="103" t="str">
        <f t="shared" si="1"/>
        <v/>
      </c>
      <c r="F47" s="103" t="str">
        <f t="shared" si="1"/>
        <v/>
      </c>
      <c r="G47" s="103" t="str">
        <f t="shared" si="1"/>
        <v/>
      </c>
      <c r="H47" s="103" t="str">
        <f t="shared" si="1"/>
        <v/>
      </c>
      <c r="I47" s="103" t="str">
        <f t="shared" si="1"/>
        <v/>
      </c>
      <c r="J47" s="103" t="str">
        <f t="shared" si="1"/>
        <v/>
      </c>
      <c r="K47" s="103" t="str">
        <f t="shared" si="1"/>
        <v/>
      </c>
      <c r="L47" s="103"/>
      <c r="M47" s="102"/>
    </row>
    <row r="48" spans="1:58" ht="12" customHeight="1">
      <c r="A48" s="104" t="s">
        <v>150</v>
      </c>
      <c r="B48" s="103">
        <f t="shared" si="1"/>
        <v>6.8000000000000005E-3</v>
      </c>
      <c r="C48" s="103">
        <f t="shared" si="1"/>
        <v>6.2000000000000006E-3</v>
      </c>
      <c r="D48" s="103">
        <f t="shared" si="1"/>
        <v>4.5999999999999999E-3</v>
      </c>
      <c r="E48" s="103">
        <f t="shared" si="1"/>
        <v>4.8000000000000022E-3</v>
      </c>
      <c r="F48" s="103">
        <f t="shared" si="1"/>
        <v>4.5999999999999999E-3</v>
      </c>
      <c r="G48" s="103">
        <f t="shared" si="1"/>
        <v>3.599999999999999E-3</v>
      </c>
      <c r="H48" s="103">
        <f t="shared" si="1"/>
        <v>3.4000000000000002E-3</v>
      </c>
      <c r="I48" s="103">
        <f t="shared" si="1"/>
        <v>3.2000000000000015E-3</v>
      </c>
      <c r="J48" s="103">
        <f t="shared" si="1"/>
        <v>1.4999999999999944E-3</v>
      </c>
      <c r="K48" s="103">
        <f t="shared" si="1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67" si="2">IF(B$51=0,B28,IF(B28="","",B28/(1-B4)))</f>
        <v>0</v>
      </c>
      <c r="C52" s="103">
        <f t="shared" si="2"/>
        <v>0</v>
      </c>
      <c r="D52" s="103">
        <f t="shared" si="2"/>
        <v>0</v>
      </c>
      <c r="E52" s="103">
        <f t="shared" si="2"/>
        <v>0</v>
      </c>
      <c r="F52" s="103">
        <f t="shared" si="2"/>
        <v>0</v>
      </c>
      <c r="G52" s="103">
        <f t="shared" si="2"/>
        <v>0</v>
      </c>
      <c r="H52" s="103">
        <f t="shared" si="2"/>
        <v>0</v>
      </c>
      <c r="I52" s="103">
        <f t="shared" si="2"/>
        <v>1.4499999999999999E-2</v>
      </c>
      <c r="J52" s="103">
        <f t="shared" si="2"/>
        <v>0</v>
      </c>
      <c r="K52" s="103">
        <f t="shared" si="2"/>
        <v>0</v>
      </c>
      <c r="L52" s="103"/>
      <c r="N52" s="103">
        <f>IFERROR(HLOOKUP(N$51-$A52,$B$51:$K$71,2+$A52-$A$52,0),"")</f>
        <v>0</v>
      </c>
      <c r="O52" s="103">
        <f t="shared" ref="O52:AG66" si="3">IFERROR(HLOOKUP(O$51-$A52,$B$51:$K$71,2+$A52-$A$52,0),"")</f>
        <v>0</v>
      </c>
      <c r="P52" s="103">
        <f t="shared" si="3"/>
        <v>0</v>
      </c>
      <c r="Q52" s="103">
        <f t="shared" si="3"/>
        <v>0</v>
      </c>
      <c r="R52" s="103">
        <f t="shared" si="3"/>
        <v>0</v>
      </c>
      <c r="S52" s="103">
        <f t="shared" si="3"/>
        <v>0</v>
      </c>
      <c r="T52" s="103">
        <f t="shared" si="3"/>
        <v>0</v>
      </c>
      <c r="U52" s="103">
        <f t="shared" si="3"/>
        <v>1.4499999999999999E-2</v>
      </c>
      <c r="V52" s="103">
        <f t="shared" si="3"/>
        <v>0</v>
      </c>
      <c r="W52" s="103">
        <f t="shared" si="3"/>
        <v>0</v>
      </c>
      <c r="X52" s="103" t="str">
        <f t="shared" si="3"/>
        <v/>
      </c>
      <c r="Y52" s="103" t="str">
        <f t="shared" si="3"/>
        <v/>
      </c>
      <c r="Z52" s="103" t="str">
        <f t="shared" si="3"/>
        <v/>
      </c>
      <c r="AA52" s="103" t="str">
        <f t="shared" si="3"/>
        <v/>
      </c>
      <c r="AB52" s="103" t="str">
        <f t="shared" si="3"/>
        <v/>
      </c>
      <c r="AC52" s="103" t="str">
        <f t="shared" si="3"/>
        <v/>
      </c>
      <c r="AD52" s="103" t="str">
        <f t="shared" si="3"/>
        <v/>
      </c>
      <c r="AE52" s="103" t="str">
        <f t="shared" si="3"/>
        <v/>
      </c>
      <c r="AF52" s="103" t="str">
        <f t="shared" si="3"/>
        <v/>
      </c>
      <c r="AG52" s="103" t="str">
        <f t="shared" si="3"/>
        <v/>
      </c>
    </row>
    <row r="53" spans="1:33" ht="12" customHeight="1">
      <c r="A53" s="104">
        <v>2001</v>
      </c>
      <c r="B53" s="103">
        <f t="shared" si="2"/>
        <v>0</v>
      </c>
      <c r="C53" s="103">
        <f t="shared" si="2"/>
        <v>0</v>
      </c>
      <c r="D53" s="103">
        <f t="shared" si="2"/>
        <v>0</v>
      </c>
      <c r="E53" s="103">
        <f t="shared" si="2"/>
        <v>0</v>
      </c>
      <c r="F53" s="103">
        <f t="shared" si="2"/>
        <v>0</v>
      </c>
      <c r="G53" s="103">
        <f t="shared" si="2"/>
        <v>0</v>
      </c>
      <c r="H53" s="103">
        <f t="shared" si="2"/>
        <v>1.3000000000000001E-2</v>
      </c>
      <c r="I53" s="103">
        <f t="shared" si="2"/>
        <v>0</v>
      </c>
      <c r="J53" s="103">
        <f t="shared" si="2"/>
        <v>0</v>
      </c>
      <c r="K53" s="103">
        <f t="shared" si="2"/>
        <v>0</v>
      </c>
      <c r="L53" s="103"/>
      <c r="N53" s="103" t="str">
        <f t="shared" ref="N53:AC71" si="4">IFERROR(HLOOKUP(N$51-$A53,$B$51:$K$71,2+$A53-$A$52,0),"")</f>
        <v/>
      </c>
      <c r="O53" s="103">
        <f t="shared" si="4"/>
        <v>0</v>
      </c>
      <c r="P53" s="103">
        <f t="shared" si="4"/>
        <v>0</v>
      </c>
      <c r="Q53" s="103">
        <f t="shared" si="4"/>
        <v>0</v>
      </c>
      <c r="R53" s="103">
        <f t="shared" si="4"/>
        <v>0</v>
      </c>
      <c r="S53" s="103">
        <f t="shared" si="4"/>
        <v>0</v>
      </c>
      <c r="T53" s="103">
        <f t="shared" si="4"/>
        <v>0</v>
      </c>
      <c r="U53" s="103">
        <f t="shared" si="4"/>
        <v>1.3000000000000001E-2</v>
      </c>
      <c r="V53" s="103">
        <f t="shared" si="4"/>
        <v>0</v>
      </c>
      <c r="W53" s="103">
        <f t="shared" si="4"/>
        <v>0</v>
      </c>
      <c r="X53" s="103">
        <f t="shared" si="4"/>
        <v>0</v>
      </c>
      <c r="Y53" s="103" t="str">
        <f t="shared" si="4"/>
        <v/>
      </c>
      <c r="Z53" s="103" t="str">
        <f t="shared" si="4"/>
        <v/>
      </c>
      <c r="AA53" s="103" t="str">
        <f t="shared" si="4"/>
        <v/>
      </c>
      <c r="AB53" s="103" t="str">
        <f t="shared" si="4"/>
        <v/>
      </c>
      <c r="AC53" s="103" t="str">
        <f t="shared" si="4"/>
        <v/>
      </c>
      <c r="AD53" s="103" t="str">
        <f t="shared" si="3"/>
        <v/>
      </c>
      <c r="AE53" s="103" t="str">
        <f t="shared" si="3"/>
        <v/>
      </c>
      <c r="AF53" s="103" t="str">
        <f t="shared" si="3"/>
        <v/>
      </c>
      <c r="AG53" s="103" t="str">
        <f t="shared" si="3"/>
        <v/>
      </c>
    </row>
    <row r="54" spans="1:33" ht="12" customHeight="1">
      <c r="A54" s="104">
        <v>2002</v>
      </c>
      <c r="B54" s="103">
        <f t="shared" si="2"/>
        <v>0</v>
      </c>
      <c r="C54" s="103">
        <f t="shared" si="2"/>
        <v>1.1599999999999999E-2</v>
      </c>
      <c r="D54" s="103">
        <f t="shared" si="2"/>
        <v>0</v>
      </c>
      <c r="E54" s="103">
        <f t="shared" si="2"/>
        <v>0</v>
      </c>
      <c r="F54" s="103">
        <f t="shared" si="2"/>
        <v>0</v>
      </c>
      <c r="G54" s="103">
        <f t="shared" si="2"/>
        <v>1.1837312828814247E-2</v>
      </c>
      <c r="H54" s="103">
        <f t="shared" si="2"/>
        <v>0</v>
      </c>
      <c r="I54" s="103">
        <f t="shared" si="2"/>
        <v>0</v>
      </c>
      <c r="J54" s="103">
        <f t="shared" si="2"/>
        <v>0</v>
      </c>
      <c r="K54" s="103">
        <f t="shared" si="2"/>
        <v>0</v>
      </c>
      <c r="L54" s="103"/>
      <c r="N54" s="103" t="str">
        <f t="shared" si="4"/>
        <v/>
      </c>
      <c r="O54" s="103" t="str">
        <f t="shared" si="3"/>
        <v/>
      </c>
      <c r="P54" s="103">
        <f t="shared" si="3"/>
        <v>0</v>
      </c>
      <c r="Q54" s="103">
        <f t="shared" si="3"/>
        <v>1.1599999999999999E-2</v>
      </c>
      <c r="R54" s="103">
        <f t="shared" si="3"/>
        <v>0</v>
      </c>
      <c r="S54" s="103">
        <f t="shared" si="3"/>
        <v>0</v>
      </c>
      <c r="T54" s="103">
        <f t="shared" si="3"/>
        <v>0</v>
      </c>
      <c r="U54" s="103">
        <f t="shared" si="3"/>
        <v>1.1837312828814247E-2</v>
      </c>
      <c r="V54" s="103">
        <f t="shared" si="3"/>
        <v>0</v>
      </c>
      <c r="W54" s="103">
        <f t="shared" si="3"/>
        <v>0</v>
      </c>
      <c r="X54" s="103">
        <f t="shared" si="3"/>
        <v>0</v>
      </c>
      <c r="Y54" s="103">
        <f t="shared" si="3"/>
        <v>0</v>
      </c>
      <c r="Z54" s="103" t="str">
        <f t="shared" si="3"/>
        <v/>
      </c>
      <c r="AA54" s="103" t="str">
        <f t="shared" si="3"/>
        <v/>
      </c>
      <c r="AB54" s="103" t="str">
        <f t="shared" si="3"/>
        <v/>
      </c>
      <c r="AC54" s="103" t="str">
        <f t="shared" si="3"/>
        <v/>
      </c>
      <c r="AD54" s="103" t="str">
        <f t="shared" si="3"/>
        <v/>
      </c>
      <c r="AE54" s="103" t="str">
        <f t="shared" si="3"/>
        <v/>
      </c>
      <c r="AF54" s="103" t="str">
        <f t="shared" si="3"/>
        <v/>
      </c>
      <c r="AG54" s="103" t="str">
        <f t="shared" si="3"/>
        <v/>
      </c>
    </row>
    <row r="55" spans="1:33" ht="12" customHeight="1">
      <c r="A55" s="104">
        <v>2003</v>
      </c>
      <c r="B55" s="103">
        <f t="shared" si="2"/>
        <v>7.4999999999999997E-3</v>
      </c>
      <c r="C55" s="103">
        <f t="shared" si="2"/>
        <v>0</v>
      </c>
      <c r="D55" s="103">
        <f t="shared" si="2"/>
        <v>0</v>
      </c>
      <c r="E55" s="103">
        <f t="shared" si="2"/>
        <v>0</v>
      </c>
      <c r="F55" s="103">
        <f t="shared" si="2"/>
        <v>7.5566750629722911E-3</v>
      </c>
      <c r="G55" s="103">
        <f t="shared" si="2"/>
        <v>0</v>
      </c>
      <c r="H55" s="103">
        <f t="shared" si="2"/>
        <v>0</v>
      </c>
      <c r="I55" s="103">
        <f t="shared" si="2"/>
        <v>0</v>
      </c>
      <c r="J55" s="103">
        <f t="shared" si="2"/>
        <v>0</v>
      </c>
      <c r="K55" s="103">
        <f t="shared" si="2"/>
        <v>0</v>
      </c>
      <c r="L55" s="103"/>
      <c r="N55" s="103" t="str">
        <f t="shared" si="4"/>
        <v/>
      </c>
      <c r="O55" s="103" t="str">
        <f t="shared" si="3"/>
        <v/>
      </c>
      <c r="P55" s="103" t="str">
        <f t="shared" si="3"/>
        <v/>
      </c>
      <c r="Q55" s="103">
        <f t="shared" si="3"/>
        <v>7.4999999999999997E-3</v>
      </c>
      <c r="R55" s="103">
        <f t="shared" si="3"/>
        <v>0</v>
      </c>
      <c r="S55" s="103">
        <f t="shared" si="3"/>
        <v>0</v>
      </c>
      <c r="T55" s="103">
        <f t="shared" si="3"/>
        <v>0</v>
      </c>
      <c r="U55" s="103">
        <f t="shared" si="3"/>
        <v>7.5566750629722911E-3</v>
      </c>
      <c r="V55" s="103">
        <f t="shared" si="3"/>
        <v>0</v>
      </c>
      <c r="W55" s="103">
        <f t="shared" si="3"/>
        <v>0</v>
      </c>
      <c r="X55" s="103">
        <f t="shared" si="3"/>
        <v>0</v>
      </c>
      <c r="Y55" s="103">
        <f t="shared" si="3"/>
        <v>0</v>
      </c>
      <c r="Z55" s="103">
        <f t="shared" si="3"/>
        <v>0</v>
      </c>
      <c r="AA55" s="103" t="str">
        <f t="shared" si="3"/>
        <v/>
      </c>
      <c r="AB55" s="103" t="str">
        <f t="shared" si="3"/>
        <v/>
      </c>
      <c r="AC55" s="103" t="str">
        <f t="shared" si="3"/>
        <v/>
      </c>
      <c r="AD55" s="103" t="str">
        <f t="shared" si="3"/>
        <v/>
      </c>
      <c r="AE55" s="103" t="str">
        <f t="shared" si="3"/>
        <v/>
      </c>
      <c r="AF55" s="103" t="str">
        <f t="shared" si="3"/>
        <v/>
      </c>
      <c r="AG55" s="103" t="str">
        <f t="shared" si="3"/>
        <v/>
      </c>
    </row>
    <row r="56" spans="1:33" ht="12" customHeight="1">
      <c r="A56" s="104">
        <v>2004</v>
      </c>
      <c r="B56" s="103">
        <f t="shared" si="2"/>
        <v>0</v>
      </c>
      <c r="C56" s="103">
        <f t="shared" si="2"/>
        <v>0</v>
      </c>
      <c r="D56" s="103">
        <f t="shared" si="2"/>
        <v>0</v>
      </c>
      <c r="E56" s="103">
        <f t="shared" si="2"/>
        <v>7.4999999999999997E-3</v>
      </c>
      <c r="F56" s="103">
        <f t="shared" si="2"/>
        <v>0</v>
      </c>
      <c r="G56" s="103">
        <f t="shared" si="2"/>
        <v>0</v>
      </c>
      <c r="H56" s="103">
        <f t="shared" si="2"/>
        <v>7.5566750629722911E-3</v>
      </c>
      <c r="I56" s="103">
        <f t="shared" si="2"/>
        <v>0</v>
      </c>
      <c r="J56" s="103">
        <f t="shared" si="2"/>
        <v>0</v>
      </c>
      <c r="K56" s="103">
        <f t="shared" si="2"/>
        <v>0</v>
      </c>
      <c r="L56" s="103"/>
      <c r="N56" s="103" t="str">
        <f t="shared" si="4"/>
        <v/>
      </c>
      <c r="O56" s="103" t="str">
        <f t="shared" si="3"/>
        <v/>
      </c>
      <c r="P56" s="103" t="str">
        <f t="shared" si="3"/>
        <v/>
      </c>
      <c r="Q56" s="103" t="str">
        <f t="shared" si="3"/>
        <v/>
      </c>
      <c r="R56" s="103">
        <f t="shared" si="3"/>
        <v>0</v>
      </c>
      <c r="S56" s="103">
        <f t="shared" si="3"/>
        <v>0</v>
      </c>
      <c r="T56" s="103">
        <f t="shared" si="3"/>
        <v>0</v>
      </c>
      <c r="U56" s="103">
        <f t="shared" si="3"/>
        <v>7.4999999999999997E-3</v>
      </c>
      <c r="V56" s="103">
        <f t="shared" si="3"/>
        <v>0</v>
      </c>
      <c r="W56" s="103">
        <f t="shared" si="3"/>
        <v>0</v>
      </c>
      <c r="X56" s="103">
        <f t="shared" si="3"/>
        <v>7.5566750629722911E-3</v>
      </c>
      <c r="Y56" s="103">
        <f t="shared" si="3"/>
        <v>0</v>
      </c>
      <c r="Z56" s="103">
        <f t="shared" si="3"/>
        <v>0</v>
      </c>
      <c r="AA56" s="103">
        <f t="shared" si="3"/>
        <v>0</v>
      </c>
      <c r="AB56" s="103" t="str">
        <f t="shared" si="3"/>
        <v/>
      </c>
      <c r="AC56" s="103" t="str">
        <f t="shared" si="3"/>
        <v/>
      </c>
      <c r="AD56" s="103" t="str">
        <f t="shared" si="3"/>
        <v/>
      </c>
      <c r="AE56" s="103" t="str">
        <f t="shared" si="3"/>
        <v/>
      </c>
      <c r="AF56" s="103" t="str">
        <f t="shared" si="3"/>
        <v/>
      </c>
      <c r="AG56" s="103" t="str">
        <f t="shared" si="3"/>
        <v/>
      </c>
    </row>
    <row r="57" spans="1:33" ht="12" customHeight="1">
      <c r="A57" s="104">
        <v>2005</v>
      </c>
      <c r="B57" s="103">
        <f t="shared" si="2"/>
        <v>0</v>
      </c>
      <c r="C57" s="103">
        <f t="shared" si="2"/>
        <v>0</v>
      </c>
      <c r="D57" s="103">
        <f t="shared" si="2"/>
        <v>6.8000000000000005E-3</v>
      </c>
      <c r="E57" s="103">
        <f t="shared" si="2"/>
        <v>0</v>
      </c>
      <c r="F57" s="103">
        <f t="shared" si="2"/>
        <v>6.7458719291180035E-3</v>
      </c>
      <c r="G57" s="103">
        <f t="shared" si="2"/>
        <v>6.8930562595032911E-3</v>
      </c>
      <c r="H57" s="103">
        <f t="shared" si="2"/>
        <v>0</v>
      </c>
      <c r="I57" s="103">
        <f t="shared" si="2"/>
        <v>6.8388282127181833E-3</v>
      </c>
      <c r="J57" s="103">
        <f t="shared" si="2"/>
        <v>0</v>
      </c>
      <c r="K57" s="103">
        <f t="shared" si="2"/>
        <v>0</v>
      </c>
      <c r="L57" s="103"/>
      <c r="N57" s="103" t="str">
        <f t="shared" si="4"/>
        <v/>
      </c>
      <c r="O57" s="103" t="str">
        <f t="shared" si="3"/>
        <v/>
      </c>
      <c r="P57" s="103" t="str">
        <f t="shared" si="3"/>
        <v/>
      </c>
      <c r="Q57" s="103" t="str">
        <f t="shared" si="3"/>
        <v/>
      </c>
      <c r="R57" s="103" t="str">
        <f t="shared" si="3"/>
        <v/>
      </c>
      <c r="S57" s="103">
        <f t="shared" si="3"/>
        <v>0</v>
      </c>
      <c r="T57" s="103">
        <f t="shared" si="3"/>
        <v>0</v>
      </c>
      <c r="U57" s="103">
        <f t="shared" si="3"/>
        <v>6.8000000000000005E-3</v>
      </c>
      <c r="V57" s="103">
        <f t="shared" si="3"/>
        <v>0</v>
      </c>
      <c r="W57" s="103">
        <f t="shared" si="3"/>
        <v>6.7458719291180035E-3</v>
      </c>
      <c r="X57" s="103">
        <f t="shared" si="3"/>
        <v>6.8930562595032911E-3</v>
      </c>
      <c r="Y57" s="103">
        <f t="shared" si="3"/>
        <v>0</v>
      </c>
      <c r="Z57" s="103">
        <f t="shared" si="3"/>
        <v>6.8388282127181833E-3</v>
      </c>
      <c r="AA57" s="103">
        <f t="shared" si="3"/>
        <v>0</v>
      </c>
      <c r="AB57" s="103">
        <f t="shared" si="3"/>
        <v>0</v>
      </c>
      <c r="AC57" s="103" t="str">
        <f t="shared" si="3"/>
        <v/>
      </c>
      <c r="AD57" s="103" t="str">
        <f t="shared" si="3"/>
        <v/>
      </c>
      <c r="AE57" s="103" t="str">
        <f t="shared" si="3"/>
        <v/>
      </c>
      <c r="AF57" s="103" t="str">
        <f t="shared" si="3"/>
        <v/>
      </c>
      <c r="AG57" s="103" t="str">
        <f t="shared" si="3"/>
        <v/>
      </c>
    </row>
    <row r="58" spans="1:33" ht="12" customHeight="1">
      <c r="A58" s="104">
        <v>2006</v>
      </c>
      <c r="B58" s="103">
        <f t="shared" si="2"/>
        <v>6.3E-3</v>
      </c>
      <c r="C58" s="103">
        <f t="shared" si="2"/>
        <v>6.3399416322833854E-3</v>
      </c>
      <c r="D58" s="103">
        <f t="shared" si="2"/>
        <v>0</v>
      </c>
      <c r="E58" s="103">
        <f t="shared" si="2"/>
        <v>6.3803929511849298E-3</v>
      </c>
      <c r="F58" s="103">
        <f t="shared" si="2"/>
        <v>6.4213637753541943E-3</v>
      </c>
      <c r="G58" s="103">
        <f t="shared" si="2"/>
        <v>0</v>
      </c>
      <c r="H58" s="103">
        <f t="shared" si="2"/>
        <v>6.360279031596229E-3</v>
      </c>
      <c r="I58" s="103">
        <f t="shared" si="2"/>
        <v>0</v>
      </c>
      <c r="J58" s="103">
        <f t="shared" si="2"/>
        <v>0</v>
      </c>
      <c r="K58" s="103">
        <f t="shared" si="2"/>
        <v>0</v>
      </c>
      <c r="L58" s="103"/>
      <c r="N58" s="103" t="str">
        <f t="shared" si="4"/>
        <v/>
      </c>
      <c r="O58" s="103" t="str">
        <f t="shared" si="3"/>
        <v/>
      </c>
      <c r="P58" s="103" t="str">
        <f t="shared" si="3"/>
        <v/>
      </c>
      <c r="Q58" s="103" t="str">
        <f t="shared" si="3"/>
        <v/>
      </c>
      <c r="R58" s="103" t="str">
        <f t="shared" si="3"/>
        <v/>
      </c>
      <c r="S58" s="103" t="str">
        <f t="shared" si="3"/>
        <v/>
      </c>
      <c r="T58" s="103">
        <f t="shared" si="3"/>
        <v>6.3E-3</v>
      </c>
      <c r="U58" s="103">
        <f t="shared" si="3"/>
        <v>6.3399416322833854E-3</v>
      </c>
      <c r="V58" s="103">
        <f t="shared" si="3"/>
        <v>0</v>
      </c>
      <c r="W58" s="103">
        <f t="shared" si="3"/>
        <v>6.3803929511849298E-3</v>
      </c>
      <c r="X58" s="103">
        <f t="shared" si="3"/>
        <v>6.4213637753541943E-3</v>
      </c>
      <c r="Y58" s="103">
        <f t="shared" si="3"/>
        <v>0</v>
      </c>
      <c r="Z58" s="103">
        <f t="shared" si="3"/>
        <v>6.360279031596229E-3</v>
      </c>
      <c r="AA58" s="103">
        <f t="shared" si="3"/>
        <v>0</v>
      </c>
      <c r="AB58" s="103">
        <f t="shared" si="3"/>
        <v>0</v>
      </c>
      <c r="AC58" s="103">
        <f t="shared" si="3"/>
        <v>0</v>
      </c>
      <c r="AD58" s="103" t="str">
        <f t="shared" si="3"/>
        <v/>
      </c>
      <c r="AE58" s="103" t="str">
        <f t="shared" si="3"/>
        <v/>
      </c>
      <c r="AF58" s="103" t="str">
        <f t="shared" si="3"/>
        <v/>
      </c>
      <c r="AG58" s="103" t="str">
        <f t="shared" si="3"/>
        <v/>
      </c>
    </row>
    <row r="59" spans="1:33" ht="12" customHeight="1">
      <c r="A59" s="104">
        <v>2007</v>
      </c>
      <c r="B59" s="103">
        <f t="shared" si="2"/>
        <v>8.1000000000000013E-3</v>
      </c>
      <c r="C59" s="103">
        <f t="shared" si="2"/>
        <v>8.2669623954027601E-3</v>
      </c>
      <c r="D59" s="103">
        <f t="shared" si="2"/>
        <v>8.2342177493138144E-3</v>
      </c>
      <c r="E59" s="103">
        <f t="shared" si="2"/>
        <v>8.3025830258302621E-3</v>
      </c>
      <c r="F59" s="103">
        <f t="shared" si="2"/>
        <v>0</v>
      </c>
      <c r="G59" s="103">
        <f t="shared" si="2"/>
        <v>8.4754521963824273E-3</v>
      </c>
      <c r="H59" s="103">
        <f t="shared" si="2"/>
        <v>0</v>
      </c>
      <c r="I59" s="103">
        <f t="shared" si="2"/>
        <v>0</v>
      </c>
      <c r="J59" s="103">
        <f t="shared" si="2"/>
        <v>8.4436568331074692E-3</v>
      </c>
      <c r="K59" s="103">
        <f t="shared" si="2"/>
        <v>0</v>
      </c>
      <c r="L59" s="103"/>
      <c r="N59" s="103" t="str">
        <f t="shared" si="4"/>
        <v/>
      </c>
      <c r="O59" s="103" t="str">
        <f t="shared" si="3"/>
        <v/>
      </c>
      <c r="P59" s="103" t="str">
        <f t="shared" si="3"/>
        <v/>
      </c>
      <c r="Q59" s="103" t="str">
        <f t="shared" si="3"/>
        <v/>
      </c>
      <c r="R59" s="103" t="str">
        <f t="shared" si="3"/>
        <v/>
      </c>
      <c r="S59" s="103" t="str">
        <f t="shared" si="3"/>
        <v/>
      </c>
      <c r="T59" s="103" t="str">
        <f t="shared" si="3"/>
        <v/>
      </c>
      <c r="U59" s="103">
        <f t="shared" si="3"/>
        <v>8.1000000000000013E-3</v>
      </c>
      <c r="V59" s="103">
        <f t="shared" si="3"/>
        <v>8.2669623954027601E-3</v>
      </c>
      <c r="W59" s="103">
        <f t="shared" si="3"/>
        <v>8.2342177493138144E-3</v>
      </c>
      <c r="X59" s="103">
        <f t="shared" si="3"/>
        <v>8.3025830258302621E-3</v>
      </c>
      <c r="Y59" s="103">
        <f t="shared" si="3"/>
        <v>0</v>
      </c>
      <c r="Z59" s="103">
        <f t="shared" si="3"/>
        <v>8.4754521963824273E-3</v>
      </c>
      <c r="AA59" s="103">
        <f t="shared" si="3"/>
        <v>0</v>
      </c>
      <c r="AB59" s="103">
        <f t="shared" si="3"/>
        <v>0</v>
      </c>
      <c r="AC59" s="103">
        <f t="shared" si="3"/>
        <v>8.4436568331074692E-3</v>
      </c>
      <c r="AD59" s="103">
        <f t="shared" si="3"/>
        <v>0</v>
      </c>
      <c r="AE59" s="103" t="str">
        <f t="shared" si="3"/>
        <v/>
      </c>
      <c r="AF59" s="103" t="str">
        <f t="shared" si="3"/>
        <v/>
      </c>
      <c r="AG59" s="103" t="str">
        <f t="shared" si="3"/>
        <v/>
      </c>
    </row>
    <row r="60" spans="1:33" ht="12" customHeight="1">
      <c r="A60" s="104">
        <v>2008</v>
      </c>
      <c r="B60" s="103">
        <f t="shared" si="2"/>
        <v>2.1299999999999999E-2</v>
      </c>
      <c r="C60" s="103">
        <f t="shared" si="2"/>
        <v>2.1763563911310922E-2</v>
      </c>
      <c r="D60" s="103">
        <f t="shared" si="2"/>
        <v>7.3114685606851882E-3</v>
      </c>
      <c r="E60" s="103">
        <f t="shared" si="2"/>
        <v>0</v>
      </c>
      <c r="F60" s="103">
        <f t="shared" si="2"/>
        <v>7.470538720538723E-3</v>
      </c>
      <c r="G60" s="103">
        <f t="shared" si="2"/>
        <v>0</v>
      </c>
      <c r="H60" s="103">
        <f t="shared" si="2"/>
        <v>0</v>
      </c>
      <c r="I60" s="103">
        <f t="shared" si="2"/>
        <v>7.5267677303084857E-3</v>
      </c>
      <c r="J60" s="103">
        <f t="shared" si="2"/>
        <v>0</v>
      </c>
      <c r="K60" s="103">
        <f t="shared" si="2"/>
        <v>0</v>
      </c>
      <c r="L60" s="103"/>
      <c r="N60" s="103" t="str">
        <f t="shared" si="4"/>
        <v/>
      </c>
      <c r="O60" s="103" t="str">
        <f t="shared" si="3"/>
        <v/>
      </c>
      <c r="P60" s="103" t="str">
        <f t="shared" si="3"/>
        <v/>
      </c>
      <c r="Q60" s="103" t="str">
        <f t="shared" si="3"/>
        <v/>
      </c>
      <c r="R60" s="103" t="str">
        <f t="shared" si="3"/>
        <v/>
      </c>
      <c r="S60" s="103" t="str">
        <f t="shared" si="3"/>
        <v/>
      </c>
      <c r="T60" s="103" t="str">
        <f t="shared" si="3"/>
        <v/>
      </c>
      <c r="U60" s="103" t="str">
        <f t="shared" si="3"/>
        <v/>
      </c>
      <c r="V60" s="103">
        <f t="shared" si="3"/>
        <v>2.1299999999999999E-2</v>
      </c>
      <c r="W60" s="103">
        <f t="shared" si="3"/>
        <v>2.1763563911310922E-2</v>
      </c>
      <c r="X60" s="103">
        <f t="shared" si="3"/>
        <v>7.3114685606851882E-3</v>
      </c>
      <c r="Y60" s="103">
        <f t="shared" si="3"/>
        <v>0</v>
      </c>
      <c r="Z60" s="103">
        <f t="shared" si="3"/>
        <v>7.470538720538723E-3</v>
      </c>
      <c r="AA60" s="103">
        <f t="shared" si="3"/>
        <v>0</v>
      </c>
      <c r="AB60" s="103">
        <f t="shared" si="3"/>
        <v>0</v>
      </c>
      <c r="AC60" s="103">
        <f t="shared" si="3"/>
        <v>7.5267677303084857E-3</v>
      </c>
      <c r="AD60" s="103">
        <f t="shared" si="3"/>
        <v>0</v>
      </c>
      <c r="AE60" s="103">
        <f t="shared" si="3"/>
        <v>0</v>
      </c>
      <c r="AF60" s="103" t="str">
        <f t="shared" si="3"/>
        <v/>
      </c>
      <c r="AG60" s="103" t="str">
        <f t="shared" si="3"/>
        <v/>
      </c>
    </row>
    <row r="61" spans="1:33" ht="12" customHeight="1">
      <c r="A61" s="104">
        <v>2009</v>
      </c>
      <c r="B61" s="103">
        <f t="shared" si="2"/>
        <v>2.5000000000000001E-2</v>
      </c>
      <c r="C61" s="103">
        <f t="shared" si="2"/>
        <v>6.4615384615384621E-3</v>
      </c>
      <c r="D61" s="103">
        <f t="shared" si="2"/>
        <v>0</v>
      </c>
      <c r="E61" s="103">
        <f t="shared" si="2"/>
        <v>6.4003303396304298E-3</v>
      </c>
      <c r="F61" s="103">
        <f t="shared" si="2"/>
        <v>0</v>
      </c>
      <c r="G61" s="103">
        <f t="shared" si="2"/>
        <v>0</v>
      </c>
      <c r="H61" s="103">
        <f t="shared" si="2"/>
        <v>6.5454545454545453E-3</v>
      </c>
      <c r="I61" s="103">
        <f t="shared" si="2"/>
        <v>6.4839991633549509E-3</v>
      </c>
      <c r="J61" s="103">
        <f t="shared" si="2"/>
        <v>0</v>
      </c>
      <c r="K61" s="103">
        <f t="shared" si="2"/>
        <v>6.6315789473684137E-3</v>
      </c>
      <c r="L61" s="103"/>
      <c r="N61" s="103" t="str">
        <f t="shared" si="4"/>
        <v/>
      </c>
      <c r="O61" s="103" t="str">
        <f t="shared" si="3"/>
        <v/>
      </c>
      <c r="P61" s="103" t="str">
        <f t="shared" si="3"/>
        <v/>
      </c>
      <c r="Q61" s="103" t="str">
        <f t="shared" si="3"/>
        <v/>
      </c>
      <c r="R61" s="103" t="str">
        <f t="shared" si="3"/>
        <v/>
      </c>
      <c r="S61" s="103" t="str">
        <f t="shared" si="3"/>
        <v/>
      </c>
      <c r="T61" s="103" t="str">
        <f t="shared" si="3"/>
        <v/>
      </c>
      <c r="U61" s="103" t="str">
        <f t="shared" si="3"/>
        <v/>
      </c>
      <c r="V61" s="103" t="str">
        <f t="shared" si="3"/>
        <v/>
      </c>
      <c r="W61" s="103">
        <f t="shared" si="3"/>
        <v>2.5000000000000001E-2</v>
      </c>
      <c r="X61" s="103">
        <f t="shared" si="3"/>
        <v>6.4615384615384621E-3</v>
      </c>
      <c r="Y61" s="103">
        <f t="shared" si="3"/>
        <v>0</v>
      </c>
      <c r="Z61" s="103">
        <f t="shared" si="3"/>
        <v>6.4003303396304298E-3</v>
      </c>
      <c r="AA61" s="103">
        <f t="shared" si="3"/>
        <v>0</v>
      </c>
      <c r="AB61" s="103">
        <f t="shared" si="3"/>
        <v>0</v>
      </c>
      <c r="AC61" s="103">
        <f t="shared" si="3"/>
        <v>6.5454545454545453E-3</v>
      </c>
      <c r="AD61" s="103">
        <f t="shared" si="3"/>
        <v>6.4839991633549509E-3</v>
      </c>
      <c r="AE61" s="103">
        <f t="shared" si="3"/>
        <v>0</v>
      </c>
      <c r="AF61" s="103">
        <f t="shared" si="3"/>
        <v>6.6315789473684137E-3</v>
      </c>
      <c r="AG61" s="103" t="str">
        <f t="shared" si="3"/>
        <v/>
      </c>
    </row>
    <row r="62" spans="1:33" ht="12" customHeight="1">
      <c r="A62" s="104">
        <v>2010</v>
      </c>
      <c r="B62" s="103">
        <f t="shared" si="2"/>
        <v>6.7000000000000002E-3</v>
      </c>
      <c r="C62" s="103">
        <f t="shared" si="2"/>
        <v>0</v>
      </c>
      <c r="D62" s="103">
        <f t="shared" si="2"/>
        <v>6.7451927917044205E-3</v>
      </c>
      <c r="E62" s="103">
        <f t="shared" si="2"/>
        <v>0</v>
      </c>
      <c r="F62" s="103">
        <f t="shared" si="2"/>
        <v>0</v>
      </c>
      <c r="G62" s="103">
        <f t="shared" si="2"/>
        <v>6.7909993918507964E-3</v>
      </c>
      <c r="H62" s="103">
        <f t="shared" si="2"/>
        <v>0</v>
      </c>
      <c r="I62" s="103">
        <f t="shared" si="2"/>
        <v>0</v>
      </c>
      <c r="J62" s="103">
        <f t="shared" si="2"/>
        <v>6.837432391060317E-3</v>
      </c>
      <c r="K62" s="103">
        <f t="shared" si="2"/>
        <v>0</v>
      </c>
      <c r="L62" s="103"/>
      <c r="N62" s="103" t="str">
        <f t="shared" si="4"/>
        <v/>
      </c>
      <c r="O62" s="103" t="str">
        <f t="shared" si="3"/>
        <v/>
      </c>
      <c r="P62" s="103" t="str">
        <f t="shared" si="3"/>
        <v/>
      </c>
      <c r="Q62" s="103" t="str">
        <f t="shared" si="3"/>
        <v/>
      </c>
      <c r="R62" s="103" t="str">
        <f t="shared" si="3"/>
        <v/>
      </c>
      <c r="S62" s="103" t="str">
        <f t="shared" si="3"/>
        <v/>
      </c>
      <c r="T62" s="103" t="str">
        <f t="shared" si="3"/>
        <v/>
      </c>
      <c r="U62" s="103" t="str">
        <f t="shared" si="3"/>
        <v/>
      </c>
      <c r="V62" s="103" t="str">
        <f t="shared" si="3"/>
        <v/>
      </c>
      <c r="W62" s="103" t="str">
        <f t="shared" si="3"/>
        <v/>
      </c>
      <c r="X62" s="103">
        <f t="shared" si="3"/>
        <v>6.7000000000000002E-3</v>
      </c>
      <c r="Y62" s="103">
        <f t="shared" si="3"/>
        <v>0</v>
      </c>
      <c r="Z62" s="103">
        <f t="shared" si="3"/>
        <v>6.7451927917044205E-3</v>
      </c>
      <c r="AA62" s="103">
        <f t="shared" si="3"/>
        <v>0</v>
      </c>
      <c r="AB62" s="103">
        <f t="shared" si="3"/>
        <v>0</v>
      </c>
      <c r="AC62" s="103">
        <f t="shared" si="3"/>
        <v>6.7909993918507964E-3</v>
      </c>
      <c r="AD62" s="103">
        <f t="shared" si="3"/>
        <v>0</v>
      </c>
      <c r="AE62" s="103">
        <f t="shared" si="3"/>
        <v>0</v>
      </c>
      <c r="AF62" s="103">
        <f t="shared" si="3"/>
        <v>6.837432391060317E-3</v>
      </c>
      <c r="AG62" s="103">
        <f t="shared" si="3"/>
        <v>0</v>
      </c>
    </row>
    <row r="63" spans="1:33" ht="12" customHeight="1">
      <c r="A63" s="104">
        <v>2011</v>
      </c>
      <c r="B63" s="103">
        <f t="shared" si="2"/>
        <v>0</v>
      </c>
      <c r="C63" s="103">
        <f t="shared" si="2"/>
        <v>1.24E-2</v>
      </c>
      <c r="D63" s="103">
        <f t="shared" si="2"/>
        <v>6.2778452814904843E-3</v>
      </c>
      <c r="E63" s="103">
        <f t="shared" si="2"/>
        <v>6.3175056042388397E-3</v>
      </c>
      <c r="F63" s="103">
        <f t="shared" si="2"/>
        <v>1.9175553732567678E-2</v>
      </c>
      <c r="G63" s="103">
        <f t="shared" si="2"/>
        <v>0</v>
      </c>
      <c r="H63" s="103">
        <f t="shared" si="2"/>
        <v>0</v>
      </c>
      <c r="I63" s="103">
        <f t="shared" si="2"/>
        <v>6.4819654992158884E-3</v>
      </c>
      <c r="J63" s="103">
        <f t="shared" si="2"/>
        <v>0</v>
      </c>
      <c r="K63" s="103" t="str">
        <f t="shared" si="2"/>
        <v/>
      </c>
      <c r="L63" s="103"/>
      <c r="N63" s="103" t="str">
        <f t="shared" si="4"/>
        <v/>
      </c>
      <c r="O63" s="103" t="str">
        <f t="shared" si="3"/>
        <v/>
      </c>
      <c r="P63" s="103" t="str">
        <f t="shared" si="3"/>
        <v/>
      </c>
      <c r="Q63" s="103" t="str">
        <f t="shared" si="3"/>
        <v/>
      </c>
      <c r="R63" s="103" t="str">
        <f t="shared" si="3"/>
        <v/>
      </c>
      <c r="S63" s="103" t="str">
        <f t="shared" si="3"/>
        <v/>
      </c>
      <c r="T63" s="103" t="str">
        <f t="shared" si="3"/>
        <v/>
      </c>
      <c r="U63" s="103" t="str">
        <f t="shared" si="3"/>
        <v/>
      </c>
      <c r="V63" s="103" t="str">
        <f t="shared" si="3"/>
        <v/>
      </c>
      <c r="W63" s="103" t="str">
        <f t="shared" si="3"/>
        <v/>
      </c>
      <c r="X63" s="103" t="str">
        <f t="shared" si="3"/>
        <v/>
      </c>
      <c r="Y63" s="103">
        <f t="shared" si="3"/>
        <v>0</v>
      </c>
      <c r="Z63" s="103">
        <f t="shared" si="3"/>
        <v>1.24E-2</v>
      </c>
      <c r="AA63" s="103">
        <f t="shared" si="3"/>
        <v>6.2778452814904843E-3</v>
      </c>
      <c r="AB63" s="103">
        <f t="shared" si="3"/>
        <v>6.3175056042388397E-3</v>
      </c>
      <c r="AC63" s="103">
        <f t="shared" si="3"/>
        <v>1.9175553732567678E-2</v>
      </c>
      <c r="AD63" s="103">
        <f t="shared" si="3"/>
        <v>0</v>
      </c>
      <c r="AE63" s="103">
        <f t="shared" si="3"/>
        <v>0</v>
      </c>
      <c r="AF63" s="103">
        <f t="shared" si="3"/>
        <v>6.4819654992158884E-3</v>
      </c>
      <c r="AG63" s="103">
        <f t="shared" si="3"/>
        <v>0</v>
      </c>
    </row>
    <row r="64" spans="1:33" ht="12" customHeight="1">
      <c r="A64" s="104">
        <v>2012</v>
      </c>
      <c r="B64" s="103">
        <f t="shared" si="2"/>
        <v>5.0000000000000001E-3</v>
      </c>
      <c r="C64" s="103">
        <f t="shared" si="2"/>
        <v>1.0150753768844223E-2</v>
      </c>
      <c r="D64" s="103">
        <f t="shared" si="2"/>
        <v>5.0766575286831104E-3</v>
      </c>
      <c r="E64" s="103">
        <f t="shared" si="2"/>
        <v>2.0512297173180934E-2</v>
      </c>
      <c r="F64" s="103">
        <f t="shared" si="2"/>
        <v>0</v>
      </c>
      <c r="G64" s="103">
        <f t="shared" si="2"/>
        <v>5.2094186288810214E-3</v>
      </c>
      <c r="H64" s="103">
        <f t="shared" si="2"/>
        <v>1.0578131545873486E-2</v>
      </c>
      <c r="I64" s="103">
        <f t="shared" si="2"/>
        <v>0</v>
      </c>
      <c r="J64" s="103" t="str">
        <f t="shared" si="2"/>
        <v/>
      </c>
      <c r="K64" s="103" t="str">
        <f t="shared" si="2"/>
        <v/>
      </c>
      <c r="L64" s="103"/>
      <c r="N64" s="103" t="str">
        <f t="shared" si="4"/>
        <v/>
      </c>
      <c r="O64" s="103" t="str">
        <f t="shared" si="3"/>
        <v/>
      </c>
      <c r="P64" s="103" t="str">
        <f t="shared" si="3"/>
        <v/>
      </c>
      <c r="Q64" s="103" t="str">
        <f t="shared" si="3"/>
        <v/>
      </c>
      <c r="R64" s="103" t="str">
        <f t="shared" si="3"/>
        <v/>
      </c>
      <c r="S64" s="103" t="str">
        <f t="shared" si="3"/>
        <v/>
      </c>
      <c r="T64" s="103" t="str">
        <f t="shared" si="3"/>
        <v/>
      </c>
      <c r="U64" s="103" t="str">
        <f t="shared" si="3"/>
        <v/>
      </c>
      <c r="V64" s="103" t="str">
        <f t="shared" si="3"/>
        <v/>
      </c>
      <c r="W64" s="103" t="str">
        <f t="shared" si="3"/>
        <v/>
      </c>
      <c r="X64" s="103" t="str">
        <f t="shared" si="3"/>
        <v/>
      </c>
      <c r="Y64" s="103" t="str">
        <f t="shared" si="3"/>
        <v/>
      </c>
      <c r="Z64" s="103">
        <f t="shared" si="3"/>
        <v>5.0000000000000001E-3</v>
      </c>
      <c r="AA64" s="103">
        <f t="shared" si="3"/>
        <v>1.0150753768844223E-2</v>
      </c>
      <c r="AB64" s="103">
        <f t="shared" si="3"/>
        <v>5.0766575286831104E-3</v>
      </c>
      <c r="AC64" s="103">
        <f t="shared" si="3"/>
        <v>2.0512297173180934E-2</v>
      </c>
      <c r="AD64" s="103">
        <f t="shared" si="3"/>
        <v>0</v>
      </c>
      <c r="AE64" s="103">
        <f t="shared" si="3"/>
        <v>5.2094186288810214E-3</v>
      </c>
      <c r="AF64" s="103">
        <f t="shared" si="3"/>
        <v>1.0578131545873486E-2</v>
      </c>
      <c r="AG64" s="103">
        <f t="shared" si="3"/>
        <v>0</v>
      </c>
    </row>
    <row r="65" spans="1:33" ht="12" customHeight="1">
      <c r="A65" s="104">
        <v>2013</v>
      </c>
      <c r="B65" s="103">
        <f t="shared" si="2"/>
        <v>9.5999999999999992E-3</v>
      </c>
      <c r="C65" s="103">
        <f t="shared" si="2"/>
        <v>4.8465266558966082E-3</v>
      </c>
      <c r="D65" s="103">
        <f t="shared" si="2"/>
        <v>1.9379058441558444E-2</v>
      </c>
      <c r="E65" s="103">
        <f t="shared" si="2"/>
        <v>0</v>
      </c>
      <c r="F65" s="103">
        <f t="shared" si="2"/>
        <v>4.9663735126745977E-3</v>
      </c>
      <c r="G65" s="103">
        <f t="shared" si="2"/>
        <v>9.8783404388062823E-3</v>
      </c>
      <c r="H65" s="103">
        <f t="shared" si="2"/>
        <v>0</v>
      </c>
      <c r="I65" s="103" t="str">
        <f t="shared" si="2"/>
        <v/>
      </c>
      <c r="J65" s="103" t="str">
        <f t="shared" si="2"/>
        <v/>
      </c>
      <c r="K65" s="103" t="str">
        <f t="shared" si="2"/>
        <v/>
      </c>
      <c r="L65" s="103"/>
      <c r="N65" s="103" t="str">
        <f t="shared" si="4"/>
        <v/>
      </c>
      <c r="O65" s="103" t="str">
        <f t="shared" si="3"/>
        <v/>
      </c>
      <c r="P65" s="103" t="str">
        <f t="shared" si="3"/>
        <v/>
      </c>
      <c r="Q65" s="103" t="str">
        <f t="shared" si="3"/>
        <v/>
      </c>
      <c r="R65" s="103" t="str">
        <f t="shared" si="3"/>
        <v/>
      </c>
      <c r="S65" s="103" t="str">
        <f t="shared" si="3"/>
        <v/>
      </c>
      <c r="T65" s="103" t="str">
        <f t="shared" si="3"/>
        <v/>
      </c>
      <c r="U65" s="103" t="str">
        <f t="shared" si="3"/>
        <v/>
      </c>
      <c r="V65" s="103" t="str">
        <f t="shared" si="3"/>
        <v/>
      </c>
      <c r="W65" s="103" t="str">
        <f t="shared" si="3"/>
        <v/>
      </c>
      <c r="X65" s="103" t="str">
        <f t="shared" si="3"/>
        <v/>
      </c>
      <c r="Y65" s="103" t="str">
        <f t="shared" si="3"/>
        <v/>
      </c>
      <c r="Z65" s="103" t="str">
        <f t="shared" si="3"/>
        <v/>
      </c>
      <c r="AA65" s="103">
        <f t="shared" si="3"/>
        <v>9.5999999999999992E-3</v>
      </c>
      <c r="AB65" s="103">
        <f t="shared" si="3"/>
        <v>4.8465266558966082E-3</v>
      </c>
      <c r="AC65" s="103">
        <f t="shared" si="3"/>
        <v>1.9379058441558444E-2</v>
      </c>
      <c r="AD65" s="103">
        <f t="shared" si="3"/>
        <v>0</v>
      </c>
      <c r="AE65" s="103">
        <f t="shared" si="3"/>
        <v>4.9663735126745977E-3</v>
      </c>
      <c r="AF65" s="103">
        <f t="shared" si="3"/>
        <v>9.8783404388062823E-3</v>
      </c>
      <c r="AG65" s="103">
        <f t="shared" si="3"/>
        <v>0</v>
      </c>
    </row>
    <row r="66" spans="1:33" ht="12" customHeight="1">
      <c r="A66" s="104">
        <v>2014</v>
      </c>
      <c r="B66" s="103">
        <f t="shared" si="2"/>
        <v>4.0000000000000001E-3</v>
      </c>
      <c r="C66" s="103">
        <f t="shared" si="2"/>
        <v>2.0281124497991968E-2</v>
      </c>
      <c r="D66" s="103">
        <f t="shared" si="2"/>
        <v>0</v>
      </c>
      <c r="E66" s="103">
        <f t="shared" si="2"/>
        <v>4.0992006558721048E-3</v>
      </c>
      <c r="F66" s="103">
        <f t="shared" si="2"/>
        <v>8.3350483638608766E-3</v>
      </c>
      <c r="G66" s="103">
        <f t="shared" si="2"/>
        <v>0</v>
      </c>
      <c r="H66" s="103" t="str">
        <f t="shared" si="2"/>
        <v/>
      </c>
      <c r="I66" s="103" t="str">
        <f t="shared" si="2"/>
        <v/>
      </c>
      <c r="J66" s="103" t="str">
        <f t="shared" si="2"/>
        <v/>
      </c>
      <c r="K66" s="103" t="str">
        <f t="shared" si="2"/>
        <v/>
      </c>
      <c r="L66" s="103"/>
      <c r="N66" s="103" t="str">
        <f t="shared" si="4"/>
        <v/>
      </c>
      <c r="O66" s="103" t="str">
        <f t="shared" si="3"/>
        <v/>
      </c>
      <c r="P66" s="103" t="str">
        <f t="shared" si="3"/>
        <v/>
      </c>
      <c r="Q66" s="103" t="str">
        <f t="shared" si="3"/>
        <v/>
      </c>
      <c r="R66" s="103" t="str">
        <f t="shared" si="3"/>
        <v/>
      </c>
      <c r="S66" s="103" t="str">
        <f t="shared" ref="S66:AG71" si="5">IFERROR(HLOOKUP(S$51-$A66,$B$51:$K$71,2+$A66-$A$52,0),"")</f>
        <v/>
      </c>
      <c r="T66" s="103" t="str">
        <f t="shared" si="5"/>
        <v/>
      </c>
      <c r="U66" s="103" t="str">
        <f t="shared" si="5"/>
        <v/>
      </c>
      <c r="V66" s="103" t="str">
        <f t="shared" si="5"/>
        <v/>
      </c>
      <c r="W66" s="103" t="str">
        <f t="shared" si="5"/>
        <v/>
      </c>
      <c r="X66" s="103" t="str">
        <f t="shared" si="5"/>
        <v/>
      </c>
      <c r="Y66" s="103" t="str">
        <f t="shared" si="5"/>
        <v/>
      </c>
      <c r="Z66" s="103" t="str">
        <f t="shared" si="5"/>
        <v/>
      </c>
      <c r="AA66" s="103" t="str">
        <f t="shared" si="5"/>
        <v/>
      </c>
      <c r="AB66" s="103">
        <f t="shared" si="5"/>
        <v>4.0000000000000001E-3</v>
      </c>
      <c r="AC66" s="103">
        <f t="shared" si="5"/>
        <v>2.0281124497991968E-2</v>
      </c>
      <c r="AD66" s="103">
        <f t="shared" si="5"/>
        <v>0</v>
      </c>
      <c r="AE66" s="103">
        <f t="shared" si="5"/>
        <v>4.0992006558721048E-3</v>
      </c>
      <c r="AF66" s="103">
        <f t="shared" si="5"/>
        <v>8.3350483638608766E-3</v>
      </c>
      <c r="AG66" s="103">
        <f t="shared" si="5"/>
        <v>0</v>
      </c>
    </row>
    <row r="67" spans="1:33" ht="12" customHeight="1">
      <c r="A67" s="104">
        <v>2015</v>
      </c>
      <c r="B67" s="103">
        <f t="shared" si="2"/>
        <v>0.02</v>
      </c>
      <c r="C67" s="103">
        <f t="shared" si="2"/>
        <v>0</v>
      </c>
      <c r="D67" s="103">
        <f t="shared" si="2"/>
        <v>3.3673469387755111E-3</v>
      </c>
      <c r="E67" s="103">
        <f t="shared" si="2"/>
        <v>6.8598341353537399E-3</v>
      </c>
      <c r="F67" s="103">
        <f t="shared" si="2"/>
        <v>3.4020618556701077E-3</v>
      </c>
      <c r="G67" s="103" t="str">
        <f t="shared" si="2"/>
        <v/>
      </c>
      <c r="H67" s="103" t="str">
        <f t="shared" si="2"/>
        <v/>
      </c>
      <c r="I67" s="103" t="str">
        <f t="shared" si="2"/>
        <v/>
      </c>
      <c r="J67" s="103" t="str">
        <f t="shared" si="2"/>
        <v/>
      </c>
      <c r="K67" s="103" t="str">
        <f t="shared" si="2"/>
        <v/>
      </c>
      <c r="L67" s="103"/>
      <c r="N67" s="103" t="str">
        <f t="shared" si="4"/>
        <v/>
      </c>
      <c r="O67" s="103" t="str">
        <f t="shared" si="4"/>
        <v/>
      </c>
      <c r="P67" s="103" t="str">
        <f t="shared" si="4"/>
        <v/>
      </c>
      <c r="Q67" s="103" t="str">
        <f t="shared" si="4"/>
        <v/>
      </c>
      <c r="R67" s="103" t="str">
        <f t="shared" si="4"/>
        <v/>
      </c>
      <c r="S67" s="103" t="str">
        <f t="shared" si="4"/>
        <v/>
      </c>
      <c r="T67" s="103" t="str">
        <f t="shared" si="4"/>
        <v/>
      </c>
      <c r="U67" s="103" t="str">
        <f t="shared" si="4"/>
        <v/>
      </c>
      <c r="V67" s="103" t="str">
        <f t="shared" si="4"/>
        <v/>
      </c>
      <c r="W67" s="103" t="str">
        <f t="shared" si="4"/>
        <v/>
      </c>
      <c r="X67" s="103" t="str">
        <f t="shared" si="4"/>
        <v/>
      </c>
      <c r="Y67" s="103" t="str">
        <f t="shared" si="4"/>
        <v/>
      </c>
      <c r="Z67" s="103" t="str">
        <f t="shared" si="4"/>
        <v/>
      </c>
      <c r="AA67" s="103" t="str">
        <f t="shared" si="4"/>
        <v/>
      </c>
      <c r="AB67" s="103" t="str">
        <f t="shared" si="4"/>
        <v/>
      </c>
      <c r="AC67" s="103">
        <f t="shared" si="4"/>
        <v>0.02</v>
      </c>
      <c r="AD67" s="103">
        <f t="shared" si="5"/>
        <v>0</v>
      </c>
      <c r="AE67" s="103">
        <f t="shared" si="5"/>
        <v>3.3673469387755111E-3</v>
      </c>
      <c r="AF67" s="103">
        <f t="shared" si="5"/>
        <v>6.8598341353537399E-3</v>
      </c>
      <c r="AG67" s="103">
        <f t="shared" si="5"/>
        <v>3.4020618556701077E-3</v>
      </c>
    </row>
    <row r="68" spans="1:33" ht="12" customHeight="1">
      <c r="A68" s="104">
        <v>2016</v>
      </c>
      <c r="B68" s="103">
        <f t="shared" ref="B68:K72" si="6">IF(B$51=0,B44,IF(B44="","",B44/(1-B20)))</f>
        <v>0</v>
      </c>
      <c r="C68" s="103">
        <f t="shared" si="6"/>
        <v>2.7000000000000001E-3</v>
      </c>
      <c r="D68" s="103">
        <f t="shared" si="6"/>
        <v>5.5148902035495832E-3</v>
      </c>
      <c r="E68" s="103">
        <f t="shared" si="6"/>
        <v>0</v>
      </c>
      <c r="F68" s="103" t="str">
        <f t="shared" si="6"/>
        <v/>
      </c>
      <c r="G68" s="103" t="str">
        <f t="shared" si="6"/>
        <v/>
      </c>
      <c r="H68" s="103" t="str">
        <f t="shared" si="6"/>
        <v/>
      </c>
      <c r="I68" s="103" t="str">
        <f t="shared" si="6"/>
        <v/>
      </c>
      <c r="J68" s="103" t="str">
        <f t="shared" si="6"/>
        <v/>
      </c>
      <c r="K68" s="103" t="str">
        <f t="shared" si="6"/>
        <v/>
      </c>
      <c r="L68" s="103"/>
      <c r="N68" s="103" t="str">
        <f t="shared" si="4"/>
        <v/>
      </c>
      <c r="O68" s="103" t="str">
        <f t="shared" si="4"/>
        <v/>
      </c>
      <c r="P68" s="103" t="str">
        <f t="shared" si="4"/>
        <v/>
      </c>
      <c r="Q68" s="103" t="str">
        <f t="shared" si="4"/>
        <v/>
      </c>
      <c r="R68" s="103" t="str">
        <f t="shared" si="4"/>
        <v/>
      </c>
      <c r="S68" s="103" t="str">
        <f t="shared" si="4"/>
        <v/>
      </c>
      <c r="T68" s="103" t="str">
        <f t="shared" si="4"/>
        <v/>
      </c>
      <c r="U68" s="103" t="str">
        <f t="shared" si="4"/>
        <v/>
      </c>
      <c r="V68" s="103" t="str">
        <f t="shared" si="4"/>
        <v/>
      </c>
      <c r="W68" s="103" t="str">
        <f t="shared" si="4"/>
        <v/>
      </c>
      <c r="X68" s="103" t="str">
        <f t="shared" si="4"/>
        <v/>
      </c>
      <c r="Y68" s="103" t="str">
        <f t="shared" si="4"/>
        <v/>
      </c>
      <c r="Z68" s="103" t="str">
        <f t="shared" si="4"/>
        <v/>
      </c>
      <c r="AA68" s="103" t="str">
        <f t="shared" si="4"/>
        <v/>
      </c>
      <c r="AB68" s="103" t="str">
        <f t="shared" si="4"/>
        <v/>
      </c>
      <c r="AC68" s="103" t="str">
        <f t="shared" si="4"/>
        <v/>
      </c>
      <c r="AD68" s="103">
        <f t="shared" si="5"/>
        <v>0</v>
      </c>
      <c r="AE68" s="103">
        <f t="shared" si="5"/>
        <v>2.7000000000000001E-3</v>
      </c>
      <c r="AF68" s="103">
        <f t="shared" si="5"/>
        <v>5.5148902035495832E-3</v>
      </c>
      <c r="AG68" s="103">
        <f t="shared" si="5"/>
        <v>0</v>
      </c>
    </row>
    <row r="69" spans="1:33" ht="12" customHeight="1">
      <c r="A69" s="104">
        <v>2017</v>
      </c>
      <c r="B69" s="103">
        <f t="shared" si="6"/>
        <v>2.2000000000000001E-3</v>
      </c>
      <c r="C69" s="103">
        <f t="shared" si="6"/>
        <v>4.4097013429544992E-3</v>
      </c>
      <c r="D69" s="103">
        <f t="shared" si="6"/>
        <v>2.2146164686933771E-3</v>
      </c>
      <c r="E69" s="103" t="str">
        <f t="shared" si="6"/>
        <v/>
      </c>
      <c r="F69" s="103" t="str">
        <f t="shared" si="6"/>
        <v/>
      </c>
      <c r="G69" s="103" t="str">
        <f t="shared" si="6"/>
        <v/>
      </c>
      <c r="H69" s="103" t="str">
        <f t="shared" si="6"/>
        <v/>
      </c>
      <c r="I69" s="103" t="str">
        <f t="shared" si="6"/>
        <v/>
      </c>
      <c r="J69" s="103" t="str">
        <f t="shared" si="6"/>
        <v/>
      </c>
      <c r="K69" s="103" t="str">
        <f t="shared" si="6"/>
        <v/>
      </c>
      <c r="L69" s="103"/>
      <c r="N69" s="103" t="str">
        <f t="shared" si="4"/>
        <v/>
      </c>
      <c r="O69" s="103" t="str">
        <f t="shared" si="4"/>
        <v/>
      </c>
      <c r="P69" s="103" t="str">
        <f t="shared" si="4"/>
        <v/>
      </c>
      <c r="Q69" s="103" t="str">
        <f t="shared" si="4"/>
        <v/>
      </c>
      <c r="R69" s="103" t="str">
        <f t="shared" si="4"/>
        <v/>
      </c>
      <c r="S69" s="103" t="str">
        <f t="shared" si="4"/>
        <v/>
      </c>
      <c r="T69" s="103" t="str">
        <f t="shared" si="4"/>
        <v/>
      </c>
      <c r="U69" s="103" t="str">
        <f t="shared" si="4"/>
        <v/>
      </c>
      <c r="V69" s="103" t="str">
        <f t="shared" si="4"/>
        <v/>
      </c>
      <c r="W69" s="103" t="str">
        <f t="shared" si="4"/>
        <v/>
      </c>
      <c r="X69" s="103" t="str">
        <f t="shared" si="4"/>
        <v/>
      </c>
      <c r="Y69" s="103" t="str">
        <f t="shared" si="4"/>
        <v/>
      </c>
      <c r="Z69" s="103" t="str">
        <f t="shared" si="4"/>
        <v/>
      </c>
      <c r="AA69" s="103" t="str">
        <f t="shared" si="4"/>
        <v/>
      </c>
      <c r="AB69" s="103" t="str">
        <f t="shared" si="4"/>
        <v/>
      </c>
      <c r="AC69" s="103" t="str">
        <f t="shared" si="4"/>
        <v/>
      </c>
      <c r="AD69" s="103" t="str">
        <f t="shared" si="5"/>
        <v/>
      </c>
      <c r="AE69" s="103">
        <f t="shared" si="5"/>
        <v>2.2000000000000001E-3</v>
      </c>
      <c r="AF69" s="103">
        <f t="shared" si="5"/>
        <v>4.4097013429544992E-3</v>
      </c>
      <c r="AG69" s="103">
        <f t="shared" si="5"/>
        <v>2.2146164686933771E-3</v>
      </c>
    </row>
    <row r="70" spans="1:33" ht="12" customHeight="1">
      <c r="A70" s="104">
        <v>2018</v>
      </c>
      <c r="B70" s="103">
        <f t="shared" si="6"/>
        <v>3.9000000000000003E-3</v>
      </c>
      <c r="C70" s="103">
        <f t="shared" si="6"/>
        <v>7.8305391024997475E-3</v>
      </c>
      <c r="D70" s="103" t="str">
        <f t="shared" si="6"/>
        <v/>
      </c>
      <c r="E70" s="103" t="str">
        <f t="shared" si="6"/>
        <v/>
      </c>
      <c r="F70" s="103" t="str">
        <f t="shared" si="6"/>
        <v/>
      </c>
      <c r="G70" s="103" t="str">
        <f t="shared" si="6"/>
        <v/>
      </c>
      <c r="H70" s="103" t="str">
        <f t="shared" si="6"/>
        <v/>
      </c>
      <c r="I70" s="103" t="str">
        <f t="shared" si="6"/>
        <v/>
      </c>
      <c r="J70" s="103" t="str">
        <f t="shared" si="6"/>
        <v/>
      </c>
      <c r="K70" s="103" t="str">
        <f t="shared" si="6"/>
        <v/>
      </c>
      <c r="L70" s="103"/>
      <c r="N70" s="103" t="str">
        <f t="shared" si="4"/>
        <v/>
      </c>
      <c r="O70" s="103" t="str">
        <f t="shared" si="4"/>
        <v/>
      </c>
      <c r="P70" s="103" t="str">
        <f t="shared" si="4"/>
        <v/>
      </c>
      <c r="Q70" s="103" t="str">
        <f t="shared" si="4"/>
        <v/>
      </c>
      <c r="R70" s="103" t="str">
        <f t="shared" si="4"/>
        <v/>
      </c>
      <c r="S70" s="103" t="str">
        <f t="shared" si="4"/>
        <v/>
      </c>
      <c r="T70" s="103" t="str">
        <f t="shared" si="4"/>
        <v/>
      </c>
      <c r="U70" s="103" t="str">
        <f t="shared" si="4"/>
        <v/>
      </c>
      <c r="V70" s="103" t="str">
        <f t="shared" si="4"/>
        <v/>
      </c>
      <c r="W70" s="103" t="str">
        <f t="shared" si="4"/>
        <v/>
      </c>
      <c r="X70" s="103" t="str">
        <f t="shared" si="4"/>
        <v/>
      </c>
      <c r="Y70" s="103" t="str">
        <f t="shared" si="4"/>
        <v/>
      </c>
      <c r="Z70" s="103" t="str">
        <f t="shared" si="4"/>
        <v/>
      </c>
      <c r="AA70" s="103" t="str">
        <f t="shared" si="4"/>
        <v/>
      </c>
      <c r="AB70" s="103" t="str">
        <f t="shared" si="4"/>
        <v/>
      </c>
      <c r="AC70" s="103" t="str">
        <f t="shared" si="4"/>
        <v/>
      </c>
      <c r="AD70" s="103" t="str">
        <f t="shared" si="5"/>
        <v/>
      </c>
      <c r="AE70" s="103" t="str">
        <f t="shared" si="5"/>
        <v/>
      </c>
      <c r="AF70" s="103">
        <f t="shared" si="5"/>
        <v>3.9000000000000003E-3</v>
      </c>
      <c r="AG70" s="103">
        <f t="shared" si="5"/>
        <v>7.8305391024997475E-3</v>
      </c>
    </row>
    <row r="71" spans="1:33" ht="12" customHeight="1">
      <c r="A71" s="104">
        <v>2019</v>
      </c>
      <c r="B71" s="103">
        <f t="shared" si="6"/>
        <v>1.01E-2</v>
      </c>
      <c r="C71" s="103" t="str">
        <f t="shared" si="6"/>
        <v/>
      </c>
      <c r="D71" s="103" t="str">
        <f t="shared" si="6"/>
        <v/>
      </c>
      <c r="E71" s="103" t="str">
        <f t="shared" si="6"/>
        <v/>
      </c>
      <c r="F71" s="103" t="str">
        <f t="shared" si="6"/>
        <v/>
      </c>
      <c r="G71" s="103" t="str">
        <f t="shared" si="6"/>
        <v/>
      </c>
      <c r="H71" s="103" t="str">
        <f t="shared" si="6"/>
        <v/>
      </c>
      <c r="I71" s="103" t="str">
        <f t="shared" si="6"/>
        <v/>
      </c>
      <c r="J71" s="103" t="str">
        <f t="shared" si="6"/>
        <v/>
      </c>
      <c r="K71" s="103" t="str">
        <f t="shared" si="6"/>
        <v/>
      </c>
      <c r="L71" s="103"/>
      <c r="N71" s="103" t="str">
        <f t="shared" si="4"/>
        <v/>
      </c>
      <c r="O71" s="103" t="str">
        <f t="shared" si="4"/>
        <v/>
      </c>
      <c r="P71" s="103" t="str">
        <f t="shared" si="4"/>
        <v/>
      </c>
      <c r="Q71" s="103" t="str">
        <f t="shared" si="4"/>
        <v/>
      </c>
      <c r="R71" s="103" t="str">
        <f t="shared" si="4"/>
        <v/>
      </c>
      <c r="S71" s="103" t="str">
        <f t="shared" si="4"/>
        <v/>
      </c>
      <c r="T71" s="103" t="str">
        <f t="shared" si="4"/>
        <v/>
      </c>
      <c r="U71" s="103" t="str">
        <f t="shared" si="4"/>
        <v/>
      </c>
      <c r="V71" s="103" t="str">
        <f t="shared" si="4"/>
        <v/>
      </c>
      <c r="W71" s="103" t="str">
        <f t="shared" si="4"/>
        <v/>
      </c>
      <c r="X71" s="103" t="str">
        <f t="shared" si="4"/>
        <v/>
      </c>
      <c r="Y71" s="103" t="str">
        <f t="shared" si="4"/>
        <v/>
      </c>
      <c r="Z71" s="103" t="str">
        <f t="shared" si="4"/>
        <v/>
      </c>
      <c r="AA71" s="103" t="str">
        <f t="shared" si="4"/>
        <v/>
      </c>
      <c r="AB71" s="103" t="str">
        <f t="shared" si="4"/>
        <v/>
      </c>
      <c r="AC71" s="103" t="str">
        <f t="shared" si="4"/>
        <v/>
      </c>
      <c r="AD71" s="103" t="str">
        <f t="shared" si="5"/>
        <v/>
      </c>
      <c r="AE71" s="103" t="str">
        <f t="shared" si="5"/>
        <v/>
      </c>
      <c r="AF71" s="103" t="str">
        <f t="shared" si="5"/>
        <v/>
      </c>
      <c r="AG71" s="103">
        <f t="shared" si="5"/>
        <v>1.01E-2</v>
      </c>
    </row>
    <row r="72" spans="1:33" ht="12" customHeight="1">
      <c r="A72" s="104" t="s">
        <v>150</v>
      </c>
      <c r="B72" s="102">
        <f t="shared" si="6"/>
        <v>6.8000000000000005E-3</v>
      </c>
      <c r="C72" s="102">
        <f t="shared" si="6"/>
        <v>6.242448650825615E-3</v>
      </c>
      <c r="D72" s="102">
        <f t="shared" si="6"/>
        <v>4.6605876393110432E-3</v>
      </c>
      <c r="E72" s="102">
        <f t="shared" si="6"/>
        <v>4.8859934853420217E-3</v>
      </c>
      <c r="F72" s="102">
        <f t="shared" si="6"/>
        <v>4.7054009819967263E-3</v>
      </c>
      <c r="G72" s="102">
        <f t="shared" si="6"/>
        <v>3.6998972250770804E-3</v>
      </c>
      <c r="H72" s="102">
        <f t="shared" si="6"/>
        <v>3.5073241180111408E-3</v>
      </c>
      <c r="I72" s="102">
        <f t="shared" si="6"/>
        <v>3.312629399585923E-3</v>
      </c>
      <c r="J72" s="102">
        <f t="shared" si="6"/>
        <v>1.5579559617781413E-3</v>
      </c>
      <c r="K72" s="102">
        <f t="shared" si="6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 s="101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7">IF(C52="","",_xlfn.NORM.S.INV(C52+0.000001%))</f>
        <v>-5.61200124417479</v>
      </c>
      <c r="D79" s="108">
        <f t="shared" si="7"/>
        <v>-5.61200124417479</v>
      </c>
      <c r="E79" s="108">
        <f t="shared" si="7"/>
        <v>-5.61200124417479</v>
      </c>
      <c r="F79" s="108">
        <f t="shared" si="7"/>
        <v>-5.61200124417479</v>
      </c>
      <c r="G79" s="108">
        <f t="shared" si="7"/>
        <v>-5.61200124417479</v>
      </c>
      <c r="H79" s="108">
        <f t="shared" si="7"/>
        <v>-5.61200124417479</v>
      </c>
      <c r="I79" s="108">
        <f t="shared" si="7"/>
        <v>-2.1834862561349202</v>
      </c>
      <c r="J79" s="108">
        <f t="shared" si="7"/>
        <v>-5.61200124417479</v>
      </c>
      <c r="K79" s="108">
        <f t="shared" si="7"/>
        <v>-5.61200124417479</v>
      </c>
      <c r="L79" s="108"/>
    </row>
    <row r="80" spans="1:33" ht="12" customHeight="1">
      <c r="A80" s="104">
        <v>2001</v>
      </c>
      <c r="B80" s="108">
        <f t="shared" ref="B80:K95" si="8">IF(B53="","",_xlfn.NORM.S.INV(B53+0.000001%))</f>
        <v>-5.61200124417479</v>
      </c>
      <c r="C80" s="108">
        <f t="shared" si="8"/>
        <v>-5.61200124417479</v>
      </c>
      <c r="D80" s="108">
        <f t="shared" si="8"/>
        <v>-5.61200124417479</v>
      </c>
      <c r="E80" s="108">
        <f t="shared" si="8"/>
        <v>-5.61200124417479</v>
      </c>
      <c r="F80" s="108">
        <f t="shared" si="8"/>
        <v>-5.61200124417479</v>
      </c>
      <c r="G80" s="108">
        <f t="shared" si="8"/>
        <v>-5.61200124417479</v>
      </c>
      <c r="H80" s="108">
        <f t="shared" si="8"/>
        <v>-2.2262114705893974</v>
      </c>
      <c r="I80" s="108">
        <f t="shared" si="8"/>
        <v>-5.61200124417479</v>
      </c>
      <c r="J80" s="108">
        <f t="shared" si="8"/>
        <v>-5.61200124417479</v>
      </c>
      <c r="K80" s="108">
        <f t="shared" si="8"/>
        <v>-5.61200124417479</v>
      </c>
      <c r="L80" s="108"/>
    </row>
    <row r="81" spans="1:22" ht="12" customHeight="1">
      <c r="A81" s="104">
        <v>2002</v>
      </c>
      <c r="B81" s="108">
        <f t="shared" si="8"/>
        <v>-5.61200124417479</v>
      </c>
      <c r="C81" s="108">
        <f t="shared" si="8"/>
        <v>-2.2701246682961709</v>
      </c>
      <c r="D81" s="108">
        <f t="shared" si="8"/>
        <v>-5.61200124417479</v>
      </c>
      <c r="E81" s="108">
        <f t="shared" si="8"/>
        <v>-5.61200124417479</v>
      </c>
      <c r="F81" s="108">
        <f t="shared" si="8"/>
        <v>-5.61200124417479</v>
      </c>
      <c r="G81" s="108">
        <f t="shared" si="8"/>
        <v>-2.262368496424811</v>
      </c>
      <c r="H81" s="108">
        <f t="shared" si="8"/>
        <v>-5.61200124417479</v>
      </c>
      <c r="I81" s="108">
        <f t="shared" si="8"/>
        <v>-5.61200124417479</v>
      </c>
      <c r="J81" s="108">
        <f t="shared" si="8"/>
        <v>-5.61200124417479</v>
      </c>
      <c r="K81" s="108">
        <f t="shared" si="8"/>
        <v>-5.61200124417479</v>
      </c>
      <c r="L81" s="108"/>
    </row>
    <row r="82" spans="1:22" ht="12" customHeight="1">
      <c r="A82" s="104">
        <v>2003</v>
      </c>
      <c r="B82" s="108">
        <f t="shared" si="8"/>
        <v>-2.4323785757098522</v>
      </c>
      <c r="C82" s="108">
        <f t="shared" si="8"/>
        <v>-5.61200124417479</v>
      </c>
      <c r="D82" s="108">
        <f t="shared" si="8"/>
        <v>-5.61200124417479</v>
      </c>
      <c r="E82" s="108">
        <f t="shared" si="8"/>
        <v>-5.61200124417479</v>
      </c>
      <c r="F82" s="108">
        <f t="shared" si="8"/>
        <v>-2.4296509475508965</v>
      </c>
      <c r="G82" s="108">
        <f t="shared" si="8"/>
        <v>-5.61200124417479</v>
      </c>
      <c r="H82" s="108">
        <f t="shared" si="8"/>
        <v>-5.61200124417479</v>
      </c>
      <c r="I82" s="108">
        <f t="shared" si="8"/>
        <v>-5.61200124417479</v>
      </c>
      <c r="J82" s="108">
        <f t="shared" si="8"/>
        <v>-5.61200124417479</v>
      </c>
      <c r="K82" s="108">
        <f t="shared" si="8"/>
        <v>-5.61200124417479</v>
      </c>
      <c r="L82" s="108"/>
    </row>
    <row r="83" spans="1:22" ht="12" customHeight="1">
      <c r="A83" s="104">
        <v>2004</v>
      </c>
      <c r="B83" s="108">
        <f t="shared" si="8"/>
        <v>-5.61200124417479</v>
      </c>
      <c r="C83" s="108">
        <f t="shared" si="8"/>
        <v>-5.61200124417479</v>
      </c>
      <c r="D83" s="108">
        <f t="shared" si="8"/>
        <v>-5.61200124417479</v>
      </c>
      <c r="E83" s="108">
        <f t="shared" si="8"/>
        <v>-2.4323785757098522</v>
      </c>
      <c r="F83" s="108">
        <f t="shared" si="8"/>
        <v>-5.61200124417479</v>
      </c>
      <c r="G83" s="108">
        <f t="shared" si="8"/>
        <v>-5.61200124417479</v>
      </c>
      <c r="H83" s="108">
        <f t="shared" si="8"/>
        <v>-2.4296509475508965</v>
      </c>
      <c r="I83" s="108">
        <f t="shared" si="8"/>
        <v>-5.61200124417479</v>
      </c>
      <c r="J83" s="108">
        <f t="shared" si="8"/>
        <v>-5.61200124417479</v>
      </c>
      <c r="K83" s="108">
        <f t="shared" si="8"/>
        <v>-5.61200124417479</v>
      </c>
      <c r="L83" s="108"/>
    </row>
    <row r="84" spans="1:22" ht="12" customHeight="1">
      <c r="A84" s="104">
        <v>2005</v>
      </c>
      <c r="B84" s="108">
        <f t="shared" si="8"/>
        <v>-5.61200124417479</v>
      </c>
      <c r="C84" s="108">
        <f t="shared" si="8"/>
        <v>-5.61200124417479</v>
      </c>
      <c r="D84" s="108">
        <f t="shared" si="8"/>
        <v>-2.4676579660718163</v>
      </c>
      <c r="E84" s="108">
        <f t="shared" si="8"/>
        <v>-5.61200124417479</v>
      </c>
      <c r="F84" s="108">
        <f t="shared" si="8"/>
        <v>-2.4705177092248687</v>
      </c>
      <c r="G84" s="108">
        <f t="shared" si="8"/>
        <v>-2.4627882047845611</v>
      </c>
      <c r="H84" s="108">
        <f t="shared" si="8"/>
        <v>-5.61200124417479</v>
      </c>
      <c r="I84" s="108">
        <f t="shared" si="8"/>
        <v>-2.4656189199889509</v>
      </c>
      <c r="J84" s="108">
        <f t="shared" si="8"/>
        <v>-5.61200124417479</v>
      </c>
      <c r="K84" s="108">
        <f t="shared" si="8"/>
        <v>-5.61200124417479</v>
      </c>
      <c r="L84" s="108"/>
    </row>
    <row r="85" spans="1:22" ht="12" customHeight="1">
      <c r="A85" s="104">
        <v>2006</v>
      </c>
      <c r="B85" s="108">
        <f t="shared" si="8"/>
        <v>-2.4948786850364235</v>
      </c>
      <c r="C85" s="108">
        <f t="shared" si="8"/>
        <v>-2.4926352386526034</v>
      </c>
      <c r="D85" s="108">
        <f t="shared" si="8"/>
        <v>-5.61200124417479</v>
      </c>
      <c r="E85" s="108">
        <f t="shared" si="8"/>
        <v>-2.4903758791429875</v>
      </c>
      <c r="F85" s="108">
        <f t="shared" si="8"/>
        <v>-2.4881003887542383</v>
      </c>
      <c r="G85" s="108">
        <f t="shared" si="8"/>
        <v>-5.61200124417479</v>
      </c>
      <c r="H85" s="108">
        <f t="shared" si="8"/>
        <v>-2.4914977280716024</v>
      </c>
      <c r="I85" s="108">
        <f t="shared" si="8"/>
        <v>-5.61200124417479</v>
      </c>
      <c r="J85" s="108">
        <f t="shared" si="8"/>
        <v>-5.61200124417479</v>
      </c>
      <c r="K85" s="108">
        <f t="shared" si="8"/>
        <v>-5.61200124417479</v>
      </c>
      <c r="L85" s="108"/>
    </row>
    <row r="86" spans="1:22" ht="12" customHeight="1">
      <c r="A86" s="104">
        <v>2007</v>
      </c>
      <c r="B86" s="108">
        <f t="shared" si="8"/>
        <v>-2.4043778313400699</v>
      </c>
      <c r="C86" s="108">
        <f t="shared" si="8"/>
        <v>-2.3969108750815313</v>
      </c>
      <c r="D86" s="108">
        <f t="shared" si="8"/>
        <v>-2.3983647842216826</v>
      </c>
      <c r="E86" s="108">
        <f t="shared" si="8"/>
        <v>-2.3953350006596654</v>
      </c>
      <c r="F86" s="108">
        <f t="shared" si="8"/>
        <v>-5.61200124417479</v>
      </c>
      <c r="G86" s="108">
        <f t="shared" si="8"/>
        <v>-2.3877704774276336</v>
      </c>
      <c r="H86" s="108">
        <f t="shared" si="8"/>
        <v>-5.61200124417479</v>
      </c>
      <c r="I86" s="108">
        <f t="shared" si="8"/>
        <v>-5.61200124417479</v>
      </c>
      <c r="J86" s="108">
        <f t="shared" si="8"/>
        <v>-2.3891515720423726</v>
      </c>
      <c r="K86" s="108">
        <f t="shared" si="8"/>
        <v>-5.61200124417479</v>
      </c>
      <c r="L86" s="108"/>
    </row>
    <row r="87" spans="1:22" ht="12" customHeight="1">
      <c r="A87" s="104">
        <v>2008</v>
      </c>
      <c r="B87" s="108">
        <f t="shared" si="8"/>
        <v>-2.027610465904691</v>
      </c>
      <c r="C87" s="108">
        <f t="shared" si="8"/>
        <v>-2.0186159894804687</v>
      </c>
      <c r="D87" s="108">
        <f t="shared" si="8"/>
        <v>-2.4415847130204309</v>
      </c>
      <c r="E87" s="108">
        <f t="shared" si="8"/>
        <v>-5.61200124417479</v>
      </c>
      <c r="F87" s="108">
        <f t="shared" si="8"/>
        <v>-2.4338036527328768</v>
      </c>
      <c r="G87" s="108">
        <f t="shared" si="8"/>
        <v>-5.61200124417479</v>
      </c>
      <c r="H87" s="108">
        <f t="shared" si="8"/>
        <v>-5.61200124417479</v>
      </c>
      <c r="I87" s="108">
        <f t="shared" si="8"/>
        <v>-2.4310880580243017</v>
      </c>
      <c r="J87" s="108">
        <f t="shared" si="8"/>
        <v>-5.61200124417479</v>
      </c>
      <c r="K87" s="108">
        <f t="shared" si="8"/>
        <v>-5.61200124417479</v>
      </c>
      <c r="L87" s="108"/>
    </row>
    <row r="88" spans="1:22" ht="12" customHeight="1">
      <c r="A88" s="104">
        <v>2009</v>
      </c>
      <c r="B88" s="108">
        <f t="shared" si="8"/>
        <v>-1.9599638134392521</v>
      </c>
      <c r="C88" s="108">
        <f t="shared" si="8"/>
        <v>-2.4858815558493959</v>
      </c>
      <c r="D88" s="108">
        <f t="shared" si="8"/>
        <v>-5.61200124417479</v>
      </c>
      <c r="E88" s="108">
        <f t="shared" si="8"/>
        <v>-2.4892669607442146</v>
      </c>
      <c r="F88" s="108">
        <f t="shared" si="8"/>
        <v>-5.61200124417479</v>
      </c>
      <c r="G88" s="108">
        <f t="shared" si="8"/>
        <v>-5.61200124417479</v>
      </c>
      <c r="H88" s="108">
        <f t="shared" si="8"/>
        <v>-2.4812859978107622</v>
      </c>
      <c r="I88" s="108">
        <f t="shared" si="8"/>
        <v>-2.484646373502577</v>
      </c>
      <c r="J88" s="108">
        <f t="shared" si="8"/>
        <v>-5.61200124417479</v>
      </c>
      <c r="K88" s="108">
        <f t="shared" si="8"/>
        <v>-2.4766233684064254</v>
      </c>
      <c r="L88" s="108"/>
    </row>
    <row r="89" spans="1:22" ht="12" customHeight="1">
      <c r="A89" s="104">
        <v>2010</v>
      </c>
      <c r="B89" s="108">
        <f t="shared" si="8"/>
        <v>-2.4729571732183802</v>
      </c>
      <c r="C89" s="108">
        <f t="shared" si="8"/>
        <v>-5.61200124417479</v>
      </c>
      <c r="D89" s="108">
        <f t="shared" si="8"/>
        <v>-2.4705537186277087</v>
      </c>
      <c r="E89" s="108">
        <f t="shared" si="8"/>
        <v>-5.61200124417479</v>
      </c>
      <c r="F89" s="108">
        <f t="shared" si="8"/>
        <v>-5.61200124417479</v>
      </c>
      <c r="G89" s="108">
        <f t="shared" si="8"/>
        <v>-2.4681320970344895</v>
      </c>
      <c r="H89" s="108">
        <f t="shared" si="8"/>
        <v>-5.61200124417479</v>
      </c>
      <c r="I89" s="108">
        <f t="shared" si="8"/>
        <v>-5.61200124417479</v>
      </c>
      <c r="J89" s="108">
        <f t="shared" si="8"/>
        <v>-2.4656920435226497</v>
      </c>
      <c r="K89" s="108">
        <f t="shared" si="8"/>
        <v>-5.61200124417479</v>
      </c>
      <c r="L89" s="108"/>
    </row>
    <row r="90" spans="1:22" ht="12" customHeight="1">
      <c r="A90" s="104">
        <v>2011</v>
      </c>
      <c r="B90" s="108">
        <f t="shared" si="8"/>
        <v>-5.61200124417479</v>
      </c>
      <c r="C90" s="108">
        <f t="shared" si="8"/>
        <v>-2.2445035619696556</v>
      </c>
      <c r="D90" s="108">
        <f t="shared" si="8"/>
        <v>-2.4961285087523439</v>
      </c>
      <c r="E90" s="108">
        <f t="shared" si="8"/>
        <v>-2.4938938827852861</v>
      </c>
      <c r="F90" s="108">
        <f t="shared" si="8"/>
        <v>-2.0710820664857321</v>
      </c>
      <c r="G90" s="108">
        <f t="shared" si="8"/>
        <v>-5.61200124417479</v>
      </c>
      <c r="H90" s="108">
        <f t="shared" si="8"/>
        <v>-5.61200124417479</v>
      </c>
      <c r="I90" s="108">
        <f t="shared" si="8"/>
        <v>-2.4847580549096162</v>
      </c>
      <c r="J90" s="108">
        <f t="shared" si="8"/>
        <v>-5.61200124417479</v>
      </c>
      <c r="K90" s="108" t="str">
        <f t="shared" si="8"/>
        <v/>
      </c>
      <c r="L90" s="108"/>
    </row>
    <row r="91" spans="1:22" ht="12" customHeight="1">
      <c r="A91" s="104">
        <v>2012</v>
      </c>
      <c r="B91" s="108">
        <f t="shared" si="8"/>
        <v>-2.5758286119742944</v>
      </c>
      <c r="C91" s="108">
        <f t="shared" si="8"/>
        <v>-2.3207280186817982</v>
      </c>
      <c r="D91" s="108">
        <f t="shared" si="8"/>
        <v>-2.5705630233429511</v>
      </c>
      <c r="E91" s="108">
        <f t="shared" si="8"/>
        <v>-2.0432811515473439</v>
      </c>
      <c r="F91" s="108">
        <f t="shared" si="8"/>
        <v>-5.61200124417479</v>
      </c>
      <c r="G91" s="108">
        <f t="shared" si="8"/>
        <v>-2.5616088971874253</v>
      </c>
      <c r="H91" s="108">
        <f t="shared" si="8"/>
        <v>-2.305183776364649</v>
      </c>
      <c r="I91" s="108">
        <f t="shared" si="8"/>
        <v>-5.61200124417479</v>
      </c>
      <c r="J91" s="108" t="str">
        <f t="shared" si="8"/>
        <v/>
      </c>
      <c r="K91" s="108" t="str">
        <f t="shared" si="8"/>
        <v/>
      </c>
      <c r="L91" s="108"/>
    </row>
    <row r="92" spans="1:22" ht="12" customHeight="1">
      <c r="A92" s="104">
        <v>2013</v>
      </c>
      <c r="B92" s="108">
        <f t="shared" si="8"/>
        <v>-2.341624521308745</v>
      </c>
      <c r="C92" s="108">
        <f t="shared" si="8"/>
        <v>-2.5865904258520951</v>
      </c>
      <c r="D92" s="108">
        <f t="shared" si="8"/>
        <v>-2.066745547285938</v>
      </c>
      <c r="E92" s="108">
        <f t="shared" si="8"/>
        <v>-5.61200124417479</v>
      </c>
      <c r="F92" s="108">
        <f t="shared" si="8"/>
        <v>-2.5781611275339182</v>
      </c>
      <c r="G92" s="108">
        <f t="shared" si="8"/>
        <v>-2.3309366403828955</v>
      </c>
      <c r="H92" s="108">
        <f t="shared" si="8"/>
        <v>-5.61200124417479</v>
      </c>
      <c r="I92" s="108" t="str">
        <f t="shared" si="8"/>
        <v/>
      </c>
      <c r="J92" s="108" t="str">
        <f t="shared" si="8"/>
        <v/>
      </c>
      <c r="K92" s="108" t="str">
        <f t="shared" si="8"/>
        <v/>
      </c>
      <c r="L92" s="108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si="8"/>
        <v>-2.6520689638117609</v>
      </c>
      <c r="C93" s="108">
        <f t="shared" si="8"/>
        <v>-2.0479768377745664</v>
      </c>
      <c r="D93" s="108">
        <f t="shared" si="8"/>
        <v>-5.61200124417479</v>
      </c>
      <c r="E93" s="108">
        <f t="shared" si="8"/>
        <v>-2.6437870664960257</v>
      </c>
      <c r="F93" s="108">
        <f t="shared" si="8"/>
        <v>-2.3939038811931739</v>
      </c>
      <c r="G93" s="108">
        <f t="shared" si="8"/>
        <v>-5.61200124417479</v>
      </c>
      <c r="H93" s="108" t="str">
        <f t="shared" si="8"/>
        <v/>
      </c>
      <c r="I93" s="108" t="str">
        <f t="shared" si="8"/>
        <v/>
      </c>
      <c r="J93" s="108" t="str">
        <f t="shared" si="8"/>
        <v/>
      </c>
      <c r="K93" s="108" t="str">
        <f t="shared" si="8"/>
        <v/>
      </c>
      <c r="L93" s="108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si="8"/>
        <v>-2.0537487040976865</v>
      </c>
      <c r="C94" s="108">
        <f t="shared" si="8"/>
        <v>-5.61200124417479</v>
      </c>
      <c r="D94" s="108">
        <f t="shared" si="8"/>
        <v>-2.7096849825052853</v>
      </c>
      <c r="E94" s="108">
        <f t="shared" si="8"/>
        <v>-2.4645200622456973</v>
      </c>
      <c r="F94" s="108">
        <f t="shared" si="8"/>
        <v>-2.7062810354348454</v>
      </c>
      <c r="G94" s="108" t="str">
        <f t="shared" si="8"/>
        <v/>
      </c>
      <c r="H94" s="108" t="str">
        <f t="shared" si="8"/>
        <v/>
      </c>
      <c r="I94" s="108" t="str">
        <f t="shared" si="8"/>
        <v/>
      </c>
      <c r="J94" s="108" t="str">
        <f t="shared" si="8"/>
        <v/>
      </c>
      <c r="K94" s="108" t="str">
        <f t="shared" si="8"/>
        <v/>
      </c>
      <c r="L94" s="108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si="8"/>
        <v>-5.61200124417479</v>
      </c>
      <c r="C95" s="108">
        <f t="shared" si="8"/>
        <v>-2.7821492518321893</v>
      </c>
      <c r="D95" s="108">
        <f t="shared" si="8"/>
        <v>-2.541753266504188</v>
      </c>
      <c r="E95" s="108">
        <f t="shared" si="8"/>
        <v>-5.61200124417479</v>
      </c>
      <c r="F95" s="108" t="str">
        <f t="shared" si="8"/>
        <v/>
      </c>
      <c r="G95" s="108" t="str">
        <f t="shared" si="8"/>
        <v/>
      </c>
      <c r="H95" s="108" t="str">
        <f t="shared" si="8"/>
        <v/>
      </c>
      <c r="I95" s="108" t="str">
        <f t="shared" si="8"/>
        <v/>
      </c>
      <c r="J95" s="108" t="str">
        <f t="shared" si="8"/>
        <v/>
      </c>
      <c r="K95" s="108" t="str">
        <f t="shared" si="8"/>
        <v/>
      </c>
      <c r="L95" s="108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9" si="9">IF(B69="","",_xlfn.NORM.S.INV(B69+0.000001%))</f>
        <v>-2.8479618408911649</v>
      </c>
      <c r="C96" s="108">
        <f t="shared" si="9"/>
        <v>-2.6189757110572822</v>
      </c>
      <c r="D96" s="108">
        <f t="shared" si="9"/>
        <v>-2.8458537708596037</v>
      </c>
      <c r="E96" s="108" t="str">
        <f t="shared" si="9"/>
        <v/>
      </c>
      <c r="F96" s="108" t="str">
        <f t="shared" si="9"/>
        <v/>
      </c>
      <c r="G96" s="108" t="str">
        <f t="shared" si="9"/>
        <v/>
      </c>
      <c r="H96" s="108" t="str">
        <f t="shared" si="9"/>
        <v/>
      </c>
      <c r="I96" s="108" t="str">
        <f t="shared" si="9"/>
        <v/>
      </c>
      <c r="J96" s="108" t="str">
        <f t="shared" si="9"/>
        <v/>
      </c>
      <c r="K96" s="108" t="str">
        <f t="shared" si="9"/>
        <v/>
      </c>
      <c r="L96" s="108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si="9"/>
        <v>-2.6606058753302588</v>
      </c>
      <c r="C97" s="108">
        <f t="shared" si="9"/>
        <v>-2.416719089263164</v>
      </c>
      <c r="D97" s="108" t="str">
        <f t="shared" si="9"/>
        <v/>
      </c>
      <c r="E97" s="108" t="str">
        <f t="shared" si="9"/>
        <v/>
      </c>
      <c r="F97" s="108" t="str">
        <f t="shared" si="9"/>
        <v/>
      </c>
      <c r="G97" s="108" t="str">
        <f t="shared" si="9"/>
        <v/>
      </c>
      <c r="H97" s="108" t="str">
        <f t="shared" si="9"/>
        <v/>
      </c>
      <c r="I97" s="108" t="str">
        <f t="shared" si="9"/>
        <v/>
      </c>
      <c r="J97" s="108" t="str">
        <f t="shared" si="9"/>
        <v/>
      </c>
      <c r="K97" s="108" t="str">
        <f t="shared" si="9"/>
        <v/>
      </c>
      <c r="L97" s="108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si="9"/>
        <v>-2.3226117300937825</v>
      </c>
      <c r="C98" s="108" t="str">
        <f t="shared" si="9"/>
        <v/>
      </c>
      <c r="D98" s="108" t="str">
        <f t="shared" si="9"/>
        <v/>
      </c>
      <c r="E98" s="108" t="str">
        <f t="shared" si="9"/>
        <v/>
      </c>
      <c r="F98" s="108" t="str">
        <f t="shared" si="9"/>
        <v/>
      </c>
      <c r="G98" s="108" t="str">
        <f t="shared" si="9"/>
        <v/>
      </c>
      <c r="H98" s="108" t="str">
        <f t="shared" si="9"/>
        <v/>
      </c>
      <c r="I98" s="108" t="str">
        <f t="shared" si="9"/>
        <v/>
      </c>
      <c r="J98" s="108" t="str">
        <f t="shared" si="9"/>
        <v/>
      </c>
      <c r="K98" s="108" t="str">
        <f t="shared" si="9"/>
        <v/>
      </c>
      <c r="L98" s="10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si="9"/>
        <v>-2.4676579660718163</v>
      </c>
      <c r="C99" s="108">
        <f t="shared" si="9"/>
        <v>-2.4981334817991976</v>
      </c>
      <c r="D99" s="108">
        <f t="shared" si="9"/>
        <v>-2.6000434675040234</v>
      </c>
      <c r="E99" s="108">
        <f t="shared" si="9"/>
        <v>-2.5837942529073405</v>
      </c>
      <c r="F99" s="108">
        <f t="shared" si="9"/>
        <v>-2.5967579318862413</v>
      </c>
      <c r="G99" s="108">
        <f t="shared" si="9"/>
        <v>-2.6782944075357045</v>
      </c>
      <c r="H99" s="108">
        <f t="shared" si="9"/>
        <v>-2.6961470973220854</v>
      </c>
      <c r="I99" s="108">
        <f t="shared" si="9"/>
        <v>-2.7151148591222731</v>
      </c>
      <c r="J99" s="108">
        <f t="shared" si="9"/>
        <v>-2.9560632427127023</v>
      </c>
      <c r="K99" s="108">
        <f t="shared" si="9"/>
        <v>-3.1443727569452871</v>
      </c>
      <c r="L99" s="108"/>
      <c r="M99"/>
      <c r="N99"/>
      <c r="O99"/>
      <c r="P99"/>
      <c r="Q99"/>
      <c r="R99"/>
      <c r="S99"/>
      <c r="T99"/>
      <c r="U99"/>
      <c r="V99"/>
    </row>
    <row r="100" spans="1:77" ht="12" customHeight="1">
      <c r="G100" s="99" t="s">
        <v>216</v>
      </c>
      <c r="H100" s="99">
        <v>1</v>
      </c>
    </row>
    <row r="101" spans="1:77" ht="12" customHeight="1">
      <c r="G101" s="99" t="s">
        <v>217</v>
      </c>
      <c r="H101" s="99">
        <v>152.41633484611367</v>
      </c>
      <c r="O101" s="109"/>
    </row>
    <row r="102" spans="1:77" ht="12" customHeight="1">
      <c r="G102" s="99" t="s">
        <v>218</v>
      </c>
      <c r="H102" s="99">
        <v>40.60004356064173</v>
      </c>
      <c r="O102" s="10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BF102" s="99" t="s">
        <v>160</v>
      </c>
      <c r="BG102" s="109">
        <f>SUM(BF106:BY125)</f>
        <v>116.28827587298007</v>
      </c>
    </row>
    <row r="103" spans="1:77" ht="12" customHeight="1">
      <c r="G103" s="99" t="s">
        <v>160</v>
      </c>
      <c r="H103" s="109">
        <f>BG102</f>
        <v>116.28827587298007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IF(B79="","",(B79-$H$100*B$99-$H$102)/$H$101)</f>
        <v>-0.2870058965983599</v>
      </c>
      <c r="C106" s="109">
        <f t="shared" ref="C106:K106" si="10">IF(C79="","",(C79-$H$100*C$99-$H$102)/$H$101)</f>
        <v>-0.28680594745407595</v>
      </c>
      <c r="D106" s="109">
        <f t="shared" si="10"/>
        <v>-0.28613731842682821</v>
      </c>
      <c r="E106" s="109">
        <f t="shared" si="10"/>
        <v>-0.28624392914288488</v>
      </c>
      <c r="F106" s="109">
        <f t="shared" si="10"/>
        <v>-0.28615887474899732</v>
      </c>
      <c r="G106" s="109">
        <f t="shared" si="10"/>
        <v>-0.28562391584362939</v>
      </c>
      <c r="H106" s="109">
        <f t="shared" si="10"/>
        <v>-0.28550678476444158</v>
      </c>
      <c r="I106" s="109">
        <f t="shared" si="10"/>
        <v>-0.26288793125821608</v>
      </c>
      <c r="J106" s="109">
        <f t="shared" si="10"/>
        <v>-0.28380148102745673</v>
      </c>
      <c r="K106" s="109">
        <f t="shared" si="10"/>
        <v>-0.28256598671890565</v>
      </c>
      <c r="L106" s="109"/>
      <c r="N106" s="119">
        <f>IFERROR(HLOOKUP(N$105-$A106,$B$105:$K$125,2+$A106-$A$106,0),"")</f>
        <v>-0.2870058965983599</v>
      </c>
      <c r="O106" s="119">
        <f t="shared" ref="O106:AG119" si="11">IFERROR(HLOOKUP(O$105-$A106,$B$105:$K$125,2+$A106-$A$106,0),"")</f>
        <v>-0.28680594745407595</v>
      </c>
      <c r="P106" s="119">
        <f t="shared" si="11"/>
        <v>-0.28613731842682821</v>
      </c>
      <c r="Q106" s="119">
        <f t="shared" si="11"/>
        <v>-0.28624392914288488</v>
      </c>
      <c r="R106" s="108">
        <f t="shared" si="11"/>
        <v>-0.28615887474899732</v>
      </c>
      <c r="S106" s="108">
        <f t="shared" si="11"/>
        <v>-0.28562391584362939</v>
      </c>
      <c r="T106" s="108">
        <f t="shared" si="11"/>
        <v>-0.28550678476444158</v>
      </c>
      <c r="U106" s="108">
        <f t="shared" si="11"/>
        <v>-0.26288793125821608</v>
      </c>
      <c r="V106" s="108">
        <f t="shared" si="11"/>
        <v>-0.28380148102745673</v>
      </c>
      <c r="W106" s="108">
        <f t="shared" si="11"/>
        <v>-0.28256598671890565</v>
      </c>
      <c r="X106" s="108" t="str">
        <f t="shared" si="11"/>
        <v/>
      </c>
      <c r="Y106" s="108" t="str">
        <f t="shared" si="11"/>
        <v/>
      </c>
      <c r="Z106" s="108" t="str">
        <f t="shared" si="11"/>
        <v/>
      </c>
      <c r="AA106" s="108" t="str">
        <f t="shared" si="11"/>
        <v/>
      </c>
      <c r="AB106" s="108" t="str">
        <f t="shared" si="11"/>
        <v/>
      </c>
      <c r="AC106" s="108" t="str">
        <f t="shared" si="11"/>
        <v/>
      </c>
      <c r="AD106" s="108" t="str">
        <f t="shared" si="11"/>
        <v/>
      </c>
      <c r="AE106" s="108" t="str">
        <f t="shared" si="11"/>
        <v/>
      </c>
      <c r="AF106" s="108" t="str">
        <f t="shared" si="11"/>
        <v/>
      </c>
      <c r="AG106" s="108" t="str">
        <f t="shared" si="11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U121" si="12">IF(AJ106="","",(AJ106-N106)^2)</f>
        <v/>
      </c>
      <c r="BG106" s="109" t="str">
        <f t="shared" si="12"/>
        <v/>
      </c>
      <c r="BH106" s="109" t="str">
        <f t="shared" si="12"/>
        <v/>
      </c>
      <c r="BI106" s="109" t="str">
        <f t="shared" si="12"/>
        <v/>
      </c>
      <c r="BJ106" s="109">
        <f t="shared" si="12"/>
        <v>0.71278691096352642</v>
      </c>
      <c r="BK106" s="109">
        <f t="shared" si="12"/>
        <v>0.37828387984635176</v>
      </c>
      <c r="BL106" s="109">
        <f t="shared" si="12"/>
        <v>1.326887066872469</v>
      </c>
      <c r="BM106" s="109">
        <f t="shared" si="12"/>
        <v>0.23177772037948016</v>
      </c>
      <c r="BN106" s="109">
        <f t="shared" si="12"/>
        <v>1.9259761727140208</v>
      </c>
      <c r="BO106" s="109">
        <f t="shared" si="12"/>
        <v>0.52859828787154572</v>
      </c>
      <c r="BP106" s="109" t="str">
        <f t="shared" si="12"/>
        <v/>
      </c>
      <c r="BQ106" s="109" t="str">
        <f t="shared" si="12"/>
        <v/>
      </c>
      <c r="BR106" s="109" t="str">
        <f t="shared" si="12"/>
        <v/>
      </c>
      <c r="BS106" s="109" t="str">
        <f t="shared" si="12"/>
        <v/>
      </c>
      <c r="BT106" s="109" t="str">
        <f t="shared" si="12"/>
        <v/>
      </c>
      <c r="BU106" s="109" t="str">
        <f t="shared" si="12"/>
        <v/>
      </c>
      <c r="BV106" s="109" t="str">
        <f t="shared" ref="BV106:BY125" si="13">IF(AZ106="","",(AZ106-AD106)^2)</f>
        <v/>
      </c>
      <c r="BW106" s="109" t="str">
        <f t="shared" si="13"/>
        <v/>
      </c>
      <c r="BX106" s="109" t="str">
        <f t="shared" si="13"/>
        <v/>
      </c>
      <c r="BY106" s="109" t="str">
        <f t="shared" si="13"/>
        <v/>
      </c>
    </row>
    <row r="107" spans="1:77" ht="12" customHeight="1">
      <c r="A107" s="104">
        <v>2001</v>
      </c>
      <c r="B107" s="109">
        <f t="shared" ref="B107:K122" si="14">IF(B80="","",(B80-$H$100*B$99-$H$102)/$H$101)</f>
        <v>-0.2870058965983599</v>
      </c>
      <c r="C107" s="109">
        <f t="shared" si="14"/>
        <v>-0.28680594745407595</v>
      </c>
      <c r="D107" s="109">
        <f t="shared" si="14"/>
        <v>-0.28613731842682821</v>
      </c>
      <c r="E107" s="109">
        <f t="shared" si="14"/>
        <v>-0.28624392914288488</v>
      </c>
      <c r="F107" s="109">
        <f t="shared" si="14"/>
        <v>-0.28615887474899732</v>
      </c>
      <c r="G107" s="109">
        <f t="shared" si="14"/>
        <v>-0.28562391584362939</v>
      </c>
      <c r="H107" s="109">
        <f t="shared" si="14"/>
        <v>-0.26329269742922368</v>
      </c>
      <c r="I107" s="109">
        <f t="shared" si="14"/>
        <v>-0.28538233772391053</v>
      </c>
      <c r="J107" s="109">
        <f t="shared" si="14"/>
        <v>-0.28380148102745673</v>
      </c>
      <c r="K107" s="109">
        <f t="shared" si="14"/>
        <v>-0.28256598671890565</v>
      </c>
      <c r="L107" s="109"/>
      <c r="N107" s="119" t="str">
        <f t="shared" ref="N107:AC125" si="15">IFERROR(HLOOKUP(N$105-$A107,$B$105:$K$125,2+$A107-$A$106,0),"")</f>
        <v/>
      </c>
      <c r="O107" s="119">
        <f t="shared" si="11"/>
        <v>-0.2870058965983599</v>
      </c>
      <c r="P107" s="119">
        <f t="shared" si="11"/>
        <v>-0.28680594745407595</v>
      </c>
      <c r="Q107" s="119">
        <f t="shared" si="11"/>
        <v>-0.28613731842682821</v>
      </c>
      <c r="R107" s="108">
        <f t="shared" si="11"/>
        <v>-0.28624392914288488</v>
      </c>
      <c r="S107" s="108">
        <f t="shared" si="11"/>
        <v>-0.28615887474899732</v>
      </c>
      <c r="T107" s="108">
        <f t="shared" si="11"/>
        <v>-0.28562391584362939</v>
      </c>
      <c r="U107" s="108">
        <f t="shared" si="11"/>
        <v>-0.26329269742922368</v>
      </c>
      <c r="V107" s="108">
        <f t="shared" si="11"/>
        <v>-0.28538233772391053</v>
      </c>
      <c r="W107" s="108">
        <f t="shared" si="11"/>
        <v>-0.28380148102745673</v>
      </c>
      <c r="X107" s="108">
        <f t="shared" si="11"/>
        <v>-0.28256598671890565</v>
      </c>
      <c r="Y107" s="108" t="str">
        <f t="shared" si="11"/>
        <v/>
      </c>
      <c r="Z107" s="108" t="str">
        <f t="shared" si="11"/>
        <v/>
      </c>
      <c r="AA107" s="108" t="str">
        <f t="shared" si="11"/>
        <v/>
      </c>
      <c r="AB107" s="108" t="str">
        <f t="shared" si="11"/>
        <v/>
      </c>
      <c r="AC107" s="108" t="str">
        <f t="shared" si="11"/>
        <v/>
      </c>
      <c r="AD107" s="108" t="str">
        <f t="shared" si="11"/>
        <v/>
      </c>
      <c r="AE107" s="108" t="str">
        <f t="shared" si="11"/>
        <v/>
      </c>
      <c r="AF107" s="108" t="str">
        <f t="shared" si="11"/>
        <v/>
      </c>
      <c r="AG107" s="108" t="str">
        <f t="shared" si="11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12"/>
        <v/>
      </c>
      <c r="BG107" s="109" t="str">
        <f t="shared" si="12"/>
        <v/>
      </c>
      <c r="BH107" s="109" t="str">
        <f t="shared" si="12"/>
        <v/>
      </c>
      <c r="BI107" s="109" t="str">
        <f t="shared" si="12"/>
        <v/>
      </c>
      <c r="BJ107" s="109">
        <f t="shared" si="12"/>
        <v>0.7126433009473736</v>
      </c>
      <c r="BK107" s="109">
        <f t="shared" si="12"/>
        <v>0.37762611535902768</v>
      </c>
      <c r="BL107" s="109">
        <f t="shared" si="12"/>
        <v>1.3271569285407512</v>
      </c>
      <c r="BM107" s="109">
        <f t="shared" si="12"/>
        <v>0.23216761978812489</v>
      </c>
      <c r="BN107" s="109">
        <f t="shared" si="12"/>
        <v>1.9215908604046925</v>
      </c>
      <c r="BO107" s="109">
        <f t="shared" si="12"/>
        <v>0.53039634078922315</v>
      </c>
      <c r="BP107" s="109">
        <f t="shared" si="12"/>
        <v>0.15240855009930243</v>
      </c>
      <c r="BQ107" s="109" t="str">
        <f t="shared" si="12"/>
        <v/>
      </c>
      <c r="BR107" s="109" t="str">
        <f t="shared" si="12"/>
        <v/>
      </c>
      <c r="BS107" s="109" t="str">
        <f t="shared" si="12"/>
        <v/>
      </c>
      <c r="BT107" s="109" t="str">
        <f t="shared" si="12"/>
        <v/>
      </c>
      <c r="BU107" s="109" t="str">
        <f t="shared" si="12"/>
        <v/>
      </c>
      <c r="BV107" s="109" t="str">
        <f t="shared" si="13"/>
        <v/>
      </c>
      <c r="BW107" s="109" t="str">
        <f t="shared" si="13"/>
        <v/>
      </c>
      <c r="BX107" s="109" t="str">
        <f t="shared" si="13"/>
        <v/>
      </c>
      <c r="BY107" s="109" t="str">
        <f t="shared" si="13"/>
        <v/>
      </c>
    </row>
    <row r="108" spans="1:77" ht="12" customHeight="1">
      <c r="A108" s="104">
        <v>2002</v>
      </c>
      <c r="B108" s="109">
        <f t="shared" si="14"/>
        <v>-0.2870058965983599</v>
      </c>
      <c r="C108" s="109">
        <f t="shared" si="14"/>
        <v>-0.26487997357960424</v>
      </c>
      <c r="D108" s="109">
        <f t="shared" si="14"/>
        <v>-0.28613731842682821</v>
      </c>
      <c r="E108" s="109">
        <f t="shared" si="14"/>
        <v>-0.28624392914288488</v>
      </c>
      <c r="F108" s="109">
        <f t="shared" si="14"/>
        <v>-0.28615887474899732</v>
      </c>
      <c r="G108" s="109">
        <f t="shared" si="14"/>
        <v>-0.26364705390732895</v>
      </c>
      <c r="H108" s="109">
        <f t="shared" si="14"/>
        <v>-0.28550678476444158</v>
      </c>
      <c r="I108" s="109">
        <f t="shared" si="14"/>
        <v>-0.28538233772391053</v>
      </c>
      <c r="J108" s="109">
        <f t="shared" si="14"/>
        <v>-0.28380148102745673</v>
      </c>
      <c r="K108" s="109">
        <f t="shared" si="14"/>
        <v>-0.28256598671890565</v>
      </c>
      <c r="L108" s="109"/>
      <c r="N108" s="119" t="str">
        <f t="shared" si="15"/>
        <v/>
      </c>
      <c r="O108" s="119" t="str">
        <f t="shared" si="11"/>
        <v/>
      </c>
      <c r="P108" s="119">
        <f t="shared" si="11"/>
        <v>-0.2870058965983599</v>
      </c>
      <c r="Q108" s="119">
        <f t="shared" si="11"/>
        <v>-0.26487997357960424</v>
      </c>
      <c r="R108" s="108">
        <f t="shared" si="11"/>
        <v>-0.28613731842682821</v>
      </c>
      <c r="S108" s="108">
        <f t="shared" si="11"/>
        <v>-0.28624392914288488</v>
      </c>
      <c r="T108" s="108">
        <f t="shared" si="11"/>
        <v>-0.28615887474899732</v>
      </c>
      <c r="U108" s="108">
        <f t="shared" si="11"/>
        <v>-0.26364705390732895</v>
      </c>
      <c r="V108" s="108">
        <f t="shared" si="11"/>
        <v>-0.28550678476444158</v>
      </c>
      <c r="W108" s="108">
        <f t="shared" si="11"/>
        <v>-0.28538233772391053</v>
      </c>
      <c r="X108" s="108">
        <f t="shared" si="11"/>
        <v>-0.28380148102745673</v>
      </c>
      <c r="Y108" s="108">
        <f t="shared" si="11"/>
        <v>-0.28256598671890565</v>
      </c>
      <c r="Z108" s="108" t="str">
        <f t="shared" si="11"/>
        <v/>
      </c>
      <c r="AA108" s="108" t="str">
        <f t="shared" si="11"/>
        <v/>
      </c>
      <c r="AB108" s="108" t="str">
        <f t="shared" si="11"/>
        <v/>
      </c>
      <c r="AC108" s="108" t="str">
        <f t="shared" si="11"/>
        <v/>
      </c>
      <c r="AD108" s="108" t="str">
        <f t="shared" si="11"/>
        <v/>
      </c>
      <c r="AE108" s="108" t="str">
        <f t="shared" si="11"/>
        <v/>
      </c>
      <c r="AF108" s="108" t="str">
        <f t="shared" si="11"/>
        <v/>
      </c>
      <c r="AG108" s="108" t="str">
        <f t="shared" si="11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12"/>
        <v/>
      </c>
      <c r="BG108" s="109" t="str">
        <f t="shared" si="12"/>
        <v/>
      </c>
      <c r="BH108" s="109" t="str">
        <f t="shared" si="12"/>
        <v/>
      </c>
      <c r="BI108" s="109" t="str">
        <f t="shared" si="12"/>
        <v/>
      </c>
      <c r="BJ108" s="109">
        <f t="shared" si="12"/>
        <v>0.7128233100147674</v>
      </c>
      <c r="BK108" s="109">
        <f t="shared" si="12"/>
        <v>0.37752158854725115</v>
      </c>
      <c r="BL108" s="109">
        <f t="shared" si="12"/>
        <v>1.3283897846181454</v>
      </c>
      <c r="BM108" s="109">
        <f t="shared" si="12"/>
        <v>0.23250923001466622</v>
      </c>
      <c r="BN108" s="109">
        <f t="shared" si="12"/>
        <v>1.9212458552878406</v>
      </c>
      <c r="BO108" s="109">
        <f t="shared" si="12"/>
        <v>0.53270146247374517</v>
      </c>
      <c r="BP108" s="109">
        <f t="shared" si="12"/>
        <v>0.15337473907732746</v>
      </c>
      <c r="BQ108" s="109">
        <f t="shared" si="12"/>
        <v>0.56221304444475573</v>
      </c>
      <c r="BR108" s="109" t="str">
        <f t="shared" si="12"/>
        <v/>
      </c>
      <c r="BS108" s="109" t="str">
        <f t="shared" si="12"/>
        <v/>
      </c>
      <c r="BT108" s="109" t="str">
        <f t="shared" si="12"/>
        <v/>
      </c>
      <c r="BU108" s="109" t="str">
        <f t="shared" si="12"/>
        <v/>
      </c>
      <c r="BV108" s="109" t="str">
        <f t="shared" si="13"/>
        <v/>
      </c>
      <c r="BW108" s="109" t="str">
        <f t="shared" si="13"/>
        <v/>
      </c>
      <c r="BX108" s="109" t="str">
        <f t="shared" si="13"/>
        <v/>
      </c>
      <c r="BY108" s="109" t="str">
        <f t="shared" si="13"/>
        <v/>
      </c>
    </row>
    <row r="109" spans="1:77" ht="12" customHeight="1">
      <c r="A109" s="104">
        <v>2003</v>
      </c>
      <c r="B109" s="109">
        <f t="shared" si="14"/>
        <v>-0.26614446680689285</v>
      </c>
      <c r="C109" s="109">
        <f t="shared" si="14"/>
        <v>-0.28680594745407595</v>
      </c>
      <c r="D109" s="109">
        <f t="shared" si="14"/>
        <v>-0.28613731842682821</v>
      </c>
      <c r="E109" s="109">
        <f t="shared" si="14"/>
        <v>-0.28624392914288488</v>
      </c>
      <c r="F109" s="109">
        <f t="shared" si="14"/>
        <v>-0.26527954905312007</v>
      </c>
      <c r="G109" s="109">
        <f t="shared" si="14"/>
        <v>-0.28562391584362939</v>
      </c>
      <c r="H109" s="109">
        <f t="shared" si="14"/>
        <v>-0.28550678476444158</v>
      </c>
      <c r="I109" s="109">
        <f t="shared" si="14"/>
        <v>-0.28538233772391053</v>
      </c>
      <c r="J109" s="109">
        <f t="shared" si="14"/>
        <v>-0.28380148102745673</v>
      </c>
      <c r="K109" s="109">
        <f t="shared" si="14"/>
        <v>-0.28256598671890565</v>
      </c>
      <c r="L109" s="109"/>
      <c r="N109" s="119" t="str">
        <f t="shared" si="15"/>
        <v/>
      </c>
      <c r="O109" s="119" t="str">
        <f t="shared" si="11"/>
        <v/>
      </c>
      <c r="P109" s="119" t="str">
        <f t="shared" si="11"/>
        <v/>
      </c>
      <c r="Q109" s="119">
        <f t="shared" si="11"/>
        <v>-0.26614446680689285</v>
      </c>
      <c r="R109" s="108">
        <f t="shared" si="11"/>
        <v>-0.28680594745407595</v>
      </c>
      <c r="S109" s="108">
        <f t="shared" si="11"/>
        <v>-0.28613731842682821</v>
      </c>
      <c r="T109" s="108">
        <f t="shared" si="11"/>
        <v>-0.28624392914288488</v>
      </c>
      <c r="U109" s="108">
        <f t="shared" si="11"/>
        <v>-0.26527954905312007</v>
      </c>
      <c r="V109" s="108">
        <f t="shared" si="11"/>
        <v>-0.28562391584362939</v>
      </c>
      <c r="W109" s="108">
        <f t="shared" si="11"/>
        <v>-0.28550678476444158</v>
      </c>
      <c r="X109" s="108">
        <f t="shared" si="11"/>
        <v>-0.28538233772391053</v>
      </c>
      <c r="Y109" s="108">
        <f t="shared" si="11"/>
        <v>-0.28380148102745673</v>
      </c>
      <c r="Z109" s="108">
        <f t="shared" si="11"/>
        <v>-0.28256598671890565</v>
      </c>
      <c r="AA109" s="108" t="str">
        <f t="shared" si="11"/>
        <v/>
      </c>
      <c r="AB109" s="108" t="str">
        <f t="shared" si="11"/>
        <v/>
      </c>
      <c r="AC109" s="108" t="str">
        <f t="shared" si="11"/>
        <v/>
      </c>
      <c r="AD109" s="108" t="str">
        <f t="shared" si="11"/>
        <v/>
      </c>
      <c r="AE109" s="108" t="str">
        <f t="shared" si="11"/>
        <v/>
      </c>
      <c r="AF109" s="108" t="str">
        <f t="shared" si="11"/>
        <v/>
      </c>
      <c r="AG109" s="108" t="str">
        <f t="shared" si="11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12"/>
        <v/>
      </c>
      <c r="BG109" s="109" t="str">
        <f t="shared" si="12"/>
        <v/>
      </c>
      <c r="BH109" s="109" t="str">
        <f t="shared" si="12"/>
        <v/>
      </c>
      <c r="BI109" s="109" t="str">
        <f t="shared" si="12"/>
        <v/>
      </c>
      <c r="BJ109" s="109">
        <f t="shared" si="12"/>
        <v>0.7116947252934982</v>
      </c>
      <c r="BK109" s="109">
        <f t="shared" si="12"/>
        <v>0.37765260910019083</v>
      </c>
      <c r="BL109" s="109">
        <f t="shared" si="12"/>
        <v>1.328585852084901</v>
      </c>
      <c r="BM109" s="109">
        <f t="shared" si="12"/>
        <v>0.23408624760974084</v>
      </c>
      <c r="BN109" s="109">
        <f t="shared" si="12"/>
        <v>1.9209211605413983</v>
      </c>
      <c r="BO109" s="109">
        <f t="shared" si="12"/>
        <v>0.53288313679106958</v>
      </c>
      <c r="BP109" s="109">
        <f t="shared" si="12"/>
        <v>0.15461546275496582</v>
      </c>
      <c r="BQ109" s="109">
        <f t="shared" si="12"/>
        <v>0.56036180219769205</v>
      </c>
      <c r="BR109" s="109">
        <f t="shared" si="12"/>
        <v>1.1692312927226858</v>
      </c>
      <c r="BS109" s="109" t="str">
        <f t="shared" si="12"/>
        <v/>
      </c>
      <c r="BT109" s="109" t="str">
        <f t="shared" si="12"/>
        <v/>
      </c>
      <c r="BU109" s="109" t="str">
        <f t="shared" si="12"/>
        <v/>
      </c>
      <c r="BV109" s="109" t="str">
        <f t="shared" si="13"/>
        <v/>
      </c>
      <c r="BW109" s="109" t="str">
        <f t="shared" si="13"/>
        <v/>
      </c>
      <c r="BX109" s="109" t="str">
        <f t="shared" si="13"/>
        <v/>
      </c>
      <c r="BY109" s="109" t="str">
        <f t="shared" si="13"/>
        <v/>
      </c>
    </row>
    <row r="110" spans="1:77" ht="12" customHeight="1">
      <c r="A110" s="104">
        <v>2004</v>
      </c>
      <c r="B110" s="109">
        <f t="shared" si="14"/>
        <v>-0.2870058965983599</v>
      </c>
      <c r="C110" s="109">
        <f t="shared" si="14"/>
        <v>-0.28680594745407595</v>
      </c>
      <c r="D110" s="109">
        <f t="shared" si="14"/>
        <v>-0.28613731842682821</v>
      </c>
      <c r="E110" s="109">
        <f t="shared" si="14"/>
        <v>-0.26538249935141778</v>
      </c>
      <c r="F110" s="109">
        <f t="shared" si="14"/>
        <v>-0.28615887474899732</v>
      </c>
      <c r="G110" s="109">
        <f t="shared" si="14"/>
        <v>-0.28562391584362939</v>
      </c>
      <c r="H110" s="109">
        <f t="shared" si="14"/>
        <v>-0.26462745906856433</v>
      </c>
      <c r="I110" s="109">
        <f t="shared" si="14"/>
        <v>-0.28538233772391053</v>
      </c>
      <c r="J110" s="109">
        <f t="shared" si="14"/>
        <v>-0.28380148102745673</v>
      </c>
      <c r="K110" s="109">
        <f t="shared" si="14"/>
        <v>-0.28256598671890565</v>
      </c>
      <c r="L110" s="109"/>
      <c r="N110" s="108" t="str">
        <f t="shared" si="15"/>
        <v/>
      </c>
      <c r="O110" s="108" t="str">
        <f t="shared" si="11"/>
        <v/>
      </c>
      <c r="P110" s="108" t="str">
        <f t="shared" si="11"/>
        <v/>
      </c>
      <c r="Q110" s="108" t="str">
        <f t="shared" si="11"/>
        <v/>
      </c>
      <c r="R110" s="108">
        <f t="shared" si="11"/>
        <v>-0.2870058965983599</v>
      </c>
      <c r="S110" s="108">
        <f t="shared" si="11"/>
        <v>-0.28680594745407595</v>
      </c>
      <c r="T110" s="108">
        <f t="shared" si="11"/>
        <v>-0.28613731842682821</v>
      </c>
      <c r="U110" s="108">
        <f t="shared" si="11"/>
        <v>-0.26538249935141778</v>
      </c>
      <c r="V110" s="108">
        <f t="shared" si="11"/>
        <v>-0.28615887474899732</v>
      </c>
      <c r="W110" s="108">
        <f t="shared" si="11"/>
        <v>-0.28562391584362939</v>
      </c>
      <c r="X110" s="108">
        <f t="shared" si="11"/>
        <v>-0.26462745906856433</v>
      </c>
      <c r="Y110" s="108">
        <f t="shared" si="11"/>
        <v>-0.28538233772391053</v>
      </c>
      <c r="Z110" s="108">
        <f t="shared" si="11"/>
        <v>-0.28380148102745673</v>
      </c>
      <c r="AA110" s="108">
        <f t="shared" si="11"/>
        <v>-0.28256598671890565</v>
      </c>
      <c r="AB110" s="108" t="str">
        <f t="shared" si="11"/>
        <v/>
      </c>
      <c r="AC110" s="108" t="str">
        <f t="shared" si="11"/>
        <v/>
      </c>
      <c r="AD110" s="108" t="str">
        <f t="shared" si="11"/>
        <v/>
      </c>
      <c r="AE110" s="108" t="str">
        <f t="shared" si="11"/>
        <v/>
      </c>
      <c r="AF110" s="108" t="str">
        <f t="shared" si="11"/>
        <v/>
      </c>
      <c r="AG110" s="108" t="str">
        <f t="shared" si="11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12"/>
        <v/>
      </c>
      <c r="BG110" s="109" t="str">
        <f t="shared" si="12"/>
        <v/>
      </c>
      <c r="BH110" s="109" t="str">
        <f t="shared" si="12"/>
        <v/>
      </c>
      <c r="BI110" s="109" t="str">
        <f t="shared" si="12"/>
        <v/>
      </c>
      <c r="BJ110" s="109">
        <f t="shared" si="12"/>
        <v>0.71135740307400475</v>
      </c>
      <c r="BK110" s="109">
        <f t="shared" si="12"/>
        <v>0.37683126500141562</v>
      </c>
      <c r="BL110" s="109">
        <f t="shared" si="12"/>
        <v>1.3283400952626558</v>
      </c>
      <c r="BM110" s="109">
        <f t="shared" si="12"/>
        <v>0.23418587798315293</v>
      </c>
      <c r="BN110" s="109">
        <f t="shared" si="12"/>
        <v>1.9194385695230578</v>
      </c>
      <c r="BO110" s="109">
        <f t="shared" si="12"/>
        <v>0.53305415918059051</v>
      </c>
      <c r="BP110" s="109">
        <f t="shared" si="12"/>
        <v>0.13872410435683916</v>
      </c>
      <c r="BQ110" s="109">
        <f t="shared" si="12"/>
        <v>0.55799752746444908</v>
      </c>
      <c r="BR110" s="109">
        <f t="shared" si="12"/>
        <v>1.1665609144940243</v>
      </c>
      <c r="BS110" s="109">
        <f t="shared" si="12"/>
        <v>0.5204177454593667</v>
      </c>
      <c r="BT110" s="109" t="str">
        <f t="shared" si="12"/>
        <v/>
      </c>
      <c r="BU110" s="109" t="str">
        <f t="shared" si="12"/>
        <v/>
      </c>
      <c r="BV110" s="109" t="str">
        <f t="shared" si="13"/>
        <v/>
      </c>
      <c r="BW110" s="109" t="str">
        <f t="shared" si="13"/>
        <v/>
      </c>
      <c r="BX110" s="109" t="str">
        <f t="shared" si="13"/>
        <v/>
      </c>
      <c r="BY110" s="109" t="str">
        <f t="shared" si="13"/>
        <v/>
      </c>
    </row>
    <row r="111" spans="1:77" ht="12" customHeight="1">
      <c r="A111" s="104">
        <v>2005</v>
      </c>
      <c r="B111" s="109">
        <f t="shared" si="14"/>
        <v>-0.2870058965983599</v>
      </c>
      <c r="C111" s="109">
        <f t="shared" si="14"/>
        <v>-0.28680594745407595</v>
      </c>
      <c r="D111" s="109">
        <f t="shared" si="14"/>
        <v>-0.26550735588851077</v>
      </c>
      <c r="E111" s="109">
        <f t="shared" si="14"/>
        <v>-0.28624392914288488</v>
      </c>
      <c r="F111" s="109">
        <f t="shared" si="14"/>
        <v>-0.26554767491846931</v>
      </c>
      <c r="G111" s="109">
        <f t="shared" si="14"/>
        <v>-0.26496200291566263</v>
      </c>
      <c r="H111" s="109">
        <f t="shared" si="14"/>
        <v>-0.28550678476444158</v>
      </c>
      <c r="I111" s="109">
        <f t="shared" si="14"/>
        <v>-0.26473899705204246</v>
      </c>
      <c r="J111" s="109">
        <f t="shared" si="14"/>
        <v>-0.28380148102745673</v>
      </c>
      <c r="K111" s="109">
        <f t="shared" si="14"/>
        <v>-0.28256598671890565</v>
      </c>
      <c r="L111" s="109"/>
      <c r="N111" s="108" t="str">
        <f t="shared" si="15"/>
        <v/>
      </c>
      <c r="O111" s="108" t="str">
        <f t="shared" si="11"/>
        <v/>
      </c>
      <c r="P111" s="108" t="str">
        <f t="shared" si="11"/>
        <v/>
      </c>
      <c r="Q111" s="108" t="str">
        <f t="shared" si="11"/>
        <v/>
      </c>
      <c r="R111" s="108" t="str">
        <f t="shared" si="11"/>
        <v/>
      </c>
      <c r="S111" s="108">
        <f t="shared" si="11"/>
        <v>-0.2870058965983599</v>
      </c>
      <c r="T111" s="108">
        <f t="shared" si="11"/>
        <v>-0.28680594745407595</v>
      </c>
      <c r="U111" s="108">
        <f t="shared" si="11"/>
        <v>-0.26550735588851077</v>
      </c>
      <c r="V111" s="108">
        <f t="shared" si="11"/>
        <v>-0.28624392914288488</v>
      </c>
      <c r="W111" s="108">
        <f t="shared" si="11"/>
        <v>-0.26554767491846931</v>
      </c>
      <c r="X111" s="108">
        <f t="shared" si="11"/>
        <v>-0.26496200291566263</v>
      </c>
      <c r="Y111" s="108">
        <f t="shared" si="11"/>
        <v>-0.28550678476444158</v>
      </c>
      <c r="Z111" s="108">
        <f t="shared" si="11"/>
        <v>-0.26473899705204246</v>
      </c>
      <c r="AA111" s="108">
        <f t="shared" si="11"/>
        <v>-0.28380148102745673</v>
      </c>
      <c r="AB111" s="108">
        <f t="shared" si="11"/>
        <v>-0.28256598671890565</v>
      </c>
      <c r="AC111" s="108" t="str">
        <f t="shared" si="11"/>
        <v/>
      </c>
      <c r="AD111" s="108" t="str">
        <f t="shared" si="11"/>
        <v/>
      </c>
      <c r="AE111" s="108" t="str">
        <f t="shared" si="11"/>
        <v/>
      </c>
      <c r="AF111" s="108" t="str">
        <f t="shared" si="11"/>
        <v/>
      </c>
      <c r="AG111" s="108" t="str">
        <f t="shared" si="11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12"/>
        <v/>
      </c>
      <c r="BG111" s="109" t="str">
        <f t="shared" si="12"/>
        <v/>
      </c>
      <c r="BH111" s="109" t="str">
        <f t="shared" si="12"/>
        <v/>
      </c>
      <c r="BI111" s="109" t="str">
        <f t="shared" si="12"/>
        <v/>
      </c>
      <c r="BJ111" s="109" t="str">
        <f t="shared" si="12"/>
        <v/>
      </c>
      <c r="BK111" s="109">
        <f t="shared" si="12"/>
        <v>0.37658582108372096</v>
      </c>
      <c r="BL111" s="109">
        <f t="shared" si="12"/>
        <v>1.3298817808777472</v>
      </c>
      <c r="BM111" s="109">
        <f t="shared" si="12"/>
        <v>0.23430673660961981</v>
      </c>
      <c r="BN111" s="109">
        <f t="shared" si="12"/>
        <v>1.9192029015713659</v>
      </c>
      <c r="BO111" s="109">
        <f t="shared" si="12"/>
        <v>0.50414166354659107</v>
      </c>
      <c r="BP111" s="109">
        <f t="shared" si="12"/>
        <v>0.13897342257070081</v>
      </c>
      <c r="BQ111" s="109">
        <f t="shared" si="12"/>
        <v>0.5578116209842473</v>
      </c>
      <c r="BR111" s="109">
        <f t="shared" si="12"/>
        <v>1.2081020982912105</v>
      </c>
      <c r="BS111" s="109">
        <f t="shared" si="12"/>
        <v>0.52220184272650105</v>
      </c>
      <c r="BT111" s="109">
        <f t="shared" si="12"/>
        <v>0.53139943872294571</v>
      </c>
      <c r="BU111" s="109" t="str">
        <f t="shared" si="12"/>
        <v/>
      </c>
      <c r="BV111" s="109" t="str">
        <f t="shared" si="13"/>
        <v/>
      </c>
      <c r="BW111" s="109" t="str">
        <f t="shared" si="13"/>
        <v/>
      </c>
      <c r="BX111" s="109" t="str">
        <f t="shared" si="13"/>
        <v/>
      </c>
      <c r="BY111" s="109" t="str">
        <f t="shared" si="13"/>
        <v/>
      </c>
    </row>
    <row r="112" spans="1:77" ht="12" customHeight="1">
      <c r="A112" s="104">
        <v>2006</v>
      </c>
      <c r="B112" s="109">
        <f t="shared" si="14"/>
        <v>-0.26655452855906447</v>
      </c>
      <c r="C112" s="109">
        <f t="shared" si="14"/>
        <v>-0.26633986021564682</v>
      </c>
      <c r="D112" s="109">
        <f t="shared" si="14"/>
        <v>-0.28613731842682821</v>
      </c>
      <c r="E112" s="109">
        <f t="shared" si="14"/>
        <v>-0.26576301829967686</v>
      </c>
      <c r="F112" s="109">
        <f t="shared" si="14"/>
        <v>-0.26566303446669043</v>
      </c>
      <c r="G112" s="109">
        <f t="shared" si="14"/>
        <v>-0.28562391584362939</v>
      </c>
      <c r="H112" s="109">
        <f t="shared" si="14"/>
        <v>-0.26503323434575593</v>
      </c>
      <c r="I112" s="109">
        <f t="shared" si="14"/>
        <v>-0.28538233772391053</v>
      </c>
      <c r="J112" s="109">
        <f t="shared" si="14"/>
        <v>-0.28380148102745673</v>
      </c>
      <c r="K112" s="109">
        <f t="shared" si="14"/>
        <v>-0.28256598671890565</v>
      </c>
      <c r="L112" s="109"/>
      <c r="N112" s="108" t="str">
        <f t="shared" si="15"/>
        <v/>
      </c>
      <c r="O112" s="108" t="str">
        <f t="shared" si="11"/>
        <v/>
      </c>
      <c r="P112" s="108" t="str">
        <f t="shared" si="11"/>
        <v/>
      </c>
      <c r="Q112" s="108" t="str">
        <f t="shared" si="11"/>
        <v/>
      </c>
      <c r="R112" s="108" t="str">
        <f t="shared" si="11"/>
        <v/>
      </c>
      <c r="S112" s="108" t="str">
        <f t="shared" si="11"/>
        <v/>
      </c>
      <c r="T112" s="108">
        <f t="shared" si="11"/>
        <v>-0.26655452855906447</v>
      </c>
      <c r="U112" s="108">
        <f t="shared" si="11"/>
        <v>-0.26633986021564682</v>
      </c>
      <c r="V112" s="108">
        <f t="shared" si="11"/>
        <v>-0.28613731842682821</v>
      </c>
      <c r="W112" s="108">
        <f t="shared" si="11"/>
        <v>-0.26576301829967686</v>
      </c>
      <c r="X112" s="108">
        <f t="shared" si="11"/>
        <v>-0.26566303446669043</v>
      </c>
      <c r="Y112" s="108">
        <f t="shared" si="11"/>
        <v>-0.28562391584362939</v>
      </c>
      <c r="Z112" s="108">
        <f t="shared" si="11"/>
        <v>-0.26503323434575593</v>
      </c>
      <c r="AA112" s="108">
        <f t="shared" si="11"/>
        <v>-0.28538233772391053</v>
      </c>
      <c r="AB112" s="108">
        <f t="shared" si="11"/>
        <v>-0.28380148102745673</v>
      </c>
      <c r="AC112" s="108">
        <f t="shared" si="11"/>
        <v>-0.28256598671890565</v>
      </c>
      <c r="AD112" s="108" t="str">
        <f t="shared" si="11"/>
        <v/>
      </c>
      <c r="AE112" s="108" t="str">
        <f t="shared" si="11"/>
        <v/>
      </c>
      <c r="AF112" s="108" t="str">
        <f t="shared" si="11"/>
        <v/>
      </c>
      <c r="AG112" s="108" t="str">
        <f t="shared" si="11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12"/>
        <v/>
      </c>
      <c r="BG112" s="109" t="str">
        <f t="shared" si="12"/>
        <v/>
      </c>
      <c r="BH112" s="109" t="str">
        <f t="shared" si="12"/>
        <v/>
      </c>
      <c r="BI112" s="109" t="str">
        <f t="shared" si="12"/>
        <v/>
      </c>
      <c r="BJ112" s="109" t="str">
        <f t="shared" si="12"/>
        <v/>
      </c>
      <c r="BK112" s="109" t="str">
        <f t="shared" si="12"/>
        <v/>
      </c>
      <c r="BL112" s="109">
        <f t="shared" si="12"/>
        <v>1.2835838256359022</v>
      </c>
      <c r="BM112" s="109">
        <f t="shared" si="12"/>
        <v>0.23511338112653607</v>
      </c>
      <c r="BN112" s="109">
        <f t="shared" si="12"/>
        <v>1.9194982998853103</v>
      </c>
      <c r="BO112" s="109">
        <f t="shared" si="12"/>
        <v>0.50444751015699252</v>
      </c>
      <c r="BP112" s="109">
        <f t="shared" si="12"/>
        <v>0.13949659107259202</v>
      </c>
      <c r="BQ112" s="109">
        <f t="shared" si="12"/>
        <v>0.5576366718237884</v>
      </c>
      <c r="BR112" s="109">
        <f t="shared" si="12"/>
        <v>1.2074553706866367</v>
      </c>
      <c r="BS112" s="109">
        <f t="shared" si="12"/>
        <v>0.52448910768480306</v>
      </c>
      <c r="BT112" s="109">
        <f t="shared" si="12"/>
        <v>0.52959968490584519</v>
      </c>
      <c r="BU112" s="109">
        <f t="shared" si="12"/>
        <v>0.71635827320393353</v>
      </c>
      <c r="BV112" s="109" t="str">
        <f t="shared" si="13"/>
        <v/>
      </c>
      <c r="BW112" s="109" t="str">
        <f t="shared" si="13"/>
        <v/>
      </c>
      <c r="BX112" s="109" t="str">
        <f t="shared" si="13"/>
        <v/>
      </c>
      <c r="BY112" s="109" t="str">
        <f t="shared" si="13"/>
        <v/>
      </c>
    </row>
    <row r="113" spans="1:77" ht="12" customHeight="1">
      <c r="A113" s="104">
        <v>2007</v>
      </c>
      <c r="B113" s="109">
        <f t="shared" si="14"/>
        <v>-0.26596075457947277</v>
      </c>
      <c r="C113" s="109">
        <f t="shared" si="14"/>
        <v>-0.26571181491021606</v>
      </c>
      <c r="D113" s="109">
        <f t="shared" si="14"/>
        <v>-0.26505272494675447</v>
      </c>
      <c r="E113" s="109">
        <f t="shared" si="14"/>
        <v>-0.26513945732388455</v>
      </c>
      <c r="F113" s="109">
        <f t="shared" si="14"/>
        <v>-0.28615887474899732</v>
      </c>
      <c r="G113" s="109">
        <f t="shared" si="14"/>
        <v>-0.26446981336503039</v>
      </c>
      <c r="H113" s="109">
        <f t="shared" si="14"/>
        <v>-0.28550678476444158</v>
      </c>
      <c r="I113" s="109">
        <f t="shared" si="14"/>
        <v>-0.28538233772391053</v>
      </c>
      <c r="J113" s="109">
        <f t="shared" si="14"/>
        <v>-0.26265643987824949</v>
      </c>
      <c r="K113" s="109">
        <f t="shared" si="14"/>
        <v>-0.28256598671890565</v>
      </c>
      <c r="L113" s="109"/>
      <c r="N113" s="108" t="str">
        <f t="shared" si="15"/>
        <v/>
      </c>
      <c r="O113" s="108" t="str">
        <f t="shared" si="11"/>
        <v/>
      </c>
      <c r="P113" s="108" t="str">
        <f t="shared" si="11"/>
        <v/>
      </c>
      <c r="Q113" s="108" t="str">
        <f t="shared" si="11"/>
        <v/>
      </c>
      <c r="R113" s="108" t="str">
        <f t="shared" si="11"/>
        <v/>
      </c>
      <c r="S113" s="108" t="str">
        <f t="shared" si="11"/>
        <v/>
      </c>
      <c r="T113" s="108" t="str">
        <f t="shared" si="11"/>
        <v/>
      </c>
      <c r="U113" s="108">
        <f t="shared" si="11"/>
        <v>-0.26596075457947277</v>
      </c>
      <c r="V113" s="108">
        <f t="shared" si="11"/>
        <v>-0.26571181491021606</v>
      </c>
      <c r="W113" s="108">
        <f t="shared" si="11"/>
        <v>-0.26505272494675447</v>
      </c>
      <c r="X113" s="108">
        <f t="shared" si="11"/>
        <v>-0.26513945732388455</v>
      </c>
      <c r="Y113" s="108">
        <f t="shared" si="11"/>
        <v>-0.28615887474899732</v>
      </c>
      <c r="Z113" s="108">
        <f t="shared" si="11"/>
        <v>-0.26446981336503039</v>
      </c>
      <c r="AA113" s="108">
        <f t="shared" si="11"/>
        <v>-0.28550678476444158</v>
      </c>
      <c r="AB113" s="108">
        <f t="shared" si="11"/>
        <v>-0.28538233772391053</v>
      </c>
      <c r="AC113" s="108">
        <f t="shared" si="11"/>
        <v>-0.26265643987824949</v>
      </c>
      <c r="AD113" s="108">
        <f t="shared" si="11"/>
        <v>-0.28256598671890565</v>
      </c>
      <c r="AE113" s="108" t="str">
        <f t="shared" si="11"/>
        <v/>
      </c>
      <c r="AF113" s="108" t="str">
        <f t="shared" si="11"/>
        <v/>
      </c>
      <c r="AG113" s="108" t="str">
        <f t="shared" si="11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12"/>
        <v/>
      </c>
      <c r="BG113" s="109" t="str">
        <f t="shared" si="12"/>
        <v/>
      </c>
      <c r="BH113" s="109" t="str">
        <f t="shared" si="12"/>
        <v/>
      </c>
      <c r="BI113" s="109" t="str">
        <f t="shared" si="12"/>
        <v/>
      </c>
      <c r="BJ113" s="109" t="str">
        <f t="shared" si="12"/>
        <v/>
      </c>
      <c r="BK113" s="109" t="str">
        <f t="shared" si="12"/>
        <v/>
      </c>
      <c r="BL113" s="109" t="str">
        <f t="shared" si="12"/>
        <v/>
      </c>
      <c r="BM113" s="109">
        <f t="shared" si="12"/>
        <v>0.23474587963901536</v>
      </c>
      <c r="BN113" s="109">
        <f t="shared" si="12"/>
        <v>1.9765129208937242</v>
      </c>
      <c r="BO113" s="109">
        <f t="shared" si="12"/>
        <v>0.50343905051864579</v>
      </c>
      <c r="BP113" s="109">
        <f t="shared" si="12"/>
        <v>0.13910576101277877</v>
      </c>
      <c r="BQ113" s="109">
        <f t="shared" si="12"/>
        <v>0.55683799608495155</v>
      </c>
      <c r="BR113" s="109">
        <f t="shared" si="12"/>
        <v>1.2086939102400682</v>
      </c>
      <c r="BS113" s="109">
        <f t="shared" si="12"/>
        <v>0.52466937629803256</v>
      </c>
      <c r="BT113" s="109">
        <f t="shared" si="12"/>
        <v>0.52730129135775539</v>
      </c>
      <c r="BU113" s="109">
        <f t="shared" si="12"/>
        <v>0.75045672821694487</v>
      </c>
      <c r="BV113" s="109">
        <f t="shared" si="13"/>
        <v>3.2152598371310193</v>
      </c>
      <c r="BW113" s="109" t="str">
        <f t="shared" si="13"/>
        <v/>
      </c>
      <c r="BX113" s="109" t="str">
        <f t="shared" si="13"/>
        <v/>
      </c>
      <c r="BY113" s="109" t="str">
        <f t="shared" si="13"/>
        <v/>
      </c>
    </row>
    <row r="114" spans="1:77" ht="12" customHeight="1">
      <c r="A114" s="104">
        <v>2008</v>
      </c>
      <c r="B114" s="109">
        <f t="shared" si="14"/>
        <v>-0.26348879272698644</v>
      </c>
      <c r="C114" s="109">
        <f t="shared" si="14"/>
        <v>-0.26322983103373054</v>
      </c>
      <c r="D114" s="109">
        <f t="shared" si="14"/>
        <v>-0.2653362898864467</v>
      </c>
      <c r="E114" s="109">
        <f t="shared" si="14"/>
        <v>-0.28624392914288488</v>
      </c>
      <c r="F114" s="109">
        <f t="shared" si="14"/>
        <v>-0.26530679485447184</v>
      </c>
      <c r="G114" s="109">
        <f t="shared" si="14"/>
        <v>-0.28562391584362939</v>
      </c>
      <c r="H114" s="109">
        <f t="shared" si="14"/>
        <v>-0.28550678476444158</v>
      </c>
      <c r="I114" s="109">
        <f t="shared" si="14"/>
        <v>-0.26451244087616071</v>
      </c>
      <c r="J114" s="109">
        <f t="shared" si="14"/>
        <v>-0.28380148102745673</v>
      </c>
      <c r="K114" s="109">
        <f t="shared" si="14"/>
        <v>-0.28256598671890565</v>
      </c>
      <c r="L114" s="109"/>
      <c r="N114" s="108" t="str">
        <f t="shared" si="15"/>
        <v/>
      </c>
      <c r="O114" s="108" t="str">
        <f t="shared" si="11"/>
        <v/>
      </c>
      <c r="P114" s="108" t="str">
        <f t="shared" si="11"/>
        <v/>
      </c>
      <c r="Q114" s="108" t="str">
        <f t="shared" si="11"/>
        <v/>
      </c>
      <c r="R114" s="108" t="str">
        <f t="shared" si="11"/>
        <v/>
      </c>
      <c r="S114" s="108" t="str">
        <f t="shared" si="11"/>
        <v/>
      </c>
      <c r="T114" s="108" t="str">
        <f t="shared" si="11"/>
        <v/>
      </c>
      <c r="U114" s="108" t="str">
        <f t="shared" si="11"/>
        <v/>
      </c>
      <c r="V114" s="108">
        <f t="shared" si="11"/>
        <v>-0.26348879272698644</v>
      </c>
      <c r="W114" s="108">
        <f t="shared" si="11"/>
        <v>-0.26322983103373054</v>
      </c>
      <c r="X114" s="108">
        <f t="shared" si="11"/>
        <v>-0.2653362898864467</v>
      </c>
      <c r="Y114" s="108">
        <f t="shared" si="11"/>
        <v>-0.28624392914288488</v>
      </c>
      <c r="Z114" s="108">
        <f t="shared" si="11"/>
        <v>-0.26530679485447184</v>
      </c>
      <c r="AA114" s="108">
        <f t="shared" si="11"/>
        <v>-0.28562391584362939</v>
      </c>
      <c r="AB114" s="108">
        <f t="shared" si="11"/>
        <v>-0.28550678476444158</v>
      </c>
      <c r="AC114" s="108">
        <f t="shared" si="11"/>
        <v>-0.26451244087616071</v>
      </c>
      <c r="AD114" s="108">
        <f t="shared" si="11"/>
        <v>-0.28380148102745673</v>
      </c>
      <c r="AE114" s="108">
        <f t="shared" si="11"/>
        <v>-0.28256598671890565</v>
      </c>
      <c r="AF114" s="108" t="str">
        <f t="shared" si="11"/>
        <v/>
      </c>
      <c r="AG114" s="108" t="str">
        <f t="shared" si="11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12"/>
        <v/>
      </c>
      <c r="BG114" s="109" t="str">
        <f t="shared" si="12"/>
        <v/>
      </c>
      <c r="BH114" s="109" t="str">
        <f t="shared" si="12"/>
        <v/>
      </c>
      <c r="BI114" s="109" t="str">
        <f t="shared" si="12"/>
        <v/>
      </c>
      <c r="BJ114" s="109" t="str">
        <f t="shared" si="12"/>
        <v/>
      </c>
      <c r="BK114" s="109" t="str">
        <f t="shared" si="12"/>
        <v/>
      </c>
      <c r="BL114" s="109" t="str">
        <f t="shared" si="12"/>
        <v/>
      </c>
      <c r="BM114" s="109" t="str">
        <f t="shared" si="12"/>
        <v/>
      </c>
      <c r="BN114" s="109">
        <f t="shared" si="12"/>
        <v>1.9827684902603602</v>
      </c>
      <c r="BO114" s="109">
        <f t="shared" si="12"/>
        <v>0.5008555616198298</v>
      </c>
      <c r="BP114" s="109">
        <f t="shared" si="12"/>
        <v>0.13925262458375331</v>
      </c>
      <c r="BQ114" s="109">
        <f t="shared" si="12"/>
        <v>0.55671106545679006</v>
      </c>
      <c r="BR114" s="109">
        <f t="shared" si="12"/>
        <v>1.206854245563227</v>
      </c>
      <c r="BS114" s="109">
        <f t="shared" si="12"/>
        <v>0.52483907562163767</v>
      </c>
      <c r="BT114" s="109">
        <f t="shared" si="12"/>
        <v>0.52712057112785538</v>
      </c>
      <c r="BU114" s="109">
        <f t="shared" si="12"/>
        <v>0.74724450625252148</v>
      </c>
      <c r="BV114" s="109">
        <f t="shared" si="13"/>
        <v>3.2196921292522886</v>
      </c>
      <c r="BW114" s="109">
        <f t="shared" si="13"/>
        <v>0.1070333675777865</v>
      </c>
      <c r="BX114" s="109" t="str">
        <f t="shared" si="13"/>
        <v/>
      </c>
      <c r="BY114" s="109" t="str">
        <f t="shared" si="13"/>
        <v/>
      </c>
    </row>
    <row r="115" spans="1:77" ht="12" customHeight="1">
      <c r="A115" s="104">
        <v>2009</v>
      </c>
      <c r="B115" s="109">
        <f t="shared" si="14"/>
        <v>-0.26304496462592536</v>
      </c>
      <c r="C115" s="109">
        <f t="shared" si="14"/>
        <v>-0.26629554946109396</v>
      </c>
      <c r="D115" s="109">
        <f t="shared" si="14"/>
        <v>-0.28613731842682821</v>
      </c>
      <c r="E115" s="109">
        <f t="shared" si="14"/>
        <v>-0.2657557427120576</v>
      </c>
      <c r="F115" s="109">
        <f t="shared" si="14"/>
        <v>-0.28615887474899732</v>
      </c>
      <c r="G115" s="109">
        <f t="shared" si="14"/>
        <v>-0.28562391584362939</v>
      </c>
      <c r="H115" s="109">
        <f t="shared" si="14"/>
        <v>-0.26496623542289666</v>
      </c>
      <c r="I115" s="109">
        <f t="shared" si="14"/>
        <v>-0.26486383572850614</v>
      </c>
      <c r="J115" s="109">
        <f t="shared" si="14"/>
        <v>-0.28380148102745673</v>
      </c>
      <c r="K115" s="109">
        <f t="shared" si="14"/>
        <v>-0.26199484597513972</v>
      </c>
      <c r="L115" s="109"/>
      <c r="N115" s="108" t="str">
        <f t="shared" si="15"/>
        <v/>
      </c>
      <c r="O115" s="108" t="str">
        <f t="shared" si="11"/>
        <v/>
      </c>
      <c r="P115" s="108" t="str">
        <f t="shared" si="11"/>
        <v/>
      </c>
      <c r="Q115" s="108" t="str">
        <f t="shared" si="11"/>
        <v/>
      </c>
      <c r="R115" s="108" t="str">
        <f t="shared" si="11"/>
        <v/>
      </c>
      <c r="S115" s="108" t="str">
        <f t="shared" si="11"/>
        <v/>
      </c>
      <c r="T115" s="108" t="str">
        <f t="shared" si="11"/>
        <v/>
      </c>
      <c r="U115" s="108" t="str">
        <f t="shared" si="11"/>
        <v/>
      </c>
      <c r="V115" s="108" t="str">
        <f t="shared" si="11"/>
        <v/>
      </c>
      <c r="W115" s="108">
        <f t="shared" si="11"/>
        <v>-0.26304496462592536</v>
      </c>
      <c r="X115" s="108">
        <f t="shared" si="11"/>
        <v>-0.26629554946109396</v>
      </c>
      <c r="Y115" s="108">
        <f t="shared" si="11"/>
        <v>-0.28613731842682821</v>
      </c>
      <c r="Z115" s="108">
        <f t="shared" si="11"/>
        <v>-0.2657557427120576</v>
      </c>
      <c r="AA115" s="108">
        <f t="shared" si="11"/>
        <v>-0.28615887474899732</v>
      </c>
      <c r="AB115" s="108">
        <f t="shared" si="11"/>
        <v>-0.28562391584362939</v>
      </c>
      <c r="AC115" s="108">
        <f t="shared" si="11"/>
        <v>-0.26496623542289666</v>
      </c>
      <c r="AD115" s="108">
        <f t="shared" si="11"/>
        <v>-0.26486383572850614</v>
      </c>
      <c r="AE115" s="108">
        <f t="shared" si="11"/>
        <v>-0.28380148102745673</v>
      </c>
      <c r="AF115" s="108">
        <f t="shared" si="11"/>
        <v>-0.26199484597513972</v>
      </c>
      <c r="AG115" s="108" t="str">
        <f t="shared" si="11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12"/>
        <v/>
      </c>
      <c r="BG115" s="109" t="str">
        <f t="shared" si="12"/>
        <v/>
      </c>
      <c r="BH115" s="109" t="str">
        <f t="shared" si="12"/>
        <v/>
      </c>
      <c r="BI115" s="109" t="str">
        <f t="shared" si="12"/>
        <v/>
      </c>
      <c r="BJ115" s="109" t="str">
        <f t="shared" si="12"/>
        <v/>
      </c>
      <c r="BK115" s="109" t="str">
        <f t="shared" si="12"/>
        <v/>
      </c>
      <c r="BL115" s="109" t="str">
        <f t="shared" si="12"/>
        <v/>
      </c>
      <c r="BM115" s="109" t="str">
        <f t="shared" si="12"/>
        <v/>
      </c>
      <c r="BN115" s="109" t="str">
        <f t="shared" si="12"/>
        <v/>
      </c>
      <c r="BO115" s="109">
        <f t="shared" si="12"/>
        <v>0.5005939316313498</v>
      </c>
      <c r="BP115" s="109">
        <f t="shared" si="12"/>
        <v>0.13996947026524878</v>
      </c>
      <c r="BQ115" s="109">
        <f t="shared" si="12"/>
        <v>0.55687016788531585</v>
      </c>
      <c r="BR115" s="109">
        <f t="shared" si="12"/>
        <v>1.2058680465569174</v>
      </c>
      <c r="BS115" s="109">
        <f t="shared" si="12"/>
        <v>0.52561447208507339</v>
      </c>
      <c r="BT115" s="109">
        <f t="shared" si="12"/>
        <v>0.52695050332971882</v>
      </c>
      <c r="BU115" s="109">
        <f t="shared" si="12"/>
        <v>0.74646016216942779</v>
      </c>
      <c r="BV115" s="109">
        <f t="shared" si="13"/>
        <v>3.1520892337953419</v>
      </c>
      <c r="BW115" s="109">
        <f t="shared" si="13"/>
        <v>0.1078433015344856</v>
      </c>
      <c r="BX115" s="109">
        <f t="shared" si="13"/>
        <v>0.51998612543390321</v>
      </c>
      <c r="BY115" s="109" t="str">
        <f t="shared" si="13"/>
        <v/>
      </c>
    </row>
    <row r="116" spans="1:77" ht="12" customHeight="1">
      <c r="A116" s="104">
        <v>2010</v>
      </c>
      <c r="B116" s="109">
        <f t="shared" si="14"/>
        <v>-0.26641070203390771</v>
      </c>
      <c r="C116" s="109">
        <f t="shared" si="14"/>
        <v>-0.28680594745407595</v>
      </c>
      <c r="D116" s="109">
        <f t="shared" si="14"/>
        <v>-0.26552635485314807</v>
      </c>
      <c r="E116" s="109">
        <f t="shared" si="14"/>
        <v>-0.28624392914288488</v>
      </c>
      <c r="F116" s="109">
        <f t="shared" si="14"/>
        <v>-0.28615887474899732</v>
      </c>
      <c r="G116" s="109">
        <f t="shared" si="14"/>
        <v>-0.26499706406744356</v>
      </c>
      <c r="H116" s="109">
        <f t="shared" si="14"/>
        <v>-0.28550678476444158</v>
      </c>
      <c r="I116" s="109">
        <f t="shared" si="14"/>
        <v>-0.28538233772391053</v>
      </c>
      <c r="J116" s="109">
        <f t="shared" si="14"/>
        <v>-0.26315862011737912</v>
      </c>
      <c r="K116" s="109">
        <f t="shared" si="14"/>
        <v>-0.28256598671890565</v>
      </c>
      <c r="L116" s="109"/>
      <c r="N116" s="108" t="str">
        <f t="shared" si="15"/>
        <v/>
      </c>
      <c r="O116" s="108" t="str">
        <f t="shared" si="11"/>
        <v/>
      </c>
      <c r="P116" s="108" t="str">
        <f t="shared" si="11"/>
        <v/>
      </c>
      <c r="Q116" s="108" t="str">
        <f t="shared" si="11"/>
        <v/>
      </c>
      <c r="R116" s="108" t="str">
        <f t="shared" si="11"/>
        <v/>
      </c>
      <c r="S116" s="108" t="str">
        <f t="shared" si="11"/>
        <v/>
      </c>
      <c r="T116" s="108" t="str">
        <f t="shared" si="11"/>
        <v/>
      </c>
      <c r="U116" s="108" t="str">
        <f t="shared" si="11"/>
        <v/>
      </c>
      <c r="V116" s="108" t="str">
        <f t="shared" si="11"/>
        <v/>
      </c>
      <c r="W116" s="108" t="str">
        <f t="shared" si="11"/>
        <v/>
      </c>
      <c r="X116" s="108">
        <f t="shared" si="11"/>
        <v>-0.26641070203390771</v>
      </c>
      <c r="Y116" s="108">
        <f t="shared" si="11"/>
        <v>-0.28680594745407595</v>
      </c>
      <c r="Z116" s="108">
        <f t="shared" si="11"/>
        <v>-0.26552635485314807</v>
      </c>
      <c r="AA116" s="108">
        <f t="shared" si="11"/>
        <v>-0.28624392914288488</v>
      </c>
      <c r="AB116" s="108">
        <f t="shared" si="11"/>
        <v>-0.28615887474899732</v>
      </c>
      <c r="AC116" s="108">
        <f t="shared" si="11"/>
        <v>-0.26499706406744356</v>
      </c>
      <c r="AD116" s="108">
        <f t="shared" si="11"/>
        <v>-0.28550678476444158</v>
      </c>
      <c r="AE116" s="108">
        <f t="shared" si="11"/>
        <v>-0.28538233772391053</v>
      </c>
      <c r="AF116" s="108">
        <f t="shared" si="11"/>
        <v>-0.26315862011737912</v>
      </c>
      <c r="AG116" s="108">
        <f t="shared" si="11"/>
        <v>-0.28256598671890565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12"/>
        <v/>
      </c>
      <c r="BG116" s="109" t="str">
        <f t="shared" si="12"/>
        <v/>
      </c>
      <c r="BH116" s="109" t="str">
        <f t="shared" si="12"/>
        <v/>
      </c>
      <c r="BI116" s="109" t="str">
        <f t="shared" si="12"/>
        <v/>
      </c>
      <c r="BJ116" s="109" t="str">
        <f t="shared" si="12"/>
        <v/>
      </c>
      <c r="BK116" s="109" t="str">
        <f t="shared" si="12"/>
        <v/>
      </c>
      <c r="BL116" s="109" t="str">
        <f t="shared" si="12"/>
        <v/>
      </c>
      <c r="BM116" s="109" t="str">
        <f t="shared" si="12"/>
        <v/>
      </c>
      <c r="BN116" s="109" t="str">
        <f t="shared" si="12"/>
        <v/>
      </c>
      <c r="BO116" s="109" t="str">
        <f t="shared" si="12"/>
        <v/>
      </c>
      <c r="BP116" s="109">
        <f t="shared" si="12"/>
        <v>0.14005564642401033</v>
      </c>
      <c r="BQ116" s="109">
        <f t="shared" si="12"/>
        <v>0.55587270305636516</v>
      </c>
      <c r="BR116" s="109">
        <f t="shared" si="12"/>
        <v>1.2063718900739435</v>
      </c>
      <c r="BS116" s="109">
        <f t="shared" si="12"/>
        <v>0.52573780695535688</v>
      </c>
      <c r="BT116" s="109">
        <f t="shared" si="12"/>
        <v>0.526174121658885</v>
      </c>
      <c r="BU116" s="109">
        <f t="shared" si="12"/>
        <v>0.74640689250081194</v>
      </c>
      <c r="BV116" s="109">
        <f t="shared" si="13"/>
        <v>3.2258148610305333</v>
      </c>
      <c r="BW116" s="109">
        <f t="shared" si="13"/>
        <v>0.10888409163484401</v>
      </c>
      <c r="BX116" s="109">
        <f t="shared" si="13"/>
        <v>0.52166587634950157</v>
      </c>
      <c r="BY116" s="109">
        <f t="shared" si="13"/>
        <v>0.12784637673041538</v>
      </c>
    </row>
    <row r="117" spans="1:77" ht="12" customHeight="1">
      <c r="A117" s="104">
        <v>2011</v>
      </c>
      <c r="B117" s="109">
        <f t="shared" si="14"/>
        <v>-0.2870058965983599</v>
      </c>
      <c r="C117" s="109">
        <f t="shared" si="14"/>
        <v>-0.26471187410160285</v>
      </c>
      <c r="D117" s="109">
        <f t="shared" si="14"/>
        <v>-0.26569415045163464</v>
      </c>
      <c r="E117" s="109">
        <f t="shared" si="14"/>
        <v>-0.26578609983910534</v>
      </c>
      <c r="F117" s="109">
        <f t="shared" si="14"/>
        <v>-0.26292698702998002</v>
      </c>
      <c r="G117" s="109">
        <f t="shared" si="14"/>
        <v>-0.28562391584362939</v>
      </c>
      <c r="H117" s="109">
        <f t="shared" si="14"/>
        <v>-0.28550678476444158</v>
      </c>
      <c r="I117" s="109">
        <f t="shared" si="14"/>
        <v>-0.2648645684675997</v>
      </c>
      <c r="J117" s="109">
        <f t="shared" si="14"/>
        <v>-0.28380148102745673</v>
      </c>
      <c r="K117" s="109" t="str">
        <f t="shared" si="14"/>
        <v/>
      </c>
      <c r="L117" s="109"/>
      <c r="N117" s="108" t="str">
        <f t="shared" si="15"/>
        <v/>
      </c>
      <c r="O117" s="108" t="str">
        <f t="shared" si="11"/>
        <v/>
      </c>
      <c r="P117" s="108" t="str">
        <f t="shared" si="11"/>
        <v/>
      </c>
      <c r="Q117" s="108" t="str">
        <f t="shared" si="11"/>
        <v/>
      </c>
      <c r="R117" s="108" t="str">
        <f t="shared" si="11"/>
        <v/>
      </c>
      <c r="S117" s="108" t="str">
        <f t="shared" si="11"/>
        <v/>
      </c>
      <c r="T117" s="108" t="str">
        <f t="shared" si="11"/>
        <v/>
      </c>
      <c r="U117" s="108" t="str">
        <f t="shared" si="11"/>
        <v/>
      </c>
      <c r="V117" s="108" t="str">
        <f t="shared" si="11"/>
        <v/>
      </c>
      <c r="W117" s="108" t="str">
        <f t="shared" si="11"/>
        <v/>
      </c>
      <c r="X117" s="108" t="str">
        <f t="shared" si="11"/>
        <v/>
      </c>
      <c r="Y117" s="108">
        <f t="shared" si="11"/>
        <v>-0.2870058965983599</v>
      </c>
      <c r="Z117" s="108">
        <f t="shared" si="11"/>
        <v>-0.26471187410160285</v>
      </c>
      <c r="AA117" s="108">
        <f t="shared" si="11"/>
        <v>-0.26569415045163464</v>
      </c>
      <c r="AB117" s="108">
        <f t="shared" si="11"/>
        <v>-0.26578609983910534</v>
      </c>
      <c r="AC117" s="108">
        <f t="shared" si="11"/>
        <v>-0.26292698702998002</v>
      </c>
      <c r="AD117" s="108">
        <f t="shared" si="11"/>
        <v>-0.28562391584362939</v>
      </c>
      <c r="AE117" s="108">
        <f t="shared" si="11"/>
        <v>-0.28550678476444158</v>
      </c>
      <c r="AF117" s="108">
        <f t="shared" si="11"/>
        <v>-0.2648645684675997</v>
      </c>
      <c r="AG117" s="108">
        <f t="shared" si="11"/>
        <v>-0.28380148102745673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12"/>
        <v/>
      </c>
      <c r="BG117" s="109" t="str">
        <f t="shared" si="12"/>
        <v/>
      </c>
      <c r="BH117" s="109" t="str">
        <f t="shared" si="12"/>
        <v/>
      </c>
      <c r="BI117" s="109" t="str">
        <f t="shared" si="12"/>
        <v/>
      </c>
      <c r="BJ117" s="109" t="str">
        <f t="shared" si="12"/>
        <v/>
      </c>
      <c r="BK117" s="109" t="str">
        <f t="shared" si="12"/>
        <v/>
      </c>
      <c r="BL117" s="109" t="str">
        <f t="shared" si="12"/>
        <v/>
      </c>
      <c r="BM117" s="109" t="str">
        <f t="shared" si="12"/>
        <v/>
      </c>
      <c r="BN117" s="109" t="str">
        <f t="shared" si="12"/>
        <v/>
      </c>
      <c r="BO117" s="109" t="str">
        <f t="shared" si="12"/>
        <v/>
      </c>
      <c r="BP117" s="109" t="str">
        <f t="shared" si="12"/>
        <v/>
      </c>
      <c r="BQ117" s="109">
        <f t="shared" si="12"/>
        <v>0.55557459138442389</v>
      </c>
      <c r="BR117" s="109">
        <f t="shared" si="12"/>
        <v>1.2081617227024728</v>
      </c>
      <c r="BS117" s="109">
        <f t="shared" si="12"/>
        <v>0.49635972396957528</v>
      </c>
      <c r="BT117" s="109">
        <f t="shared" si="12"/>
        <v>0.5561451217346185</v>
      </c>
      <c r="BU117" s="109">
        <f t="shared" si="12"/>
        <v>0.7499880573394565</v>
      </c>
      <c r="BV117" s="109">
        <f t="shared" si="13"/>
        <v>3.2262356225557349</v>
      </c>
      <c r="BW117" s="109">
        <f t="shared" si="13"/>
        <v>0.10896623616920201</v>
      </c>
      <c r="BX117" s="109">
        <f t="shared" si="13"/>
        <v>0.52413307816281363</v>
      </c>
      <c r="BY117" s="109">
        <f t="shared" si="13"/>
        <v>0.12696438608177424</v>
      </c>
    </row>
    <row r="118" spans="1:77" ht="12" customHeight="1">
      <c r="A118" s="104">
        <v>2012</v>
      </c>
      <c r="B118" s="109">
        <f t="shared" si="14"/>
        <v>-0.26708563913208538</v>
      </c>
      <c r="C118" s="109">
        <f t="shared" si="14"/>
        <v>-0.26521198097524668</v>
      </c>
      <c r="D118" s="109">
        <f t="shared" si="14"/>
        <v>-0.26618251355697869</v>
      </c>
      <c r="E118" s="109">
        <f t="shared" si="14"/>
        <v>-0.26282964027266248</v>
      </c>
      <c r="F118" s="109">
        <f t="shared" si="14"/>
        <v>-0.28615887474899732</v>
      </c>
      <c r="G118" s="109">
        <f t="shared" si="14"/>
        <v>-0.26561036316197512</v>
      </c>
      <c r="H118" s="109">
        <f t="shared" si="14"/>
        <v>-0.26381083287615575</v>
      </c>
      <c r="I118" s="109">
        <f t="shared" si="14"/>
        <v>-0.28538233772391053</v>
      </c>
      <c r="J118" s="109" t="str">
        <f t="shared" si="14"/>
        <v/>
      </c>
      <c r="K118" s="109" t="str">
        <f t="shared" si="14"/>
        <v/>
      </c>
      <c r="L118" s="109"/>
      <c r="N118" s="108" t="str">
        <f t="shared" si="15"/>
        <v/>
      </c>
      <c r="O118" s="108" t="str">
        <f t="shared" si="11"/>
        <v/>
      </c>
      <c r="P118" s="108" t="str">
        <f t="shared" si="11"/>
        <v/>
      </c>
      <c r="Q118" s="108" t="str">
        <f t="shared" si="11"/>
        <v/>
      </c>
      <c r="R118" s="108" t="str">
        <f t="shared" si="11"/>
        <v/>
      </c>
      <c r="S118" s="108" t="str">
        <f t="shared" si="11"/>
        <v/>
      </c>
      <c r="T118" s="108" t="str">
        <f t="shared" si="11"/>
        <v/>
      </c>
      <c r="U118" s="108" t="str">
        <f t="shared" si="11"/>
        <v/>
      </c>
      <c r="V118" s="108" t="str">
        <f t="shared" si="11"/>
        <v/>
      </c>
      <c r="W118" s="108" t="str">
        <f t="shared" si="11"/>
        <v/>
      </c>
      <c r="X118" s="108" t="str">
        <f t="shared" si="11"/>
        <v/>
      </c>
      <c r="Y118" s="108" t="str">
        <f t="shared" si="11"/>
        <v/>
      </c>
      <c r="Z118" s="108">
        <f t="shared" si="11"/>
        <v>-0.26708563913208538</v>
      </c>
      <c r="AA118" s="108">
        <f t="shared" si="11"/>
        <v>-0.26521198097524668</v>
      </c>
      <c r="AB118" s="108">
        <f t="shared" si="11"/>
        <v>-0.26618251355697869</v>
      </c>
      <c r="AC118" s="108">
        <f t="shared" si="11"/>
        <v>-0.26282964027266248</v>
      </c>
      <c r="AD118" s="108">
        <f t="shared" si="11"/>
        <v>-0.28615887474899732</v>
      </c>
      <c r="AE118" s="108">
        <f t="shared" si="11"/>
        <v>-0.26561036316197512</v>
      </c>
      <c r="AF118" s="108">
        <f t="shared" si="11"/>
        <v>-0.26381083287615575</v>
      </c>
      <c r="AG118" s="108">
        <f t="shared" si="11"/>
        <v>-0.28538233772391053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12"/>
        <v/>
      </c>
      <c r="BG118" s="109" t="str">
        <f t="shared" si="12"/>
        <v/>
      </c>
      <c r="BH118" s="109" t="str">
        <f t="shared" si="12"/>
        <v/>
      </c>
      <c r="BI118" s="109" t="str">
        <f t="shared" si="12"/>
        <v/>
      </c>
      <c r="BJ118" s="109" t="str">
        <f t="shared" si="12"/>
        <v/>
      </c>
      <c r="BK118" s="109" t="str">
        <f t="shared" si="12"/>
        <v/>
      </c>
      <c r="BL118" s="109" t="str">
        <f t="shared" si="12"/>
        <v/>
      </c>
      <c r="BM118" s="109" t="str">
        <f t="shared" si="12"/>
        <v/>
      </c>
      <c r="BN118" s="109" t="str">
        <f t="shared" si="12"/>
        <v/>
      </c>
      <c r="BO118" s="109" t="str">
        <f t="shared" si="12"/>
        <v/>
      </c>
      <c r="BP118" s="109" t="str">
        <f t="shared" si="12"/>
        <v/>
      </c>
      <c r="BQ118" s="109" t="str">
        <f t="shared" si="12"/>
        <v/>
      </c>
      <c r="BR118" s="109">
        <f t="shared" si="12"/>
        <v>1.2029490428476273</v>
      </c>
      <c r="BS118" s="109">
        <f t="shared" si="12"/>
        <v>0.49568055264875871</v>
      </c>
      <c r="BT118" s="109">
        <f t="shared" si="12"/>
        <v>0.55555402672363252</v>
      </c>
      <c r="BU118" s="109">
        <f t="shared" si="12"/>
        <v>0.75015667500303751</v>
      </c>
      <c r="BV118" s="109">
        <f t="shared" si="13"/>
        <v>3.2281576656775686</v>
      </c>
      <c r="BW118" s="109">
        <f t="shared" si="13"/>
        <v>9.6226472587739004E-2</v>
      </c>
      <c r="BX118" s="109">
        <f t="shared" si="13"/>
        <v>0.52260844185636113</v>
      </c>
      <c r="BY118" s="109">
        <f t="shared" si="13"/>
        <v>0.12584030150506209</v>
      </c>
    </row>
    <row r="119" spans="1:77" ht="12" customHeight="1">
      <c r="A119" s="104">
        <v>2013</v>
      </c>
      <c r="B119" s="109">
        <f t="shared" si="14"/>
        <v>-0.26554903158341275</v>
      </c>
      <c r="C119" s="109">
        <f t="shared" si="14"/>
        <v>-0.26695629799637655</v>
      </c>
      <c r="D119" s="109">
        <f t="shared" si="14"/>
        <v>-0.26287697890699724</v>
      </c>
      <c r="E119" s="109">
        <f t="shared" si="14"/>
        <v>-0.28624392914288488</v>
      </c>
      <c r="F119" s="109">
        <f t="shared" si="14"/>
        <v>-0.26625392086263094</v>
      </c>
      <c r="G119" s="109">
        <f t="shared" si="14"/>
        <v>-0.2640969278924718</v>
      </c>
      <c r="H119" s="109">
        <f t="shared" si="14"/>
        <v>-0.28550678476444158</v>
      </c>
      <c r="I119" s="109" t="str">
        <f t="shared" si="14"/>
        <v/>
      </c>
      <c r="J119" s="109" t="str">
        <f t="shared" si="14"/>
        <v/>
      </c>
      <c r="K119" s="109" t="str">
        <f t="shared" si="14"/>
        <v/>
      </c>
      <c r="L119" s="109"/>
      <c r="N119" s="108" t="str">
        <f t="shared" si="15"/>
        <v/>
      </c>
      <c r="O119" s="108" t="str">
        <f t="shared" si="11"/>
        <v/>
      </c>
      <c r="P119" s="108" t="str">
        <f t="shared" si="11"/>
        <v/>
      </c>
      <c r="Q119" s="108" t="str">
        <f t="shared" si="11"/>
        <v/>
      </c>
      <c r="R119" s="108" t="str">
        <f t="shared" si="11"/>
        <v/>
      </c>
      <c r="S119" s="108" t="str">
        <f t="shared" si="11"/>
        <v/>
      </c>
      <c r="T119" s="108" t="str">
        <f t="shared" si="11"/>
        <v/>
      </c>
      <c r="U119" s="108" t="str">
        <f t="shared" si="11"/>
        <v/>
      </c>
      <c r="V119" s="108" t="str">
        <f t="shared" si="11"/>
        <v/>
      </c>
      <c r="W119" s="108" t="str">
        <f t="shared" ref="W119:AG125" si="16">IFERROR(HLOOKUP(W$105-$A119,$B$105:$K$125,2+$A119-$A$106,0),"")</f>
        <v/>
      </c>
      <c r="X119" s="108" t="str">
        <f t="shared" si="16"/>
        <v/>
      </c>
      <c r="Y119" s="108" t="str">
        <f t="shared" si="16"/>
        <v/>
      </c>
      <c r="Z119" s="108" t="str">
        <f t="shared" si="16"/>
        <v/>
      </c>
      <c r="AA119" s="108">
        <f t="shared" si="16"/>
        <v>-0.26554903158341275</v>
      </c>
      <c r="AB119" s="108">
        <f t="shared" si="16"/>
        <v>-0.26695629799637655</v>
      </c>
      <c r="AC119" s="108">
        <f t="shared" si="16"/>
        <v>-0.26287697890699724</v>
      </c>
      <c r="AD119" s="108">
        <f t="shared" si="16"/>
        <v>-0.28624392914288488</v>
      </c>
      <c r="AE119" s="108">
        <f t="shared" si="16"/>
        <v>-0.26625392086263094</v>
      </c>
      <c r="AF119" s="108">
        <f t="shared" si="16"/>
        <v>-0.2640969278924718</v>
      </c>
      <c r="AG119" s="108">
        <f t="shared" si="16"/>
        <v>-0.28550678476444158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12"/>
        <v/>
      </c>
      <c r="BG119" s="109" t="str">
        <f t="shared" si="12"/>
        <v/>
      </c>
      <c r="BH119" s="109" t="str">
        <f t="shared" si="12"/>
        <v/>
      </c>
      <c r="BI119" s="109" t="str">
        <f t="shared" si="12"/>
        <v/>
      </c>
      <c r="BJ119" s="109" t="str">
        <f t="shared" si="12"/>
        <v/>
      </c>
      <c r="BK119" s="109" t="str">
        <f t="shared" si="12"/>
        <v/>
      </c>
      <c r="BL119" s="109" t="str">
        <f t="shared" si="12"/>
        <v/>
      </c>
      <c r="BM119" s="109" t="str">
        <f t="shared" si="12"/>
        <v/>
      </c>
      <c r="BN119" s="109" t="str">
        <f t="shared" si="12"/>
        <v/>
      </c>
      <c r="BO119" s="109" t="str">
        <f t="shared" si="12"/>
        <v/>
      </c>
      <c r="BP119" s="109" t="str">
        <f t="shared" si="12"/>
        <v/>
      </c>
      <c r="BQ119" s="109" t="str">
        <f t="shared" si="12"/>
        <v/>
      </c>
      <c r="BR119" s="109" t="str">
        <f t="shared" si="12"/>
        <v/>
      </c>
      <c r="BS119" s="109">
        <f t="shared" si="12"/>
        <v>0.49615526441271612</v>
      </c>
      <c r="BT119" s="109">
        <f t="shared" si="12"/>
        <v>0.5544011373155181</v>
      </c>
      <c r="BU119" s="109">
        <f t="shared" si="12"/>
        <v>0.75007467576044151</v>
      </c>
      <c r="BV119" s="109">
        <f t="shared" si="13"/>
        <v>3.228463308638351</v>
      </c>
      <c r="BW119" s="109">
        <f t="shared" si="13"/>
        <v>9.6626154998486175E-2</v>
      </c>
      <c r="BX119" s="109">
        <f t="shared" si="13"/>
        <v>0.52302216939205104</v>
      </c>
      <c r="BY119" s="109">
        <f t="shared" si="13"/>
        <v>0.12575202436408014</v>
      </c>
    </row>
    <row r="120" spans="1:77" ht="12" customHeight="1">
      <c r="A120" s="104">
        <v>2014</v>
      </c>
      <c r="B120" s="109">
        <f t="shared" si="14"/>
        <v>-0.26758585029327386</v>
      </c>
      <c r="C120" s="109">
        <f t="shared" si="14"/>
        <v>-0.26342246687111465</v>
      </c>
      <c r="D120" s="109">
        <f t="shared" si="14"/>
        <v>-0.28613731842682821</v>
      </c>
      <c r="E120" s="109">
        <f t="shared" si="14"/>
        <v>-0.26676954550365356</v>
      </c>
      <c r="F120" s="109">
        <f t="shared" si="14"/>
        <v>-0.26504501338872544</v>
      </c>
      <c r="G120" s="109">
        <f t="shared" si="14"/>
        <v>-0.28562391584362939</v>
      </c>
      <c r="H120" s="109" t="str">
        <f t="shared" si="14"/>
        <v/>
      </c>
      <c r="I120" s="109" t="str">
        <f t="shared" si="14"/>
        <v/>
      </c>
      <c r="J120" s="109" t="str">
        <f t="shared" si="14"/>
        <v/>
      </c>
      <c r="K120" s="109" t="str">
        <f t="shared" si="14"/>
        <v/>
      </c>
      <c r="L120" s="109"/>
      <c r="N120" s="108" t="str">
        <f t="shared" si="15"/>
        <v/>
      </c>
      <c r="O120" s="108" t="str">
        <f t="shared" si="15"/>
        <v/>
      </c>
      <c r="P120" s="108" t="str">
        <f t="shared" si="15"/>
        <v/>
      </c>
      <c r="Q120" s="108" t="str">
        <f t="shared" si="15"/>
        <v/>
      </c>
      <c r="R120" s="108" t="str">
        <f t="shared" si="15"/>
        <v/>
      </c>
      <c r="S120" s="108" t="str">
        <f t="shared" si="15"/>
        <v/>
      </c>
      <c r="T120" s="108" t="str">
        <f t="shared" si="15"/>
        <v/>
      </c>
      <c r="U120" s="108" t="str">
        <f t="shared" si="15"/>
        <v/>
      </c>
      <c r="V120" s="108" t="str">
        <f t="shared" si="15"/>
        <v/>
      </c>
      <c r="W120" s="108" t="str">
        <f t="shared" si="15"/>
        <v/>
      </c>
      <c r="X120" s="108" t="str">
        <f t="shared" si="15"/>
        <v/>
      </c>
      <c r="Y120" s="108" t="str">
        <f t="shared" si="15"/>
        <v/>
      </c>
      <c r="Z120" s="108" t="str">
        <f t="shared" si="15"/>
        <v/>
      </c>
      <c r="AA120" s="108" t="str">
        <f t="shared" si="15"/>
        <v/>
      </c>
      <c r="AB120" s="108">
        <f t="shared" si="15"/>
        <v>-0.26758585029327386</v>
      </c>
      <c r="AC120" s="108">
        <f t="shared" si="15"/>
        <v>-0.26342246687111465</v>
      </c>
      <c r="AD120" s="108">
        <f t="shared" si="16"/>
        <v>-0.28613731842682821</v>
      </c>
      <c r="AE120" s="108">
        <f t="shared" si="16"/>
        <v>-0.26676954550365356</v>
      </c>
      <c r="AF120" s="108">
        <f t="shared" si="16"/>
        <v>-0.26504501338872544</v>
      </c>
      <c r="AG120" s="108">
        <f t="shared" si="16"/>
        <v>-0.28562391584362939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12"/>
        <v/>
      </c>
      <c r="BG120" s="109" t="str">
        <f t="shared" si="12"/>
        <v/>
      </c>
      <c r="BH120" s="109" t="str">
        <f t="shared" si="12"/>
        <v/>
      </c>
      <c r="BI120" s="109" t="str">
        <f t="shared" si="12"/>
        <v/>
      </c>
      <c r="BJ120" s="109" t="str">
        <f t="shared" si="12"/>
        <v/>
      </c>
      <c r="BK120" s="109" t="str">
        <f t="shared" si="12"/>
        <v/>
      </c>
      <c r="BL120" s="109" t="str">
        <f t="shared" si="12"/>
        <v/>
      </c>
      <c r="BM120" s="109" t="str">
        <f t="shared" si="12"/>
        <v/>
      </c>
      <c r="BN120" s="109" t="str">
        <f t="shared" si="12"/>
        <v/>
      </c>
      <c r="BO120" s="109" t="str">
        <f t="shared" si="12"/>
        <v/>
      </c>
      <c r="BP120" s="109" t="str">
        <f t="shared" si="12"/>
        <v/>
      </c>
      <c r="BQ120" s="109" t="str">
        <f t="shared" si="12"/>
        <v/>
      </c>
      <c r="BR120" s="109" t="str">
        <f t="shared" si="12"/>
        <v/>
      </c>
      <c r="BS120" s="109" t="str">
        <f t="shared" si="12"/>
        <v/>
      </c>
      <c r="BT120" s="109">
        <f t="shared" si="12"/>
        <v>0.55346402806428874</v>
      </c>
      <c r="BU120" s="109">
        <f t="shared" si="12"/>
        <v>0.74913011341354963</v>
      </c>
      <c r="BV120" s="109">
        <f t="shared" si="13"/>
        <v>3.2280802053329145</v>
      </c>
      <c r="BW120" s="109">
        <f t="shared" si="13"/>
        <v>9.6946982106465573E-2</v>
      </c>
      <c r="BX120" s="109">
        <f t="shared" si="13"/>
        <v>0.52439438427120244</v>
      </c>
      <c r="BY120" s="109">
        <f t="shared" si="13"/>
        <v>0.12566896513378267</v>
      </c>
    </row>
    <row r="121" spans="1:77" ht="12" customHeight="1">
      <c r="A121" s="104">
        <v>2015</v>
      </c>
      <c r="B121" s="109">
        <f t="shared" si="14"/>
        <v>-0.26366028509504125</v>
      </c>
      <c r="C121" s="109">
        <f t="shared" si="14"/>
        <v>-0.28680594745407595</v>
      </c>
      <c r="D121" s="109">
        <f t="shared" si="14"/>
        <v>-0.26709528946976258</v>
      </c>
      <c r="E121" s="109">
        <f t="shared" si="14"/>
        <v>-0.26559337889112267</v>
      </c>
      <c r="F121" s="109">
        <f t="shared" si="14"/>
        <v>-0.2670945125749975</v>
      </c>
      <c r="G121" s="109" t="str">
        <f t="shared" si="14"/>
        <v/>
      </c>
      <c r="H121" s="109" t="str">
        <f t="shared" si="14"/>
        <v/>
      </c>
      <c r="I121" s="109" t="str">
        <f t="shared" si="14"/>
        <v/>
      </c>
      <c r="J121" s="109" t="str">
        <f t="shared" si="14"/>
        <v/>
      </c>
      <c r="K121" s="109" t="str">
        <f t="shared" si="14"/>
        <v/>
      </c>
      <c r="L121" s="109"/>
      <c r="N121" s="108" t="str">
        <f t="shared" si="15"/>
        <v/>
      </c>
      <c r="O121" s="108" t="str">
        <f t="shared" si="15"/>
        <v/>
      </c>
      <c r="P121" s="108" t="str">
        <f t="shared" si="15"/>
        <v/>
      </c>
      <c r="Q121" s="108" t="str">
        <f t="shared" si="15"/>
        <v/>
      </c>
      <c r="R121" s="108" t="str">
        <f t="shared" si="15"/>
        <v/>
      </c>
      <c r="S121" s="108" t="str">
        <f t="shared" si="15"/>
        <v/>
      </c>
      <c r="T121" s="108" t="str">
        <f t="shared" si="15"/>
        <v/>
      </c>
      <c r="U121" s="108" t="str">
        <f t="shared" si="15"/>
        <v/>
      </c>
      <c r="V121" s="108" t="str">
        <f t="shared" si="15"/>
        <v/>
      </c>
      <c r="W121" s="108" t="str">
        <f t="shared" si="15"/>
        <v/>
      </c>
      <c r="X121" s="108" t="str">
        <f t="shared" si="15"/>
        <v/>
      </c>
      <c r="Y121" s="108" t="str">
        <f t="shared" si="15"/>
        <v/>
      </c>
      <c r="Z121" s="108" t="str">
        <f t="shared" si="15"/>
        <v/>
      </c>
      <c r="AA121" s="108" t="str">
        <f t="shared" si="15"/>
        <v/>
      </c>
      <c r="AB121" s="108" t="str">
        <f t="shared" si="15"/>
        <v/>
      </c>
      <c r="AC121" s="108">
        <f t="shared" si="15"/>
        <v>-0.26366028509504125</v>
      </c>
      <c r="AD121" s="108">
        <f t="shared" si="16"/>
        <v>-0.28680594745407595</v>
      </c>
      <c r="AE121" s="108">
        <f t="shared" si="16"/>
        <v>-0.26709528946976258</v>
      </c>
      <c r="AF121" s="108">
        <f t="shared" si="16"/>
        <v>-0.26559337889112267</v>
      </c>
      <c r="AG121" s="108">
        <f t="shared" si="16"/>
        <v>-0.2670945125749975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12"/>
        <v/>
      </c>
      <c r="BG121" s="109" t="str">
        <f t="shared" si="12"/>
        <v/>
      </c>
      <c r="BH121" s="109" t="str">
        <f t="shared" si="12"/>
        <v/>
      </c>
      <c r="BI121" s="109" t="str">
        <f t="shared" si="12"/>
        <v/>
      </c>
      <c r="BJ121" s="109" t="str">
        <f t="shared" si="12"/>
        <v/>
      </c>
      <c r="BK121" s="109" t="str">
        <f t="shared" si="12"/>
        <v/>
      </c>
      <c r="BL121" s="109" t="str">
        <f t="shared" si="12"/>
        <v/>
      </c>
      <c r="BM121" s="109" t="str">
        <f t="shared" si="12"/>
        <v/>
      </c>
      <c r="BN121" s="109" t="str">
        <f t="shared" si="12"/>
        <v/>
      </c>
      <c r="BO121" s="109" t="str">
        <f t="shared" si="12"/>
        <v/>
      </c>
      <c r="BP121" s="109" t="str">
        <f t="shared" si="12"/>
        <v/>
      </c>
      <c r="BQ121" s="109" t="str">
        <f t="shared" si="12"/>
        <v/>
      </c>
      <c r="BR121" s="109" t="str">
        <f t="shared" si="12"/>
        <v/>
      </c>
      <c r="BS121" s="109" t="str">
        <f t="shared" si="12"/>
        <v/>
      </c>
      <c r="BT121" s="109" t="str">
        <f t="shared" si="12"/>
        <v/>
      </c>
      <c r="BU121" s="109">
        <f t="shared" ref="BU121:BU125" si="17">IF(AY121="","",(AY121-AC121)^2)</f>
        <v>0.74871849567209536</v>
      </c>
      <c r="BV121" s="109">
        <f t="shared" si="13"/>
        <v>3.230483285082193</v>
      </c>
      <c r="BW121" s="109">
        <f t="shared" si="13"/>
        <v>9.7149937519945259E-2</v>
      </c>
      <c r="BX121" s="109">
        <f t="shared" si="13"/>
        <v>0.52518888361280391</v>
      </c>
      <c r="BY121" s="109">
        <f t="shared" si="13"/>
        <v>0.13914958367773528</v>
      </c>
    </row>
    <row r="122" spans="1:77" ht="12" customHeight="1">
      <c r="A122" s="104">
        <v>2016</v>
      </c>
      <c r="B122" s="109">
        <f t="shared" si="14"/>
        <v>-0.2870058965983599</v>
      </c>
      <c r="C122" s="109">
        <f t="shared" si="14"/>
        <v>-0.26823935486936551</v>
      </c>
      <c r="D122" s="109">
        <f t="shared" si="14"/>
        <v>-0.26599349341771444</v>
      </c>
      <c r="E122" s="109">
        <f t="shared" si="14"/>
        <v>-0.28624392914288488</v>
      </c>
      <c r="F122" s="109" t="str">
        <f t="shared" si="14"/>
        <v/>
      </c>
      <c r="G122" s="109" t="str">
        <f t="shared" si="14"/>
        <v/>
      </c>
      <c r="H122" s="109" t="str">
        <f t="shared" si="14"/>
        <v/>
      </c>
      <c r="I122" s="109" t="str">
        <f t="shared" si="14"/>
        <v/>
      </c>
      <c r="J122" s="109" t="str">
        <f t="shared" si="14"/>
        <v/>
      </c>
      <c r="K122" s="109" t="str">
        <f t="shared" si="14"/>
        <v/>
      </c>
      <c r="L122" s="109"/>
      <c r="N122" s="108" t="str">
        <f t="shared" si="15"/>
        <v/>
      </c>
      <c r="O122" s="108" t="str">
        <f t="shared" si="15"/>
        <v/>
      </c>
      <c r="P122" s="108" t="str">
        <f t="shared" si="15"/>
        <v/>
      </c>
      <c r="Q122" s="108" t="str">
        <f t="shared" si="15"/>
        <v/>
      </c>
      <c r="R122" s="108" t="str">
        <f t="shared" si="15"/>
        <v/>
      </c>
      <c r="S122" s="108" t="str">
        <f t="shared" si="15"/>
        <v/>
      </c>
      <c r="T122" s="108" t="str">
        <f t="shared" si="15"/>
        <v/>
      </c>
      <c r="U122" s="108" t="str">
        <f t="shared" si="15"/>
        <v/>
      </c>
      <c r="V122" s="108" t="str">
        <f t="shared" si="15"/>
        <v/>
      </c>
      <c r="W122" s="108" t="str">
        <f t="shared" si="15"/>
        <v/>
      </c>
      <c r="X122" s="108" t="str">
        <f t="shared" si="15"/>
        <v/>
      </c>
      <c r="Y122" s="108" t="str">
        <f t="shared" si="15"/>
        <v/>
      </c>
      <c r="Z122" s="108" t="str">
        <f t="shared" si="15"/>
        <v/>
      </c>
      <c r="AA122" s="108" t="str">
        <f t="shared" si="15"/>
        <v/>
      </c>
      <c r="AB122" s="108" t="str">
        <f t="shared" si="15"/>
        <v/>
      </c>
      <c r="AC122" s="108" t="str">
        <f t="shared" si="15"/>
        <v/>
      </c>
      <c r="AD122" s="108">
        <f t="shared" si="16"/>
        <v>-0.2870058965983599</v>
      </c>
      <c r="AE122" s="108">
        <f t="shared" si="16"/>
        <v>-0.26823935486936551</v>
      </c>
      <c r="AF122" s="108">
        <f t="shared" si="16"/>
        <v>-0.26599349341771444</v>
      </c>
      <c r="AG122" s="108">
        <f t="shared" si="16"/>
        <v>-0.28624392914288488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ref="BF122:BT125" si="18">IF(AJ122="","",(AJ122-N122)^2)</f>
        <v/>
      </c>
      <c r="BG122" s="109" t="str">
        <f t="shared" si="18"/>
        <v/>
      </c>
      <c r="BH122" s="109" t="str">
        <f t="shared" si="18"/>
        <v/>
      </c>
      <c r="BI122" s="109" t="str">
        <f t="shared" si="18"/>
        <v/>
      </c>
      <c r="BJ122" s="109" t="str">
        <f t="shared" si="18"/>
        <v/>
      </c>
      <c r="BK122" s="109" t="str">
        <f t="shared" si="18"/>
        <v/>
      </c>
      <c r="BL122" s="109" t="str">
        <f t="shared" si="18"/>
        <v/>
      </c>
      <c r="BM122" s="109" t="str">
        <f t="shared" si="18"/>
        <v/>
      </c>
      <c r="BN122" s="109" t="str">
        <f t="shared" si="18"/>
        <v/>
      </c>
      <c r="BO122" s="109" t="str">
        <f t="shared" si="18"/>
        <v/>
      </c>
      <c r="BP122" s="109" t="str">
        <f t="shared" si="18"/>
        <v/>
      </c>
      <c r="BQ122" s="109" t="str">
        <f t="shared" si="18"/>
        <v/>
      </c>
      <c r="BR122" s="109" t="str">
        <f t="shared" si="18"/>
        <v/>
      </c>
      <c r="BS122" s="109" t="str">
        <f t="shared" si="18"/>
        <v/>
      </c>
      <c r="BT122" s="109" t="str">
        <f t="shared" si="18"/>
        <v/>
      </c>
      <c r="BU122" s="109" t="str">
        <f t="shared" si="17"/>
        <v/>
      </c>
      <c r="BV122" s="109">
        <f t="shared" si="13"/>
        <v>3.2312020840599658</v>
      </c>
      <c r="BW122" s="109">
        <f t="shared" si="13"/>
        <v>9.786443125681861E-2</v>
      </c>
      <c r="BX122" s="109">
        <f t="shared" si="13"/>
        <v>0.52576896903322101</v>
      </c>
      <c r="BY122" s="109">
        <f t="shared" si="13"/>
        <v>0.12522976236831243</v>
      </c>
    </row>
    <row r="123" spans="1:77" ht="12" customHeight="1">
      <c r="A123" s="104">
        <v>2017</v>
      </c>
      <c r="B123" s="109">
        <f t="shared" ref="B123:K125" si="19">IF(B96="","",(B96-$H$100*B$99-$H$102)/$H$101)</f>
        <v>-0.26887109886769461</v>
      </c>
      <c r="C123" s="109">
        <f t="shared" si="19"/>
        <v>-0.26716877709343584</v>
      </c>
      <c r="D123" s="109">
        <f t="shared" si="19"/>
        <v>-0.26798868969810297</v>
      </c>
      <c r="E123" s="109" t="str">
        <f t="shared" si="19"/>
        <v/>
      </c>
      <c r="F123" s="109" t="str">
        <f t="shared" si="19"/>
        <v/>
      </c>
      <c r="G123" s="109" t="str">
        <f t="shared" si="19"/>
        <v/>
      </c>
      <c r="H123" s="109" t="str">
        <f t="shared" si="19"/>
        <v/>
      </c>
      <c r="I123" s="109" t="str">
        <f t="shared" si="19"/>
        <v/>
      </c>
      <c r="J123" s="109" t="str">
        <f t="shared" si="19"/>
        <v/>
      </c>
      <c r="K123" s="109" t="str">
        <f t="shared" si="19"/>
        <v/>
      </c>
      <c r="L123" s="109"/>
      <c r="N123" s="108" t="str">
        <f t="shared" si="15"/>
        <v/>
      </c>
      <c r="O123" s="108" t="str">
        <f t="shared" si="15"/>
        <v/>
      </c>
      <c r="P123" s="108" t="str">
        <f t="shared" si="15"/>
        <v/>
      </c>
      <c r="Q123" s="108" t="str">
        <f t="shared" si="15"/>
        <v/>
      </c>
      <c r="R123" s="108" t="str">
        <f t="shared" si="15"/>
        <v/>
      </c>
      <c r="S123" s="108" t="str">
        <f t="shared" si="15"/>
        <v/>
      </c>
      <c r="T123" s="108" t="str">
        <f t="shared" si="15"/>
        <v/>
      </c>
      <c r="U123" s="108" t="str">
        <f t="shared" si="15"/>
        <v/>
      </c>
      <c r="V123" s="108" t="str">
        <f t="shared" si="15"/>
        <v/>
      </c>
      <c r="W123" s="108" t="str">
        <f t="shared" si="15"/>
        <v/>
      </c>
      <c r="X123" s="108" t="str">
        <f t="shared" si="15"/>
        <v/>
      </c>
      <c r="Y123" s="108" t="str">
        <f t="shared" si="15"/>
        <v/>
      </c>
      <c r="Z123" s="108" t="str">
        <f t="shared" si="15"/>
        <v/>
      </c>
      <c r="AA123" s="108" t="str">
        <f t="shared" si="15"/>
        <v/>
      </c>
      <c r="AB123" s="108" t="str">
        <f t="shared" si="15"/>
        <v/>
      </c>
      <c r="AC123" s="108" t="str">
        <f t="shared" si="15"/>
        <v/>
      </c>
      <c r="AD123" s="108" t="str">
        <f t="shared" si="16"/>
        <v/>
      </c>
      <c r="AE123" s="108">
        <f t="shared" si="16"/>
        <v>-0.26887109886769461</v>
      </c>
      <c r="AF123" s="108">
        <f t="shared" si="16"/>
        <v>-0.26716877709343584</v>
      </c>
      <c r="AG123" s="108">
        <f t="shared" si="16"/>
        <v>-0.26798868969810297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18"/>
        <v/>
      </c>
      <c r="BG123" s="109" t="str">
        <f t="shared" si="18"/>
        <v/>
      </c>
      <c r="BH123" s="109" t="str">
        <f t="shared" si="18"/>
        <v/>
      </c>
      <c r="BI123" s="109" t="str">
        <f t="shared" si="18"/>
        <v/>
      </c>
      <c r="BJ123" s="109" t="str">
        <f t="shared" si="18"/>
        <v/>
      </c>
      <c r="BK123" s="109" t="str">
        <f t="shared" si="18"/>
        <v/>
      </c>
      <c r="BL123" s="109" t="str">
        <f t="shared" si="18"/>
        <v/>
      </c>
      <c r="BM123" s="109" t="str">
        <f t="shared" si="18"/>
        <v/>
      </c>
      <c r="BN123" s="109" t="str">
        <f t="shared" si="18"/>
        <v/>
      </c>
      <c r="BO123" s="109" t="str">
        <f t="shared" si="18"/>
        <v/>
      </c>
      <c r="BP123" s="109" t="str">
        <f t="shared" si="18"/>
        <v/>
      </c>
      <c r="BQ123" s="109" t="str">
        <f t="shared" si="18"/>
        <v/>
      </c>
      <c r="BR123" s="109" t="str">
        <f t="shared" si="18"/>
        <v/>
      </c>
      <c r="BS123" s="109" t="str">
        <f t="shared" si="18"/>
        <v/>
      </c>
      <c r="BT123" s="109" t="str">
        <f t="shared" si="18"/>
        <v/>
      </c>
      <c r="BU123" s="109" t="str">
        <f t="shared" si="17"/>
        <v/>
      </c>
      <c r="BV123" s="109" t="str">
        <f t="shared" si="13"/>
        <v/>
      </c>
      <c r="BW123" s="109">
        <f t="shared" si="13"/>
        <v>9.8260090987430784E-2</v>
      </c>
      <c r="BX123" s="109">
        <f t="shared" si="13"/>
        <v>0.5274747450242111</v>
      </c>
      <c r="BY123" s="109">
        <f t="shared" si="13"/>
        <v>0.13848327775407102</v>
      </c>
    </row>
    <row r="124" spans="1:77" ht="12" customHeight="1">
      <c r="A124" s="104">
        <v>2018</v>
      </c>
      <c r="B124" s="109">
        <f t="shared" si="19"/>
        <v>-0.26764186076962548</v>
      </c>
      <c r="C124" s="109">
        <f t="shared" si="19"/>
        <v>-0.26584177613911997</v>
      </c>
      <c r="D124" s="109" t="str">
        <f t="shared" si="19"/>
        <v/>
      </c>
      <c r="E124" s="109" t="str">
        <f t="shared" si="19"/>
        <v/>
      </c>
      <c r="F124" s="109" t="str">
        <f t="shared" si="19"/>
        <v/>
      </c>
      <c r="G124" s="109" t="str">
        <f t="shared" si="19"/>
        <v/>
      </c>
      <c r="H124" s="109" t="str">
        <f t="shared" si="19"/>
        <v/>
      </c>
      <c r="I124" s="109" t="str">
        <f t="shared" si="19"/>
        <v/>
      </c>
      <c r="J124" s="109" t="str">
        <f t="shared" si="19"/>
        <v/>
      </c>
      <c r="K124" s="109" t="str">
        <f t="shared" si="19"/>
        <v/>
      </c>
      <c r="L124" s="109"/>
      <c r="N124" s="108" t="str">
        <f t="shared" si="15"/>
        <v/>
      </c>
      <c r="O124" s="108" t="str">
        <f t="shared" si="15"/>
        <v/>
      </c>
      <c r="P124" s="108" t="str">
        <f t="shared" si="15"/>
        <v/>
      </c>
      <c r="Q124" s="108" t="str">
        <f t="shared" si="15"/>
        <v/>
      </c>
      <c r="R124" s="108" t="str">
        <f t="shared" si="15"/>
        <v/>
      </c>
      <c r="S124" s="108" t="str">
        <f t="shared" si="15"/>
        <v/>
      </c>
      <c r="T124" s="108" t="str">
        <f t="shared" si="15"/>
        <v/>
      </c>
      <c r="U124" s="108" t="str">
        <f t="shared" si="15"/>
        <v/>
      </c>
      <c r="V124" s="108" t="str">
        <f t="shared" si="15"/>
        <v/>
      </c>
      <c r="W124" s="108" t="str">
        <f t="shared" si="15"/>
        <v/>
      </c>
      <c r="X124" s="108" t="str">
        <f t="shared" si="15"/>
        <v/>
      </c>
      <c r="Y124" s="108" t="str">
        <f t="shared" si="15"/>
        <v/>
      </c>
      <c r="Z124" s="108" t="str">
        <f t="shared" si="15"/>
        <v/>
      </c>
      <c r="AA124" s="108" t="str">
        <f t="shared" si="15"/>
        <v/>
      </c>
      <c r="AB124" s="108" t="str">
        <f t="shared" si="15"/>
        <v/>
      </c>
      <c r="AC124" s="108" t="str">
        <f t="shared" si="15"/>
        <v/>
      </c>
      <c r="AD124" s="108" t="str">
        <f t="shared" si="16"/>
        <v/>
      </c>
      <c r="AE124" s="108" t="str">
        <f t="shared" si="16"/>
        <v/>
      </c>
      <c r="AF124" s="108">
        <f t="shared" si="16"/>
        <v>-0.26764186076962548</v>
      </c>
      <c r="AG124" s="108">
        <f t="shared" si="16"/>
        <v>-0.26584177613911997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18"/>
        <v/>
      </c>
      <c r="BG124" s="109" t="str">
        <f t="shared" si="18"/>
        <v/>
      </c>
      <c r="BH124" s="109" t="str">
        <f t="shared" si="18"/>
        <v/>
      </c>
      <c r="BI124" s="109" t="str">
        <f t="shared" si="18"/>
        <v/>
      </c>
      <c r="BJ124" s="109" t="str">
        <f t="shared" si="18"/>
        <v/>
      </c>
      <c r="BK124" s="109" t="str">
        <f t="shared" si="18"/>
        <v/>
      </c>
      <c r="BL124" s="109" t="str">
        <f t="shared" si="18"/>
        <v/>
      </c>
      <c r="BM124" s="109" t="str">
        <f t="shared" si="18"/>
        <v/>
      </c>
      <c r="BN124" s="109" t="str">
        <f t="shared" si="18"/>
        <v/>
      </c>
      <c r="BO124" s="109" t="str">
        <f t="shared" si="18"/>
        <v/>
      </c>
      <c r="BP124" s="109" t="str">
        <f t="shared" si="18"/>
        <v/>
      </c>
      <c r="BQ124" s="109" t="str">
        <f t="shared" si="18"/>
        <v/>
      </c>
      <c r="BR124" s="109" t="str">
        <f t="shared" si="18"/>
        <v/>
      </c>
      <c r="BS124" s="109" t="str">
        <f t="shared" si="18"/>
        <v/>
      </c>
      <c r="BT124" s="109" t="str">
        <f t="shared" si="18"/>
        <v/>
      </c>
      <c r="BU124" s="109" t="str">
        <f t="shared" si="17"/>
        <v/>
      </c>
      <c r="BV124" s="109" t="str">
        <f t="shared" si="13"/>
        <v/>
      </c>
      <c r="BW124" s="109" t="str">
        <f t="shared" si="13"/>
        <v/>
      </c>
      <c r="BX124" s="109">
        <f t="shared" si="13"/>
        <v>0.52816214611546197</v>
      </c>
      <c r="BY124" s="109">
        <f t="shared" si="13"/>
        <v>0.14008576353608201</v>
      </c>
    </row>
    <row r="125" spans="1:77" ht="12" customHeight="1">
      <c r="A125" s="104">
        <v>2019</v>
      </c>
      <c r="B125" s="109">
        <f t="shared" si="19"/>
        <v>-0.26542428910594695</v>
      </c>
      <c r="C125" s="109" t="str">
        <f t="shared" si="19"/>
        <v/>
      </c>
      <c r="D125" s="109" t="str">
        <f t="shared" si="19"/>
        <v/>
      </c>
      <c r="E125" s="109" t="str">
        <f t="shared" si="19"/>
        <v/>
      </c>
      <c r="F125" s="109" t="str">
        <f t="shared" si="19"/>
        <v/>
      </c>
      <c r="G125" s="109" t="str">
        <f t="shared" si="19"/>
        <v/>
      </c>
      <c r="H125" s="109" t="str">
        <f t="shared" si="19"/>
        <v/>
      </c>
      <c r="I125" s="109" t="str">
        <f t="shared" si="19"/>
        <v/>
      </c>
      <c r="J125" s="109" t="str">
        <f t="shared" si="19"/>
        <v/>
      </c>
      <c r="K125" s="109" t="str">
        <f t="shared" si="19"/>
        <v/>
      </c>
      <c r="L125" s="109"/>
      <c r="N125" s="108" t="str">
        <f t="shared" si="15"/>
        <v/>
      </c>
      <c r="O125" s="108" t="str">
        <f t="shared" si="15"/>
        <v/>
      </c>
      <c r="P125" s="108" t="str">
        <f t="shared" si="15"/>
        <v/>
      </c>
      <c r="Q125" s="108" t="str">
        <f t="shared" si="15"/>
        <v/>
      </c>
      <c r="R125" s="108" t="str">
        <f t="shared" si="15"/>
        <v/>
      </c>
      <c r="S125" s="108" t="str">
        <f t="shared" si="15"/>
        <v/>
      </c>
      <c r="T125" s="108" t="str">
        <f t="shared" si="15"/>
        <v/>
      </c>
      <c r="U125" s="108" t="str">
        <f t="shared" si="15"/>
        <v/>
      </c>
      <c r="V125" s="108" t="str">
        <f t="shared" si="15"/>
        <v/>
      </c>
      <c r="W125" s="108" t="str">
        <f t="shared" si="15"/>
        <v/>
      </c>
      <c r="X125" s="108" t="str">
        <f t="shared" si="15"/>
        <v/>
      </c>
      <c r="Y125" s="108" t="str">
        <f t="shared" si="15"/>
        <v/>
      </c>
      <c r="Z125" s="108" t="str">
        <f t="shared" si="15"/>
        <v/>
      </c>
      <c r="AA125" s="108" t="str">
        <f t="shared" si="15"/>
        <v/>
      </c>
      <c r="AB125" s="108" t="str">
        <f t="shared" si="15"/>
        <v/>
      </c>
      <c r="AC125" s="108" t="str">
        <f t="shared" si="15"/>
        <v/>
      </c>
      <c r="AD125" s="108" t="str">
        <f t="shared" si="16"/>
        <v/>
      </c>
      <c r="AE125" s="108" t="str">
        <f t="shared" si="16"/>
        <v/>
      </c>
      <c r="AF125" s="108" t="str">
        <f t="shared" si="16"/>
        <v/>
      </c>
      <c r="AG125" s="108">
        <f t="shared" si="16"/>
        <v>-0.26542428910594695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18"/>
        <v/>
      </c>
      <c r="BG125" s="109" t="str">
        <f t="shared" si="18"/>
        <v/>
      </c>
      <c r="BH125" s="109" t="str">
        <f t="shared" si="18"/>
        <v/>
      </c>
      <c r="BI125" s="109" t="str">
        <f t="shared" si="18"/>
        <v/>
      </c>
      <c r="BJ125" s="109" t="str">
        <f t="shared" si="18"/>
        <v/>
      </c>
      <c r="BK125" s="109" t="str">
        <f t="shared" si="18"/>
        <v/>
      </c>
      <c r="BL125" s="109" t="str">
        <f t="shared" si="18"/>
        <v/>
      </c>
      <c r="BM125" s="109" t="str">
        <f t="shared" si="18"/>
        <v/>
      </c>
      <c r="BN125" s="109" t="str">
        <f t="shared" si="18"/>
        <v/>
      </c>
      <c r="BO125" s="109" t="str">
        <f t="shared" si="18"/>
        <v/>
      </c>
      <c r="BP125" s="109" t="str">
        <f t="shared" si="18"/>
        <v/>
      </c>
      <c r="BQ125" s="109" t="str">
        <f t="shared" si="18"/>
        <v/>
      </c>
      <c r="BR125" s="109" t="str">
        <f t="shared" si="18"/>
        <v/>
      </c>
      <c r="BS125" s="109" t="str">
        <f t="shared" si="18"/>
        <v/>
      </c>
      <c r="BT125" s="109" t="str">
        <f t="shared" si="18"/>
        <v/>
      </c>
      <c r="BU125" s="109" t="str">
        <f t="shared" si="17"/>
        <v/>
      </c>
      <c r="BV125" s="109" t="str">
        <f t="shared" si="13"/>
        <v/>
      </c>
      <c r="BW125" s="109" t="str">
        <f t="shared" si="13"/>
        <v/>
      </c>
      <c r="BX125" s="109" t="str">
        <f t="shared" si="13"/>
        <v/>
      </c>
      <c r="BY125" s="109">
        <f t="shared" si="13"/>
        <v>0.14039845219849145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  <c r="G128" s="99" t="s">
        <v>166</v>
      </c>
      <c r="H128" s="99" t="s">
        <v>170</v>
      </c>
    </row>
    <row r="129" spans="1:33" ht="12" customHeight="1">
      <c r="G129" s="99" t="s">
        <v>154</v>
      </c>
      <c r="H129" s="99" t="s">
        <v>169</v>
      </c>
    </row>
    <row r="130" spans="1:33" ht="12" customHeight="1">
      <c r="G130" s="99" t="s">
        <v>65</v>
      </c>
      <c r="H130" s="99" t="s">
        <v>168</v>
      </c>
      <c r="K130" s="99">
        <f>H100</f>
        <v>1</v>
      </c>
    </row>
    <row r="131" spans="1:33" ht="12" customHeight="1">
      <c r="G131" s="99" t="s">
        <v>219</v>
      </c>
      <c r="H131" s="99" t="s">
        <v>168</v>
      </c>
      <c r="K131" s="99">
        <f t="shared" ref="K131:K132" si="20">H101</f>
        <v>152.41633484611367</v>
      </c>
    </row>
    <row r="132" spans="1:33" ht="12" customHeight="1">
      <c r="G132" s="99" t="s">
        <v>220</v>
      </c>
      <c r="H132" s="99" t="s">
        <v>168</v>
      </c>
      <c r="K132" s="99">
        <f t="shared" si="20"/>
        <v>40.60004356064173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IFERROR(_xlfn.NORM.S.DIST($K$130*B$99+$K$131*VLOOKUP($A135+B$134,'Li Keqiang'!$I$6:$J$21,2,0)+$K$132,TRUE),"")</f>
        <v/>
      </c>
      <c r="C135" s="103" t="str">
        <f>IFERROR(_xlfn.NORM.S.DIST($K$130*C$99+$K$131*VLOOKUP($A135+C$134,'Li Keqiang'!$I$6:$J$21,2,0)+$K$132,TRUE),"")</f>
        <v/>
      </c>
      <c r="D135" s="103" t="str">
        <f>IFERROR(_xlfn.NORM.S.DIST($K$130*D$99+$K$131*VLOOKUP($A135+D$134,'Li Keqiang'!$I$6:$J$21,2,0)+$K$132,TRUE),"")</f>
        <v/>
      </c>
      <c r="E135" s="103" t="str">
        <f>IFERROR(_xlfn.NORM.S.DIST($K$130*E$99+$K$131*VLOOKUP($A135+E$134,'Li Keqiang'!$I$6:$J$21,2,0)+$K$132,TRUE),"")</f>
        <v/>
      </c>
      <c r="F135" s="103">
        <f>IFERROR(_xlfn.NORM.S.DIST($K$130*F$99+$K$131*VLOOKUP($A135+F$134,'Li Keqiang'!$I$6:$J$21,2,0)+$K$132,TRUE),"")</f>
        <v>0</v>
      </c>
      <c r="G135" s="103">
        <f>IFERROR(_xlfn.NORM.S.DIST($K$130*G$99+$K$131*VLOOKUP($A135+G$134,'Li Keqiang'!$I$6:$J$21,2,0)+$K$132,TRUE),"")</f>
        <v>0</v>
      </c>
      <c r="H135" s="103">
        <f>IFERROR(_xlfn.NORM.S.DIST($K$130*H$99+$K$131*VLOOKUP($A135+H$134,'Li Keqiang'!$I$6:$J$21,2,0)+$K$132,TRUE),"")</f>
        <v>1</v>
      </c>
      <c r="I135" s="103">
        <f>IFERROR(_xlfn.NORM.S.DIST($K$130*I$99+$K$131*VLOOKUP($A135+I$134,'Li Keqiang'!$I$6:$J$21,2,0)+$K$132,TRUE),"")</f>
        <v>1</v>
      </c>
      <c r="J135" s="103">
        <f>IFERROR(_xlfn.NORM.S.DIST($K$130*J$99+$K$131*VLOOKUP($A135+J$134,'Li Keqiang'!$I$6:$J$21,2,0)+$K$132,TRUE),"")</f>
        <v>0</v>
      </c>
      <c r="K135" s="103">
        <f>IFERROR(_xlfn.NORM.S.DIST($K$130*K$99+$K$131*VLOOKUP($A135+K$134,'Li Keqiang'!$I$6:$J$21,2,0)+$K$132,TRUE),"")</f>
        <v>1</v>
      </c>
      <c r="L135" s="109"/>
      <c r="N135" s="104">
        <v>2000</v>
      </c>
      <c r="O135" s="103">
        <f>B52</f>
        <v>0</v>
      </c>
      <c r="P135" s="103">
        <f t="shared" ref="P135:X150" si="21">C52</f>
        <v>0</v>
      </c>
      <c r="Q135" s="103">
        <f t="shared" si="21"/>
        <v>0</v>
      </c>
      <c r="R135" s="103">
        <f t="shared" si="21"/>
        <v>0</v>
      </c>
      <c r="S135" s="103">
        <f t="shared" si="21"/>
        <v>0</v>
      </c>
      <c r="T135" s="103">
        <f t="shared" si="21"/>
        <v>0</v>
      </c>
      <c r="U135" s="103">
        <f t="shared" si="21"/>
        <v>0</v>
      </c>
      <c r="V135" s="103">
        <f t="shared" si="21"/>
        <v>1.4499999999999999E-2</v>
      </c>
      <c r="W135" s="103">
        <f t="shared" si="21"/>
        <v>0</v>
      </c>
      <c r="X135" s="103">
        <f t="shared" si="21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IFERROR(_xlfn.NORM.S.DIST($K$130*B$99+$K$131*VLOOKUP($A136+B$134,'Li Keqiang'!$I$6:$J$21,2,0)+$K$132,TRUE),"")</f>
        <v/>
      </c>
      <c r="C136" s="103" t="str">
        <f>IFERROR(_xlfn.NORM.S.DIST($K$130*C$99+$K$131*VLOOKUP($A136+C$134,'Li Keqiang'!$I$6:$J$21,2,0)+$K$132,TRUE),"")</f>
        <v/>
      </c>
      <c r="D136" s="103" t="str">
        <f>IFERROR(_xlfn.NORM.S.DIST($K$130*D$99+$K$131*VLOOKUP($A136+D$134,'Li Keqiang'!$I$6:$J$21,2,0)+$K$132,TRUE),"")</f>
        <v/>
      </c>
      <c r="E136" s="103">
        <f>IFERROR(_xlfn.NORM.S.DIST($K$130*E$99+$K$131*VLOOKUP($A136+E$134,'Li Keqiang'!$I$6:$J$21,2,0)+$K$132,TRUE),"")</f>
        <v>0</v>
      </c>
      <c r="F136" s="103">
        <f>IFERROR(_xlfn.NORM.S.DIST($K$130*F$99+$K$131*VLOOKUP($A136+F$134,'Li Keqiang'!$I$6:$J$21,2,0)+$K$132,TRUE),"")</f>
        <v>0</v>
      </c>
      <c r="G136" s="103">
        <f>IFERROR(_xlfn.NORM.S.DIST($K$130*G$99+$K$131*VLOOKUP($A136+G$134,'Li Keqiang'!$I$6:$J$21,2,0)+$K$132,TRUE),"")</f>
        <v>1</v>
      </c>
      <c r="H136" s="103">
        <f>IFERROR(_xlfn.NORM.S.DIST($K$130*H$99+$K$131*VLOOKUP($A136+H$134,'Li Keqiang'!$I$6:$J$21,2,0)+$K$132,TRUE),"")</f>
        <v>1</v>
      </c>
      <c r="I136" s="103">
        <f>IFERROR(_xlfn.NORM.S.DIST($K$130*I$99+$K$131*VLOOKUP($A136+I$134,'Li Keqiang'!$I$6:$J$21,2,0)+$K$132,TRUE),"")</f>
        <v>0</v>
      </c>
      <c r="J136" s="103">
        <f>IFERROR(_xlfn.NORM.S.DIST($K$130*J$99+$K$131*VLOOKUP($A136+J$134,'Li Keqiang'!$I$6:$J$21,2,0)+$K$132,TRUE),"")</f>
        <v>1</v>
      </c>
      <c r="K136" s="103">
        <f>IFERROR(_xlfn.NORM.S.DIST($K$130*K$99+$K$131*VLOOKUP($A136+K$134,'Li Keqiang'!$I$6:$J$21,2,0)+$K$132,TRUE),"")</f>
        <v>1</v>
      </c>
      <c r="L136" s="109"/>
      <c r="N136" s="104">
        <v>2001</v>
      </c>
      <c r="O136" s="103">
        <f t="shared" ref="O136:X154" si="22">B53</f>
        <v>0</v>
      </c>
      <c r="P136" s="103">
        <f t="shared" si="21"/>
        <v>0</v>
      </c>
      <c r="Q136" s="103">
        <f t="shared" si="21"/>
        <v>0</v>
      </c>
      <c r="R136" s="103">
        <f t="shared" si="21"/>
        <v>0</v>
      </c>
      <c r="S136" s="103">
        <f t="shared" si="21"/>
        <v>0</v>
      </c>
      <c r="T136" s="103">
        <f t="shared" si="21"/>
        <v>0</v>
      </c>
      <c r="U136" s="103">
        <f t="shared" si="21"/>
        <v>1.3000000000000001E-2</v>
      </c>
      <c r="V136" s="103">
        <f t="shared" si="21"/>
        <v>0</v>
      </c>
      <c r="W136" s="103">
        <f t="shared" si="21"/>
        <v>0</v>
      </c>
      <c r="X136" s="103">
        <f t="shared" si="21"/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IFERROR(_xlfn.NORM.S.DIST($K$130*B$99+$K$131*VLOOKUP($A137+B$134,'Li Keqiang'!$I$6:$J$21,2,0)+$K$132,TRUE),"")</f>
        <v/>
      </c>
      <c r="C137" s="103" t="str">
        <f>IFERROR(_xlfn.NORM.S.DIST($K$130*C$99+$K$131*VLOOKUP($A137+C$134,'Li Keqiang'!$I$6:$J$21,2,0)+$K$132,TRUE),"")</f>
        <v/>
      </c>
      <c r="D137" s="103">
        <f>IFERROR(_xlfn.NORM.S.DIST($K$130*D$99+$K$131*VLOOKUP($A137+D$134,'Li Keqiang'!$I$6:$J$21,2,0)+$K$132,TRUE),"")</f>
        <v>0</v>
      </c>
      <c r="E137" s="103">
        <f>IFERROR(_xlfn.NORM.S.DIST($K$130*E$99+$K$131*VLOOKUP($A137+E$134,'Li Keqiang'!$I$6:$J$21,2,0)+$K$132,TRUE),"")</f>
        <v>0</v>
      </c>
      <c r="F137" s="103">
        <f>IFERROR(_xlfn.NORM.S.DIST($K$130*F$99+$K$131*VLOOKUP($A137+F$134,'Li Keqiang'!$I$6:$J$21,2,0)+$K$132,TRUE),"")</f>
        <v>1</v>
      </c>
      <c r="G137" s="103">
        <f>IFERROR(_xlfn.NORM.S.DIST($K$130*G$99+$K$131*VLOOKUP($A137+G$134,'Li Keqiang'!$I$6:$J$21,2,0)+$K$132,TRUE),"")</f>
        <v>1</v>
      </c>
      <c r="H137" s="103">
        <f>IFERROR(_xlfn.NORM.S.DIST($K$130*H$99+$K$131*VLOOKUP($A137+H$134,'Li Keqiang'!$I$6:$J$21,2,0)+$K$132,TRUE),"")</f>
        <v>0</v>
      </c>
      <c r="I137" s="103">
        <f>IFERROR(_xlfn.NORM.S.DIST($K$130*I$99+$K$131*VLOOKUP($A137+I$134,'Li Keqiang'!$I$6:$J$21,2,0)+$K$132,TRUE),"")</f>
        <v>1</v>
      </c>
      <c r="J137" s="103">
        <f>IFERROR(_xlfn.NORM.S.DIST($K$130*J$99+$K$131*VLOOKUP($A137+J$134,'Li Keqiang'!$I$6:$J$21,2,0)+$K$132,TRUE),"")</f>
        <v>1</v>
      </c>
      <c r="K137" s="103">
        <f>IFERROR(_xlfn.NORM.S.DIST($K$130*K$99+$K$131*VLOOKUP($A137+K$134,'Li Keqiang'!$I$6:$J$21,2,0)+$K$132,TRUE),"")</f>
        <v>0</v>
      </c>
      <c r="L137" s="109"/>
      <c r="N137" s="104">
        <v>2002</v>
      </c>
      <c r="O137" s="103">
        <f t="shared" si="22"/>
        <v>0</v>
      </c>
      <c r="P137" s="103">
        <f t="shared" si="21"/>
        <v>1.1599999999999999E-2</v>
      </c>
      <c r="Q137" s="103">
        <f t="shared" si="21"/>
        <v>0</v>
      </c>
      <c r="R137" s="103">
        <f t="shared" si="21"/>
        <v>0</v>
      </c>
      <c r="S137" s="103">
        <f t="shared" si="21"/>
        <v>0</v>
      </c>
      <c r="T137" s="103">
        <f t="shared" si="21"/>
        <v>1.1837312828814247E-2</v>
      </c>
      <c r="U137" s="103">
        <f t="shared" si="21"/>
        <v>0</v>
      </c>
      <c r="V137" s="103">
        <f t="shared" si="21"/>
        <v>0</v>
      </c>
      <c r="W137" s="103">
        <f t="shared" si="21"/>
        <v>0</v>
      </c>
      <c r="X137" s="103">
        <f t="shared" si="21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IFERROR(_xlfn.NORM.S.DIST($K$130*B$99+$K$131*VLOOKUP($A138+B$134,'Li Keqiang'!$I$6:$J$21,2,0)+$K$132,TRUE),"")</f>
        <v/>
      </c>
      <c r="C138" s="103">
        <f>IFERROR(_xlfn.NORM.S.DIST($K$130*C$99+$K$131*VLOOKUP($A138+C$134,'Li Keqiang'!$I$6:$J$21,2,0)+$K$132,TRUE),"")</f>
        <v>0</v>
      </c>
      <c r="D138" s="103">
        <f>IFERROR(_xlfn.NORM.S.DIST($K$130*D$99+$K$131*VLOOKUP($A138+D$134,'Li Keqiang'!$I$6:$J$21,2,0)+$K$132,TRUE),"")</f>
        <v>0</v>
      </c>
      <c r="E138" s="103">
        <f>IFERROR(_xlfn.NORM.S.DIST($K$130*E$99+$K$131*VLOOKUP($A138+E$134,'Li Keqiang'!$I$6:$J$21,2,0)+$K$132,TRUE),"")</f>
        <v>1</v>
      </c>
      <c r="F138" s="103">
        <f>IFERROR(_xlfn.NORM.S.DIST($K$130*F$99+$K$131*VLOOKUP($A138+F$134,'Li Keqiang'!$I$6:$J$21,2,0)+$K$132,TRUE),"")</f>
        <v>1</v>
      </c>
      <c r="G138" s="103">
        <f>IFERROR(_xlfn.NORM.S.DIST($K$130*G$99+$K$131*VLOOKUP($A138+G$134,'Li Keqiang'!$I$6:$J$21,2,0)+$K$132,TRUE),"")</f>
        <v>0</v>
      </c>
      <c r="H138" s="103">
        <f>IFERROR(_xlfn.NORM.S.DIST($K$130*H$99+$K$131*VLOOKUP($A138+H$134,'Li Keqiang'!$I$6:$J$21,2,0)+$K$132,TRUE),"")</f>
        <v>1</v>
      </c>
      <c r="I138" s="103">
        <f>IFERROR(_xlfn.NORM.S.DIST($K$130*I$99+$K$131*VLOOKUP($A138+I$134,'Li Keqiang'!$I$6:$J$21,2,0)+$K$132,TRUE),"")</f>
        <v>1</v>
      </c>
      <c r="J138" s="103">
        <f>IFERROR(_xlfn.NORM.S.DIST($K$130*J$99+$K$131*VLOOKUP($A138+J$134,'Li Keqiang'!$I$6:$J$21,2,0)+$K$132,TRUE),"")</f>
        <v>0</v>
      </c>
      <c r="K138" s="103">
        <f>IFERROR(_xlfn.NORM.S.DIST($K$130*K$99+$K$131*VLOOKUP($A138+K$134,'Li Keqiang'!$I$6:$J$21,2,0)+$K$132,TRUE),"")</f>
        <v>0</v>
      </c>
      <c r="L138" s="109"/>
      <c r="N138" s="104">
        <v>2003</v>
      </c>
      <c r="O138" s="103">
        <f t="shared" si="22"/>
        <v>7.4999999999999997E-3</v>
      </c>
      <c r="P138" s="103">
        <f t="shared" si="21"/>
        <v>0</v>
      </c>
      <c r="Q138" s="103">
        <f t="shared" si="21"/>
        <v>0</v>
      </c>
      <c r="R138" s="103">
        <f t="shared" si="21"/>
        <v>0</v>
      </c>
      <c r="S138" s="103">
        <f t="shared" si="21"/>
        <v>7.5566750629722911E-3</v>
      </c>
      <c r="T138" s="103">
        <f t="shared" si="21"/>
        <v>0</v>
      </c>
      <c r="U138" s="103">
        <f t="shared" si="21"/>
        <v>0</v>
      </c>
      <c r="V138" s="103">
        <f t="shared" si="21"/>
        <v>0</v>
      </c>
      <c r="W138" s="103">
        <f t="shared" si="21"/>
        <v>0</v>
      </c>
      <c r="X138" s="103">
        <f t="shared" si="21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IFERROR(_xlfn.NORM.S.DIST($K$130*B$99+$K$131*VLOOKUP($A139+B$134,'Li Keqiang'!$I$6:$J$21,2,0)+$K$132,TRUE),"")</f>
        <v>0</v>
      </c>
      <c r="C139" s="103">
        <f>IFERROR(_xlfn.NORM.S.DIST($K$130*C$99+$K$131*VLOOKUP($A139+C$134,'Li Keqiang'!$I$6:$J$21,2,0)+$K$132,TRUE),"")</f>
        <v>0</v>
      </c>
      <c r="D139" s="103">
        <f>IFERROR(_xlfn.NORM.S.DIST($K$130*D$99+$K$131*VLOOKUP($A139+D$134,'Li Keqiang'!$I$6:$J$21,2,0)+$K$132,TRUE),"")</f>
        <v>1</v>
      </c>
      <c r="E139" s="103">
        <f>IFERROR(_xlfn.NORM.S.DIST($K$130*E$99+$K$131*VLOOKUP($A139+E$134,'Li Keqiang'!$I$6:$J$21,2,0)+$K$132,TRUE),"")</f>
        <v>1</v>
      </c>
      <c r="F139" s="103">
        <f>IFERROR(_xlfn.NORM.S.DIST($K$130*F$99+$K$131*VLOOKUP($A139+F$134,'Li Keqiang'!$I$6:$J$21,2,0)+$K$132,TRUE),"")</f>
        <v>0</v>
      </c>
      <c r="G139" s="103">
        <f>IFERROR(_xlfn.NORM.S.DIST($K$130*G$99+$K$131*VLOOKUP($A139+G$134,'Li Keqiang'!$I$6:$J$21,2,0)+$K$132,TRUE),"")</f>
        <v>1</v>
      </c>
      <c r="H139" s="103">
        <f>IFERROR(_xlfn.NORM.S.DIST($K$130*H$99+$K$131*VLOOKUP($A139+H$134,'Li Keqiang'!$I$6:$J$21,2,0)+$K$132,TRUE),"")</f>
        <v>1</v>
      </c>
      <c r="I139" s="103">
        <f>IFERROR(_xlfn.NORM.S.DIST($K$130*I$99+$K$131*VLOOKUP($A139+I$134,'Li Keqiang'!$I$6:$J$21,2,0)+$K$132,TRUE),"")</f>
        <v>0</v>
      </c>
      <c r="J139" s="103">
        <f>IFERROR(_xlfn.NORM.S.DIST($K$130*J$99+$K$131*VLOOKUP($A139+J$134,'Li Keqiang'!$I$6:$J$21,2,0)+$K$132,TRUE),"")</f>
        <v>0</v>
      </c>
      <c r="K139" s="103">
        <f>IFERROR(_xlfn.NORM.S.DIST($K$130*K$99+$K$131*VLOOKUP($A139+K$134,'Li Keqiang'!$I$6:$J$21,2,0)+$K$132,TRUE),"")</f>
        <v>1</v>
      </c>
      <c r="L139" s="109"/>
      <c r="N139" s="104">
        <v>2004</v>
      </c>
      <c r="O139" s="103">
        <f t="shared" si="22"/>
        <v>0</v>
      </c>
      <c r="P139" s="103">
        <f t="shared" si="21"/>
        <v>0</v>
      </c>
      <c r="Q139" s="103">
        <f t="shared" si="21"/>
        <v>0</v>
      </c>
      <c r="R139" s="103">
        <f t="shared" si="21"/>
        <v>7.4999999999999997E-3</v>
      </c>
      <c r="S139" s="103">
        <f t="shared" si="21"/>
        <v>0</v>
      </c>
      <c r="T139" s="103">
        <f t="shared" si="21"/>
        <v>0</v>
      </c>
      <c r="U139" s="103">
        <f t="shared" si="21"/>
        <v>7.5566750629722911E-3</v>
      </c>
      <c r="V139" s="103">
        <f t="shared" si="21"/>
        <v>0</v>
      </c>
      <c r="W139" s="103">
        <f t="shared" si="21"/>
        <v>0</v>
      </c>
      <c r="X139" s="103">
        <f t="shared" si="21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IFERROR(_xlfn.NORM.S.DIST($K$130*B$99+$K$131*VLOOKUP($A140+B$134,'Li Keqiang'!$I$6:$J$21,2,0)+$K$132,TRUE),"")</f>
        <v>0</v>
      </c>
      <c r="C140" s="103">
        <f>IFERROR(_xlfn.NORM.S.DIST($K$130*C$99+$K$131*VLOOKUP($A140+C$134,'Li Keqiang'!$I$6:$J$21,2,0)+$K$132,TRUE),"")</f>
        <v>1</v>
      </c>
      <c r="D140" s="103">
        <f>IFERROR(_xlfn.NORM.S.DIST($K$130*D$99+$K$131*VLOOKUP($A140+D$134,'Li Keqiang'!$I$6:$J$21,2,0)+$K$132,TRUE),"")</f>
        <v>1</v>
      </c>
      <c r="E140" s="103">
        <f>IFERROR(_xlfn.NORM.S.DIST($K$130*E$99+$K$131*VLOOKUP($A140+E$134,'Li Keqiang'!$I$6:$J$21,2,0)+$K$132,TRUE),"")</f>
        <v>0</v>
      </c>
      <c r="F140" s="103">
        <f>IFERROR(_xlfn.NORM.S.DIST($K$130*F$99+$K$131*VLOOKUP($A140+F$134,'Li Keqiang'!$I$6:$J$21,2,0)+$K$132,TRUE),"")</f>
        <v>1</v>
      </c>
      <c r="G140" s="103">
        <f>IFERROR(_xlfn.NORM.S.DIST($K$130*G$99+$K$131*VLOOKUP($A140+G$134,'Li Keqiang'!$I$6:$J$21,2,0)+$K$132,TRUE),"")</f>
        <v>1</v>
      </c>
      <c r="H140" s="103">
        <f>IFERROR(_xlfn.NORM.S.DIST($K$130*H$99+$K$131*VLOOKUP($A140+H$134,'Li Keqiang'!$I$6:$J$21,2,0)+$K$132,TRUE),"")</f>
        <v>0</v>
      </c>
      <c r="I140" s="103">
        <f>IFERROR(_xlfn.NORM.S.DIST($K$130*I$99+$K$131*VLOOKUP($A140+I$134,'Li Keqiang'!$I$6:$J$21,2,0)+$K$132,TRUE),"")</f>
        <v>0</v>
      </c>
      <c r="J140" s="103">
        <f>IFERROR(_xlfn.NORM.S.DIST($K$130*J$99+$K$131*VLOOKUP($A140+J$134,'Li Keqiang'!$I$6:$J$21,2,0)+$K$132,TRUE),"")</f>
        <v>1</v>
      </c>
      <c r="K140" s="103">
        <f>IFERROR(_xlfn.NORM.S.DIST($K$130*K$99+$K$131*VLOOKUP($A140+K$134,'Li Keqiang'!$I$6:$J$21,2,0)+$K$132,TRUE),"")</f>
        <v>0</v>
      </c>
      <c r="L140" s="109"/>
      <c r="N140" s="104">
        <v>2005</v>
      </c>
      <c r="O140" s="103">
        <f t="shared" si="22"/>
        <v>0</v>
      </c>
      <c r="P140" s="103">
        <f t="shared" si="21"/>
        <v>0</v>
      </c>
      <c r="Q140" s="103">
        <f t="shared" si="21"/>
        <v>6.8000000000000005E-3</v>
      </c>
      <c r="R140" s="103">
        <f t="shared" si="21"/>
        <v>0</v>
      </c>
      <c r="S140" s="103">
        <f t="shared" si="21"/>
        <v>6.7458719291180035E-3</v>
      </c>
      <c r="T140" s="103">
        <f t="shared" si="21"/>
        <v>6.8930562595032911E-3</v>
      </c>
      <c r="U140" s="103">
        <f t="shared" si="21"/>
        <v>0</v>
      </c>
      <c r="V140" s="103">
        <f t="shared" si="21"/>
        <v>6.8388282127181833E-3</v>
      </c>
      <c r="W140" s="103">
        <f t="shared" si="21"/>
        <v>0</v>
      </c>
      <c r="X140" s="103">
        <f t="shared" si="21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IFERROR(_xlfn.NORM.S.DIST($K$130*B$99+$K$131*VLOOKUP($A141+B$134,'Li Keqiang'!$I$6:$J$21,2,0)+$K$132,TRUE),"")</f>
        <v>1</v>
      </c>
      <c r="C141" s="103">
        <f>IFERROR(_xlfn.NORM.S.DIST($K$130*C$99+$K$131*VLOOKUP($A141+C$134,'Li Keqiang'!$I$6:$J$21,2,0)+$K$132,TRUE),"")</f>
        <v>1</v>
      </c>
      <c r="D141" s="103">
        <f>IFERROR(_xlfn.NORM.S.DIST($K$130*D$99+$K$131*VLOOKUP($A141+D$134,'Li Keqiang'!$I$6:$J$21,2,0)+$K$132,TRUE),"")</f>
        <v>0</v>
      </c>
      <c r="E141" s="103">
        <f>IFERROR(_xlfn.NORM.S.DIST($K$130*E$99+$K$131*VLOOKUP($A141+E$134,'Li Keqiang'!$I$6:$J$21,2,0)+$K$132,TRUE),"")</f>
        <v>1</v>
      </c>
      <c r="F141" s="103">
        <f>IFERROR(_xlfn.NORM.S.DIST($K$130*F$99+$K$131*VLOOKUP($A141+F$134,'Li Keqiang'!$I$6:$J$21,2,0)+$K$132,TRUE),"")</f>
        <v>1</v>
      </c>
      <c r="G141" s="103">
        <f>IFERROR(_xlfn.NORM.S.DIST($K$130*G$99+$K$131*VLOOKUP($A141+G$134,'Li Keqiang'!$I$6:$J$21,2,0)+$K$132,TRUE),"")</f>
        <v>0</v>
      </c>
      <c r="H141" s="103">
        <f>IFERROR(_xlfn.NORM.S.DIST($K$130*H$99+$K$131*VLOOKUP($A141+H$134,'Li Keqiang'!$I$6:$J$21,2,0)+$K$132,TRUE),"")</f>
        <v>0</v>
      </c>
      <c r="I141" s="103">
        <f>IFERROR(_xlfn.NORM.S.DIST($K$130*I$99+$K$131*VLOOKUP($A141+I$134,'Li Keqiang'!$I$6:$J$21,2,0)+$K$132,TRUE),"")</f>
        <v>1</v>
      </c>
      <c r="J141" s="103">
        <f>IFERROR(_xlfn.NORM.S.DIST($K$130*J$99+$K$131*VLOOKUP($A141+J$134,'Li Keqiang'!$I$6:$J$21,2,0)+$K$132,TRUE),"")</f>
        <v>0</v>
      </c>
      <c r="K141" s="103">
        <f>IFERROR(_xlfn.NORM.S.DIST($K$130*K$99+$K$131*VLOOKUP($A141+K$134,'Li Keqiang'!$I$6:$J$21,2,0)+$K$132,TRUE),"")</f>
        <v>0</v>
      </c>
      <c r="L141" s="109"/>
      <c r="N141" s="104">
        <v>2006</v>
      </c>
      <c r="O141" s="103">
        <f t="shared" si="22"/>
        <v>6.3E-3</v>
      </c>
      <c r="P141" s="103">
        <f t="shared" si="21"/>
        <v>6.3399416322833854E-3</v>
      </c>
      <c r="Q141" s="103">
        <f t="shared" si="21"/>
        <v>0</v>
      </c>
      <c r="R141" s="103">
        <f t="shared" si="21"/>
        <v>6.3803929511849298E-3</v>
      </c>
      <c r="S141" s="103">
        <f t="shared" si="21"/>
        <v>6.4213637753541943E-3</v>
      </c>
      <c r="T141" s="103">
        <f t="shared" si="21"/>
        <v>0</v>
      </c>
      <c r="U141" s="103">
        <f t="shared" si="21"/>
        <v>6.360279031596229E-3</v>
      </c>
      <c r="V141" s="103">
        <f t="shared" si="21"/>
        <v>0</v>
      </c>
      <c r="W141" s="103">
        <f t="shared" si="21"/>
        <v>0</v>
      </c>
      <c r="X141" s="103">
        <f t="shared" si="21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IFERROR(_xlfn.NORM.S.DIST($K$130*B$99+$K$131*VLOOKUP($A142+B$134,'Li Keqiang'!$I$6:$J$21,2,0)+$K$132,TRUE),"")</f>
        <v>1</v>
      </c>
      <c r="C142" s="103">
        <f>IFERROR(_xlfn.NORM.S.DIST($K$130*C$99+$K$131*VLOOKUP($A142+C$134,'Li Keqiang'!$I$6:$J$21,2,0)+$K$132,TRUE),"")</f>
        <v>0</v>
      </c>
      <c r="D142" s="103">
        <f>IFERROR(_xlfn.NORM.S.DIST($K$130*D$99+$K$131*VLOOKUP($A142+D$134,'Li Keqiang'!$I$6:$J$21,2,0)+$K$132,TRUE),"")</f>
        <v>1</v>
      </c>
      <c r="E142" s="103">
        <f>IFERROR(_xlfn.NORM.S.DIST($K$130*E$99+$K$131*VLOOKUP($A142+E$134,'Li Keqiang'!$I$6:$J$21,2,0)+$K$132,TRUE),"")</f>
        <v>1</v>
      </c>
      <c r="F142" s="103">
        <f>IFERROR(_xlfn.NORM.S.DIST($K$130*F$99+$K$131*VLOOKUP($A142+F$134,'Li Keqiang'!$I$6:$J$21,2,0)+$K$132,TRUE),"")</f>
        <v>0</v>
      </c>
      <c r="G142" s="103">
        <f>IFERROR(_xlfn.NORM.S.DIST($K$130*G$99+$K$131*VLOOKUP($A142+G$134,'Li Keqiang'!$I$6:$J$21,2,0)+$K$132,TRUE),"")</f>
        <v>0</v>
      </c>
      <c r="H142" s="103">
        <f>IFERROR(_xlfn.NORM.S.DIST($K$130*H$99+$K$131*VLOOKUP($A142+H$134,'Li Keqiang'!$I$6:$J$21,2,0)+$K$132,TRUE),"")</f>
        <v>1</v>
      </c>
      <c r="I142" s="103">
        <f>IFERROR(_xlfn.NORM.S.DIST($K$130*I$99+$K$131*VLOOKUP($A142+I$134,'Li Keqiang'!$I$6:$J$21,2,0)+$K$132,TRUE),"")</f>
        <v>0</v>
      </c>
      <c r="J142" s="103">
        <f>IFERROR(_xlfn.NORM.S.DIST($K$130*J$99+$K$131*VLOOKUP($A142+J$134,'Li Keqiang'!$I$6:$J$21,2,0)+$K$132,TRUE),"")</f>
        <v>0</v>
      </c>
      <c r="K142" s="103">
        <f>IFERROR(_xlfn.NORM.S.DIST($K$130*K$99+$K$131*VLOOKUP($A142+K$134,'Li Keqiang'!$I$6:$J$21,2,0)+$K$132,TRUE),"")</f>
        <v>1</v>
      </c>
      <c r="L142" s="109"/>
      <c r="N142" s="104">
        <v>2007</v>
      </c>
      <c r="O142" s="103">
        <f t="shared" si="22"/>
        <v>8.1000000000000013E-3</v>
      </c>
      <c r="P142" s="103">
        <f t="shared" si="21"/>
        <v>8.2669623954027601E-3</v>
      </c>
      <c r="Q142" s="103">
        <f t="shared" si="21"/>
        <v>8.2342177493138144E-3</v>
      </c>
      <c r="R142" s="103">
        <f t="shared" si="21"/>
        <v>8.3025830258302621E-3</v>
      </c>
      <c r="S142" s="103">
        <f t="shared" si="21"/>
        <v>0</v>
      </c>
      <c r="T142" s="103">
        <f t="shared" si="21"/>
        <v>8.4754521963824273E-3</v>
      </c>
      <c r="U142" s="103">
        <f t="shared" si="21"/>
        <v>0</v>
      </c>
      <c r="V142" s="103">
        <f t="shared" si="21"/>
        <v>0</v>
      </c>
      <c r="W142" s="103">
        <f t="shared" si="21"/>
        <v>8.4436568331074692E-3</v>
      </c>
      <c r="X142" s="103">
        <f t="shared" si="21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IFERROR(_xlfn.NORM.S.DIST($K$130*B$99+$K$131*VLOOKUP($A143+B$134,'Li Keqiang'!$I$6:$J$21,2,0)+$K$132,TRUE),"")</f>
        <v>0</v>
      </c>
      <c r="C143" s="103">
        <f>IFERROR(_xlfn.NORM.S.DIST($K$130*C$99+$K$131*VLOOKUP($A143+C$134,'Li Keqiang'!$I$6:$J$21,2,0)+$K$132,TRUE),"")</f>
        <v>1</v>
      </c>
      <c r="D143" s="103">
        <f>IFERROR(_xlfn.NORM.S.DIST($K$130*D$99+$K$131*VLOOKUP($A143+D$134,'Li Keqiang'!$I$6:$J$21,2,0)+$K$132,TRUE),"")</f>
        <v>1</v>
      </c>
      <c r="E143" s="103">
        <f>IFERROR(_xlfn.NORM.S.DIST($K$130*E$99+$K$131*VLOOKUP($A143+E$134,'Li Keqiang'!$I$6:$J$21,2,0)+$K$132,TRUE),"")</f>
        <v>0</v>
      </c>
      <c r="F143" s="103">
        <f>IFERROR(_xlfn.NORM.S.DIST($K$130*F$99+$K$131*VLOOKUP($A143+F$134,'Li Keqiang'!$I$6:$J$21,2,0)+$K$132,TRUE),"")</f>
        <v>0</v>
      </c>
      <c r="G143" s="103">
        <f>IFERROR(_xlfn.NORM.S.DIST($K$130*G$99+$K$131*VLOOKUP($A143+G$134,'Li Keqiang'!$I$6:$J$21,2,0)+$K$132,TRUE),"")</f>
        <v>1</v>
      </c>
      <c r="H143" s="103">
        <f>IFERROR(_xlfn.NORM.S.DIST($K$130*H$99+$K$131*VLOOKUP($A143+H$134,'Li Keqiang'!$I$6:$J$21,2,0)+$K$132,TRUE),"")</f>
        <v>0</v>
      </c>
      <c r="I143" s="103">
        <f>IFERROR(_xlfn.NORM.S.DIST($K$130*I$99+$K$131*VLOOKUP($A143+I$134,'Li Keqiang'!$I$6:$J$21,2,0)+$K$132,TRUE),"")</f>
        <v>0</v>
      </c>
      <c r="J143" s="103">
        <f>IFERROR(_xlfn.NORM.S.DIST($K$130*J$99+$K$131*VLOOKUP($A143+J$134,'Li Keqiang'!$I$6:$J$21,2,0)+$K$132,TRUE),"")</f>
        <v>1</v>
      </c>
      <c r="K143" s="103">
        <f>IFERROR(_xlfn.NORM.S.DIST($K$130*K$99+$K$131*VLOOKUP($A143+K$134,'Li Keqiang'!$I$6:$J$21,2,0)+$K$132,TRUE),"")</f>
        <v>1</v>
      </c>
      <c r="L143" s="109"/>
      <c r="N143" s="104">
        <v>2008</v>
      </c>
      <c r="O143" s="103">
        <f t="shared" si="22"/>
        <v>2.1299999999999999E-2</v>
      </c>
      <c r="P143" s="103">
        <f t="shared" si="21"/>
        <v>2.1763563911310922E-2</v>
      </c>
      <c r="Q143" s="103">
        <f t="shared" si="21"/>
        <v>7.3114685606851882E-3</v>
      </c>
      <c r="R143" s="103">
        <f t="shared" si="21"/>
        <v>0</v>
      </c>
      <c r="S143" s="103">
        <f t="shared" si="21"/>
        <v>7.470538720538723E-3</v>
      </c>
      <c r="T143" s="103">
        <f t="shared" si="21"/>
        <v>0</v>
      </c>
      <c r="U143" s="103">
        <f t="shared" si="21"/>
        <v>0</v>
      </c>
      <c r="V143" s="103">
        <f t="shared" si="21"/>
        <v>7.5267677303084857E-3</v>
      </c>
      <c r="W143" s="103">
        <f t="shared" si="21"/>
        <v>0</v>
      </c>
      <c r="X143" s="103">
        <f t="shared" si="21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IFERROR(_xlfn.NORM.S.DIST($K$130*B$99+$K$131*VLOOKUP($A144+B$134,'Li Keqiang'!$I$6:$J$21,2,0)+$K$132,TRUE),"")</f>
        <v>1</v>
      </c>
      <c r="C144" s="103">
        <f>IFERROR(_xlfn.NORM.S.DIST($K$130*C$99+$K$131*VLOOKUP($A144+C$134,'Li Keqiang'!$I$6:$J$21,2,0)+$K$132,TRUE),"")</f>
        <v>1</v>
      </c>
      <c r="D144" s="103">
        <f>IFERROR(_xlfn.NORM.S.DIST($K$130*D$99+$K$131*VLOOKUP($A144+D$134,'Li Keqiang'!$I$6:$J$21,2,0)+$K$132,TRUE),"")</f>
        <v>0</v>
      </c>
      <c r="E144" s="103">
        <f>IFERROR(_xlfn.NORM.S.DIST($K$130*E$99+$K$131*VLOOKUP($A144+E$134,'Li Keqiang'!$I$6:$J$21,2,0)+$K$132,TRUE),"")</f>
        <v>0</v>
      </c>
      <c r="F144" s="103">
        <f>IFERROR(_xlfn.NORM.S.DIST($K$130*F$99+$K$131*VLOOKUP($A144+F$134,'Li Keqiang'!$I$6:$J$21,2,0)+$K$132,TRUE),"")</f>
        <v>1</v>
      </c>
      <c r="G144" s="103">
        <f>IFERROR(_xlfn.NORM.S.DIST($K$130*G$99+$K$131*VLOOKUP($A144+G$134,'Li Keqiang'!$I$6:$J$21,2,0)+$K$132,TRUE),"")</f>
        <v>0</v>
      </c>
      <c r="H144" s="103">
        <f>IFERROR(_xlfn.NORM.S.DIST($K$130*H$99+$K$131*VLOOKUP($A144+H$134,'Li Keqiang'!$I$6:$J$21,2,0)+$K$132,TRUE),"")</f>
        <v>0</v>
      </c>
      <c r="I144" s="103">
        <f>IFERROR(_xlfn.NORM.S.DIST($K$130*I$99+$K$131*VLOOKUP($A144+I$134,'Li Keqiang'!$I$6:$J$21,2,0)+$K$132,TRUE),"")</f>
        <v>1</v>
      </c>
      <c r="J144" s="103">
        <f>IFERROR(_xlfn.NORM.S.DIST($K$130*J$99+$K$131*VLOOKUP($A144+J$134,'Li Keqiang'!$I$6:$J$21,2,0)+$K$132,TRUE),"")</f>
        <v>1</v>
      </c>
      <c r="K144" s="103">
        <f>IFERROR(_xlfn.NORM.S.DIST($K$130*K$99+$K$131*VLOOKUP($A144+K$134,'Li Keqiang'!$I$6:$J$21,2,0)+$K$132,TRUE),"")</f>
        <v>1</v>
      </c>
      <c r="L144" s="109"/>
      <c r="N144" s="104">
        <v>2009</v>
      </c>
      <c r="O144" s="103">
        <f t="shared" si="22"/>
        <v>2.5000000000000001E-2</v>
      </c>
      <c r="P144" s="103">
        <f t="shared" si="21"/>
        <v>6.4615384615384621E-3</v>
      </c>
      <c r="Q144" s="103">
        <f t="shared" si="21"/>
        <v>0</v>
      </c>
      <c r="R144" s="103">
        <f t="shared" si="21"/>
        <v>6.4003303396304298E-3</v>
      </c>
      <c r="S144" s="103">
        <f t="shared" si="21"/>
        <v>0</v>
      </c>
      <c r="T144" s="103">
        <f t="shared" si="21"/>
        <v>0</v>
      </c>
      <c r="U144" s="103">
        <f t="shared" si="21"/>
        <v>6.5454545454545453E-3</v>
      </c>
      <c r="V144" s="103">
        <f t="shared" si="21"/>
        <v>6.4839991633549509E-3</v>
      </c>
      <c r="W144" s="103">
        <f t="shared" si="21"/>
        <v>0</v>
      </c>
      <c r="X144" s="103">
        <f t="shared" si="21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IFERROR(_xlfn.NORM.S.DIST($K$130*B$99+$K$131*VLOOKUP($A145+B$134,'Li Keqiang'!$I$6:$J$21,2,0)+$K$132,TRUE),"")</f>
        <v>1</v>
      </c>
      <c r="C145" s="103">
        <f>IFERROR(_xlfn.NORM.S.DIST($K$130*C$99+$K$131*VLOOKUP($A145+C$134,'Li Keqiang'!$I$6:$J$21,2,0)+$K$132,TRUE),"")</f>
        <v>0</v>
      </c>
      <c r="D145" s="103">
        <f>IFERROR(_xlfn.NORM.S.DIST($K$130*D$99+$K$131*VLOOKUP($A145+D$134,'Li Keqiang'!$I$6:$J$21,2,0)+$K$132,TRUE),"")</f>
        <v>0</v>
      </c>
      <c r="E145" s="103">
        <f>IFERROR(_xlfn.NORM.S.DIST($K$130*E$99+$K$131*VLOOKUP($A145+E$134,'Li Keqiang'!$I$6:$J$21,2,0)+$K$132,TRUE),"")</f>
        <v>1</v>
      </c>
      <c r="F145" s="103">
        <f>IFERROR(_xlfn.NORM.S.DIST($K$130*F$99+$K$131*VLOOKUP($A145+F$134,'Li Keqiang'!$I$6:$J$21,2,0)+$K$132,TRUE),"")</f>
        <v>0</v>
      </c>
      <c r="G145" s="103">
        <f>IFERROR(_xlfn.NORM.S.DIST($K$130*G$99+$K$131*VLOOKUP($A145+G$134,'Li Keqiang'!$I$6:$J$21,2,0)+$K$132,TRUE),"")</f>
        <v>0</v>
      </c>
      <c r="H145" s="103">
        <f>IFERROR(_xlfn.NORM.S.DIST($K$130*H$99+$K$131*VLOOKUP($A145+H$134,'Li Keqiang'!$I$6:$J$21,2,0)+$K$132,TRUE),"")</f>
        <v>1</v>
      </c>
      <c r="I145" s="103">
        <f>IFERROR(_xlfn.NORM.S.DIST($K$130*I$99+$K$131*VLOOKUP($A145+I$134,'Li Keqiang'!$I$6:$J$21,2,0)+$K$132,TRUE),"")</f>
        <v>1</v>
      </c>
      <c r="J145" s="103">
        <f>IFERROR(_xlfn.NORM.S.DIST($K$130*J$99+$K$131*VLOOKUP($A145+J$134,'Li Keqiang'!$I$6:$J$21,2,0)+$K$132,TRUE),"")</f>
        <v>1</v>
      </c>
      <c r="K145" s="103">
        <f>IFERROR(_xlfn.NORM.S.DIST($K$130*K$99+$K$131*VLOOKUP($A145+K$134,'Li Keqiang'!$I$6:$J$21,2,0)+$K$132,TRUE),"")</f>
        <v>0</v>
      </c>
      <c r="L145" s="109"/>
      <c r="N145" s="104">
        <v>2010</v>
      </c>
      <c r="O145" s="103">
        <f t="shared" si="22"/>
        <v>6.7000000000000002E-3</v>
      </c>
      <c r="P145" s="103">
        <f t="shared" si="21"/>
        <v>0</v>
      </c>
      <c r="Q145" s="103">
        <f t="shared" si="21"/>
        <v>6.7451927917044205E-3</v>
      </c>
      <c r="R145" s="103">
        <f t="shared" si="21"/>
        <v>0</v>
      </c>
      <c r="S145" s="103">
        <f t="shared" si="21"/>
        <v>0</v>
      </c>
      <c r="T145" s="103">
        <f t="shared" si="21"/>
        <v>6.7909993918507964E-3</v>
      </c>
      <c r="U145" s="103">
        <f t="shared" si="21"/>
        <v>0</v>
      </c>
      <c r="V145" s="103">
        <f t="shared" si="21"/>
        <v>0</v>
      </c>
      <c r="W145" s="103">
        <f t="shared" si="21"/>
        <v>6.837432391060317E-3</v>
      </c>
      <c r="X145" s="103">
        <f t="shared" si="21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IFERROR(_xlfn.NORM.S.DIST($K$130*B$99+$K$131*VLOOKUP($A146+B$134,'Li Keqiang'!$I$6:$J$21,2,0)+$K$132,TRUE),"")</f>
        <v>0</v>
      </c>
      <c r="C146" s="103">
        <f>IFERROR(_xlfn.NORM.S.DIST($K$130*C$99+$K$131*VLOOKUP($A146+C$134,'Li Keqiang'!$I$6:$J$21,2,0)+$K$132,TRUE),"")</f>
        <v>0</v>
      </c>
      <c r="D146" s="103">
        <f>IFERROR(_xlfn.NORM.S.DIST($K$130*D$99+$K$131*VLOOKUP($A146+D$134,'Li Keqiang'!$I$6:$J$21,2,0)+$K$132,TRUE),"")</f>
        <v>1</v>
      </c>
      <c r="E146" s="103">
        <f>IFERROR(_xlfn.NORM.S.DIST($K$130*E$99+$K$131*VLOOKUP($A146+E$134,'Li Keqiang'!$I$6:$J$21,2,0)+$K$132,TRUE),"")</f>
        <v>0</v>
      </c>
      <c r="F146" s="103">
        <f>IFERROR(_xlfn.NORM.S.DIST($K$130*F$99+$K$131*VLOOKUP($A146+F$134,'Li Keqiang'!$I$6:$J$21,2,0)+$K$132,TRUE),"")</f>
        <v>0</v>
      </c>
      <c r="G146" s="103">
        <f>IFERROR(_xlfn.NORM.S.DIST($K$130*G$99+$K$131*VLOOKUP($A146+G$134,'Li Keqiang'!$I$6:$J$21,2,0)+$K$132,TRUE),"")</f>
        <v>1</v>
      </c>
      <c r="H146" s="103">
        <f>IFERROR(_xlfn.NORM.S.DIST($K$130*H$99+$K$131*VLOOKUP($A146+H$134,'Li Keqiang'!$I$6:$J$21,2,0)+$K$132,TRUE),"")</f>
        <v>1</v>
      </c>
      <c r="I146" s="103">
        <f>IFERROR(_xlfn.NORM.S.DIST($K$130*I$99+$K$131*VLOOKUP($A146+I$134,'Li Keqiang'!$I$6:$J$21,2,0)+$K$132,TRUE),"")</f>
        <v>1</v>
      </c>
      <c r="J146" s="103">
        <f>IFERROR(_xlfn.NORM.S.DIST($K$130*J$99+$K$131*VLOOKUP($A146+J$134,'Li Keqiang'!$I$6:$J$21,2,0)+$K$132,TRUE),"")</f>
        <v>0</v>
      </c>
      <c r="K146" s="103" t="str">
        <f>IFERROR(_xlfn.NORM.S.DIST($K$130*K$99+$K$131*VLOOKUP($A146+K$134,'Li Keqiang'!$I$6:$J$21,2,0)+$K$132,TRUE),"")</f>
        <v/>
      </c>
      <c r="L146" s="109"/>
      <c r="N146" s="104">
        <v>2011</v>
      </c>
      <c r="O146" s="103">
        <f t="shared" si="22"/>
        <v>0</v>
      </c>
      <c r="P146" s="103">
        <f t="shared" si="21"/>
        <v>1.24E-2</v>
      </c>
      <c r="Q146" s="103">
        <f t="shared" si="21"/>
        <v>6.2778452814904843E-3</v>
      </c>
      <c r="R146" s="103">
        <f t="shared" si="21"/>
        <v>6.3175056042388397E-3</v>
      </c>
      <c r="S146" s="103">
        <f t="shared" si="21"/>
        <v>1.9175553732567678E-2</v>
      </c>
      <c r="T146" s="103">
        <f t="shared" si="21"/>
        <v>0</v>
      </c>
      <c r="U146" s="103">
        <f t="shared" si="21"/>
        <v>0</v>
      </c>
      <c r="V146" s="103">
        <f t="shared" si="21"/>
        <v>6.4819654992158884E-3</v>
      </c>
      <c r="W146" s="103">
        <f t="shared" si="21"/>
        <v>0</v>
      </c>
      <c r="X146" s="103" t="str">
        <f t="shared" si="21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IFERROR(_xlfn.NORM.S.DIST($K$130*B$99+$K$131*VLOOKUP($A147+B$134,'Li Keqiang'!$I$6:$J$21,2,0)+$K$132,TRUE),"")</f>
        <v>0</v>
      </c>
      <c r="C147" s="103">
        <f>IFERROR(_xlfn.NORM.S.DIST($K$130*C$99+$K$131*VLOOKUP($A147+C$134,'Li Keqiang'!$I$6:$J$21,2,0)+$K$132,TRUE),"")</f>
        <v>1</v>
      </c>
      <c r="D147" s="103">
        <f>IFERROR(_xlfn.NORM.S.DIST($K$130*D$99+$K$131*VLOOKUP($A147+D$134,'Li Keqiang'!$I$6:$J$21,2,0)+$K$132,TRUE),"")</f>
        <v>0</v>
      </c>
      <c r="E147" s="103">
        <f>IFERROR(_xlfn.NORM.S.DIST($K$130*E$99+$K$131*VLOOKUP($A147+E$134,'Li Keqiang'!$I$6:$J$21,2,0)+$K$132,TRUE),"")</f>
        <v>0</v>
      </c>
      <c r="F147" s="103">
        <f>IFERROR(_xlfn.NORM.S.DIST($K$130*F$99+$K$131*VLOOKUP($A147+F$134,'Li Keqiang'!$I$6:$J$21,2,0)+$K$132,TRUE),"")</f>
        <v>1</v>
      </c>
      <c r="G147" s="103">
        <f>IFERROR(_xlfn.NORM.S.DIST($K$130*G$99+$K$131*VLOOKUP($A147+G$134,'Li Keqiang'!$I$6:$J$21,2,0)+$K$132,TRUE),"")</f>
        <v>1</v>
      </c>
      <c r="H147" s="103">
        <f>IFERROR(_xlfn.NORM.S.DIST($K$130*H$99+$K$131*VLOOKUP($A147+H$134,'Li Keqiang'!$I$6:$J$21,2,0)+$K$132,TRUE),"")</f>
        <v>1</v>
      </c>
      <c r="I147" s="103">
        <f>IFERROR(_xlfn.NORM.S.DIST($K$130*I$99+$K$131*VLOOKUP($A147+I$134,'Li Keqiang'!$I$6:$J$21,2,0)+$K$132,TRUE),"")</f>
        <v>0</v>
      </c>
      <c r="J147" s="103" t="str">
        <f>IFERROR(_xlfn.NORM.S.DIST($K$130*J$99+$K$131*VLOOKUP($A147+J$134,'Li Keqiang'!$I$6:$J$21,2,0)+$K$132,TRUE),"")</f>
        <v/>
      </c>
      <c r="K147" s="103" t="str">
        <f>IFERROR(_xlfn.NORM.S.DIST($K$130*K$99+$K$131*VLOOKUP($A147+K$134,'Li Keqiang'!$I$6:$J$21,2,0)+$K$132,TRUE),"")</f>
        <v/>
      </c>
      <c r="L147" s="109"/>
      <c r="N147" s="104">
        <v>2012</v>
      </c>
      <c r="O147" s="103">
        <f t="shared" si="22"/>
        <v>5.0000000000000001E-3</v>
      </c>
      <c r="P147" s="103">
        <f t="shared" si="21"/>
        <v>1.0150753768844223E-2</v>
      </c>
      <c r="Q147" s="103">
        <f t="shared" si="21"/>
        <v>5.0766575286831104E-3</v>
      </c>
      <c r="R147" s="103">
        <f t="shared" si="21"/>
        <v>2.0512297173180934E-2</v>
      </c>
      <c r="S147" s="103">
        <f t="shared" si="21"/>
        <v>0</v>
      </c>
      <c r="T147" s="103">
        <f t="shared" si="21"/>
        <v>5.2094186288810214E-3</v>
      </c>
      <c r="U147" s="103">
        <f t="shared" si="21"/>
        <v>1.0578131545873486E-2</v>
      </c>
      <c r="V147" s="103">
        <f t="shared" si="21"/>
        <v>0</v>
      </c>
      <c r="W147" s="103" t="str">
        <f t="shared" si="21"/>
        <v/>
      </c>
      <c r="X147" s="103" t="str">
        <f t="shared" si="21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IFERROR(_xlfn.NORM.S.DIST($K$130*B$99+$K$131*VLOOKUP($A148+B$134,'Li Keqiang'!$I$6:$J$21,2,0)+$K$132,TRUE),"")</f>
        <v>1</v>
      </c>
      <c r="C148" s="103">
        <f>IFERROR(_xlfn.NORM.S.DIST($K$130*C$99+$K$131*VLOOKUP($A148+C$134,'Li Keqiang'!$I$6:$J$21,2,0)+$K$132,TRUE),"")</f>
        <v>0</v>
      </c>
      <c r="D148" s="103">
        <f>IFERROR(_xlfn.NORM.S.DIST($K$130*D$99+$K$131*VLOOKUP($A148+D$134,'Li Keqiang'!$I$6:$J$21,2,0)+$K$132,TRUE),"")</f>
        <v>0</v>
      </c>
      <c r="E148" s="103">
        <f>IFERROR(_xlfn.NORM.S.DIST($K$130*E$99+$K$131*VLOOKUP($A148+E$134,'Li Keqiang'!$I$6:$J$21,2,0)+$K$132,TRUE),"")</f>
        <v>1</v>
      </c>
      <c r="F148" s="103">
        <f>IFERROR(_xlfn.NORM.S.DIST($K$130*F$99+$K$131*VLOOKUP($A148+F$134,'Li Keqiang'!$I$6:$J$21,2,0)+$K$132,TRUE),"")</f>
        <v>1</v>
      </c>
      <c r="G148" s="103">
        <f>IFERROR(_xlfn.NORM.S.DIST($K$130*G$99+$K$131*VLOOKUP($A148+G$134,'Li Keqiang'!$I$6:$J$21,2,0)+$K$132,TRUE),"")</f>
        <v>1</v>
      </c>
      <c r="H148" s="103">
        <f>IFERROR(_xlfn.NORM.S.DIST($K$130*H$99+$K$131*VLOOKUP($A148+H$134,'Li Keqiang'!$I$6:$J$21,2,0)+$K$132,TRUE),"")</f>
        <v>0</v>
      </c>
      <c r="I148" s="103" t="str">
        <f>IFERROR(_xlfn.NORM.S.DIST($K$130*I$99+$K$131*VLOOKUP($A148+I$134,'Li Keqiang'!$I$6:$J$21,2,0)+$K$132,TRUE),"")</f>
        <v/>
      </c>
      <c r="J148" s="103" t="str">
        <f>IFERROR(_xlfn.NORM.S.DIST($K$130*J$99+$K$131*VLOOKUP($A148+J$134,'Li Keqiang'!$I$6:$J$21,2,0)+$K$132,TRUE),"")</f>
        <v/>
      </c>
      <c r="K148" s="103" t="str">
        <f>IFERROR(_xlfn.NORM.S.DIST($K$130*K$99+$K$131*VLOOKUP($A148+K$134,'Li Keqiang'!$I$6:$J$21,2,0)+$K$132,TRUE),"")</f>
        <v/>
      </c>
      <c r="L148" s="109"/>
      <c r="N148" s="104">
        <v>2013</v>
      </c>
      <c r="O148" s="103">
        <f t="shared" si="22"/>
        <v>9.5999999999999992E-3</v>
      </c>
      <c r="P148" s="103">
        <f t="shared" si="21"/>
        <v>4.8465266558966082E-3</v>
      </c>
      <c r="Q148" s="103">
        <f t="shared" si="21"/>
        <v>1.9379058441558444E-2</v>
      </c>
      <c r="R148" s="103">
        <f t="shared" si="21"/>
        <v>0</v>
      </c>
      <c r="S148" s="103">
        <f t="shared" si="21"/>
        <v>4.9663735126745977E-3</v>
      </c>
      <c r="T148" s="103">
        <f t="shared" si="21"/>
        <v>9.8783404388062823E-3</v>
      </c>
      <c r="U148" s="103">
        <f t="shared" si="21"/>
        <v>0</v>
      </c>
      <c r="V148" s="103" t="str">
        <f t="shared" si="21"/>
        <v/>
      </c>
      <c r="W148" s="103" t="str">
        <f t="shared" si="21"/>
        <v/>
      </c>
      <c r="X148" s="103" t="str">
        <f t="shared" si="21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IFERROR(_xlfn.NORM.S.DIST($K$130*B$99+$K$131*VLOOKUP($A149+B$134,'Li Keqiang'!$I$6:$J$21,2,0)+$K$132,TRUE),"")</f>
        <v>0</v>
      </c>
      <c r="C149" s="103">
        <f>IFERROR(_xlfn.NORM.S.DIST($K$130*C$99+$K$131*VLOOKUP($A149+C$134,'Li Keqiang'!$I$6:$J$21,2,0)+$K$132,TRUE),"")</f>
        <v>0</v>
      </c>
      <c r="D149" s="103">
        <f>IFERROR(_xlfn.NORM.S.DIST($K$130*D$99+$K$131*VLOOKUP($A149+D$134,'Li Keqiang'!$I$6:$J$21,2,0)+$K$132,TRUE),"")</f>
        <v>1</v>
      </c>
      <c r="E149" s="103">
        <f>IFERROR(_xlfn.NORM.S.DIST($K$130*E$99+$K$131*VLOOKUP($A149+E$134,'Li Keqiang'!$I$6:$J$21,2,0)+$K$132,TRUE),"")</f>
        <v>1</v>
      </c>
      <c r="F149" s="103">
        <f>IFERROR(_xlfn.NORM.S.DIST($K$130*F$99+$K$131*VLOOKUP($A149+F$134,'Li Keqiang'!$I$6:$J$21,2,0)+$K$132,TRUE),"")</f>
        <v>1</v>
      </c>
      <c r="G149" s="103">
        <f>IFERROR(_xlfn.NORM.S.DIST($K$130*G$99+$K$131*VLOOKUP($A149+G$134,'Li Keqiang'!$I$6:$J$21,2,0)+$K$132,TRUE),"")</f>
        <v>0</v>
      </c>
      <c r="H149" s="103" t="str">
        <f>IFERROR(_xlfn.NORM.S.DIST($K$130*H$99+$K$131*VLOOKUP($A149+H$134,'Li Keqiang'!$I$6:$J$21,2,0)+$K$132,TRUE),"")</f>
        <v/>
      </c>
      <c r="I149" s="103" t="str">
        <f>IFERROR(_xlfn.NORM.S.DIST($K$130*I$99+$K$131*VLOOKUP($A149+I$134,'Li Keqiang'!$I$6:$J$21,2,0)+$K$132,TRUE),"")</f>
        <v/>
      </c>
      <c r="J149" s="103" t="str">
        <f>IFERROR(_xlfn.NORM.S.DIST($K$130*J$99+$K$131*VLOOKUP($A149+J$134,'Li Keqiang'!$I$6:$J$21,2,0)+$K$132,TRUE),"")</f>
        <v/>
      </c>
      <c r="K149" s="103" t="str">
        <f>IFERROR(_xlfn.NORM.S.DIST($K$130*K$99+$K$131*VLOOKUP($A149+K$134,'Li Keqiang'!$I$6:$J$21,2,0)+$K$132,TRUE),"")</f>
        <v/>
      </c>
      <c r="L149" s="109"/>
      <c r="N149" s="104">
        <v>2014</v>
      </c>
      <c r="O149" s="103">
        <f t="shared" si="22"/>
        <v>4.0000000000000001E-3</v>
      </c>
      <c r="P149" s="103">
        <f t="shared" si="21"/>
        <v>2.0281124497991968E-2</v>
      </c>
      <c r="Q149" s="103">
        <f t="shared" si="21"/>
        <v>0</v>
      </c>
      <c r="R149" s="103">
        <f t="shared" si="21"/>
        <v>4.0992006558721048E-3</v>
      </c>
      <c r="S149" s="103">
        <f t="shared" si="21"/>
        <v>8.3350483638608766E-3</v>
      </c>
      <c r="T149" s="103">
        <f t="shared" si="21"/>
        <v>0</v>
      </c>
      <c r="U149" s="103" t="str">
        <f t="shared" si="21"/>
        <v/>
      </c>
      <c r="V149" s="103" t="str">
        <f t="shared" si="21"/>
        <v/>
      </c>
      <c r="W149" s="103" t="str">
        <f t="shared" si="21"/>
        <v/>
      </c>
      <c r="X149" s="103" t="str">
        <f t="shared" si="21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IFERROR(_xlfn.NORM.S.DIST($K$130*B$99+$K$131*VLOOKUP($A150+B$134,'Li Keqiang'!$I$6:$J$21,2,0)+$K$132,TRUE),"")</f>
        <v>0</v>
      </c>
      <c r="C150" s="103">
        <f>IFERROR(_xlfn.NORM.S.DIST($K$130*C$99+$K$131*VLOOKUP($A150+C$134,'Li Keqiang'!$I$6:$J$21,2,0)+$K$132,TRUE),"")</f>
        <v>1</v>
      </c>
      <c r="D150" s="103">
        <f>IFERROR(_xlfn.NORM.S.DIST($K$130*D$99+$K$131*VLOOKUP($A150+D$134,'Li Keqiang'!$I$6:$J$21,2,0)+$K$132,TRUE),"")</f>
        <v>1</v>
      </c>
      <c r="E150" s="103">
        <f>IFERROR(_xlfn.NORM.S.DIST($K$130*E$99+$K$131*VLOOKUP($A150+E$134,'Li Keqiang'!$I$6:$J$21,2,0)+$K$132,TRUE),"")</f>
        <v>1</v>
      </c>
      <c r="F150" s="103">
        <f>IFERROR(_xlfn.NORM.S.DIST($K$130*F$99+$K$131*VLOOKUP($A150+F$134,'Li Keqiang'!$I$6:$J$21,2,0)+$K$132,TRUE),"")</f>
        <v>0</v>
      </c>
      <c r="G150" s="103" t="str">
        <f>IFERROR(_xlfn.NORM.S.DIST($K$130*G$99+$K$131*VLOOKUP($A150+G$134,'Li Keqiang'!$I$6:$J$21,2,0)+$K$132,TRUE),"")</f>
        <v/>
      </c>
      <c r="H150" s="103" t="str">
        <f>IFERROR(_xlfn.NORM.S.DIST($K$130*H$99+$K$131*VLOOKUP($A150+H$134,'Li Keqiang'!$I$6:$J$21,2,0)+$K$132,TRUE),"")</f>
        <v/>
      </c>
      <c r="I150" s="103" t="str">
        <f>IFERROR(_xlfn.NORM.S.DIST($K$130*I$99+$K$131*VLOOKUP($A150+I$134,'Li Keqiang'!$I$6:$J$21,2,0)+$K$132,TRUE),"")</f>
        <v/>
      </c>
      <c r="J150" s="103" t="str">
        <f>IFERROR(_xlfn.NORM.S.DIST($K$130*J$99+$K$131*VLOOKUP($A150+J$134,'Li Keqiang'!$I$6:$J$21,2,0)+$K$132,TRUE),"")</f>
        <v/>
      </c>
      <c r="K150" s="103" t="str">
        <f>IFERROR(_xlfn.NORM.S.DIST($K$130*K$99+$K$131*VLOOKUP($A150+K$134,'Li Keqiang'!$I$6:$J$21,2,0)+$K$132,TRUE),"")</f>
        <v/>
      </c>
      <c r="L150" s="109"/>
      <c r="N150" s="104">
        <v>2015</v>
      </c>
      <c r="O150" s="103">
        <f t="shared" si="22"/>
        <v>0.02</v>
      </c>
      <c r="P150" s="103">
        <f t="shared" si="21"/>
        <v>0</v>
      </c>
      <c r="Q150" s="103">
        <f t="shared" si="21"/>
        <v>3.3673469387755111E-3</v>
      </c>
      <c r="R150" s="103">
        <f t="shared" si="21"/>
        <v>6.8598341353537399E-3</v>
      </c>
      <c r="S150" s="103">
        <f t="shared" si="21"/>
        <v>3.4020618556701077E-3</v>
      </c>
      <c r="T150" s="103" t="str">
        <f t="shared" si="21"/>
        <v/>
      </c>
      <c r="U150" s="103" t="str">
        <f t="shared" si="21"/>
        <v/>
      </c>
      <c r="V150" s="103" t="str">
        <f t="shared" si="21"/>
        <v/>
      </c>
      <c r="W150" s="103" t="str">
        <f t="shared" si="21"/>
        <v/>
      </c>
      <c r="X150" s="103" t="str">
        <f t="shared" si="21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IFERROR(_xlfn.NORM.S.DIST($K$130*B$99+$K$131*VLOOKUP($A151+B$134,'Li Keqiang'!$I$6:$J$21,2,0)+$K$132,TRUE),"")</f>
        <v>1</v>
      </c>
      <c r="C151" s="103">
        <f>IFERROR(_xlfn.NORM.S.DIST($K$130*C$99+$K$131*VLOOKUP($A151+C$134,'Li Keqiang'!$I$6:$J$21,2,0)+$K$132,TRUE),"")</f>
        <v>1</v>
      </c>
      <c r="D151" s="103">
        <f>IFERROR(_xlfn.NORM.S.DIST($K$130*D$99+$K$131*VLOOKUP($A151+D$134,'Li Keqiang'!$I$6:$J$21,2,0)+$K$132,TRUE),"")</f>
        <v>1</v>
      </c>
      <c r="E151" s="103">
        <f>IFERROR(_xlfn.NORM.S.DIST($K$130*E$99+$K$131*VLOOKUP($A151+E$134,'Li Keqiang'!$I$6:$J$21,2,0)+$K$132,TRUE),"")</f>
        <v>0</v>
      </c>
      <c r="F151" s="103" t="str">
        <f>IFERROR(_xlfn.NORM.S.DIST($K$130*F$99+$K$131*VLOOKUP($A151+F$134,'Li Keqiang'!$I$6:$J$21,2,0)+$K$132,TRUE),"")</f>
        <v/>
      </c>
      <c r="G151" s="103" t="str">
        <f>IFERROR(_xlfn.NORM.S.DIST($K$130*G$99+$K$131*VLOOKUP($A151+G$134,'Li Keqiang'!$I$6:$J$21,2,0)+$K$132,TRUE),"")</f>
        <v/>
      </c>
      <c r="H151" s="103" t="str">
        <f>IFERROR(_xlfn.NORM.S.DIST($K$130*H$99+$K$131*VLOOKUP($A151+H$134,'Li Keqiang'!$I$6:$J$21,2,0)+$K$132,TRUE),"")</f>
        <v/>
      </c>
      <c r="I151" s="103" t="str">
        <f>IFERROR(_xlfn.NORM.S.DIST($K$130*I$99+$K$131*VLOOKUP($A151+I$134,'Li Keqiang'!$I$6:$J$21,2,0)+$K$132,TRUE),"")</f>
        <v/>
      </c>
      <c r="J151" s="103" t="str">
        <f>IFERROR(_xlfn.NORM.S.DIST($K$130*J$99+$K$131*VLOOKUP($A151+J$134,'Li Keqiang'!$I$6:$J$21,2,0)+$K$132,TRUE),"")</f>
        <v/>
      </c>
      <c r="K151" s="103" t="str">
        <f>IFERROR(_xlfn.NORM.S.DIST($K$130*K$99+$K$131*VLOOKUP($A151+K$134,'Li Keqiang'!$I$6:$J$21,2,0)+$K$132,TRUE),"")</f>
        <v/>
      </c>
      <c r="L151" s="109"/>
      <c r="N151" s="104">
        <v>2016</v>
      </c>
      <c r="O151" s="103">
        <f t="shared" si="22"/>
        <v>0</v>
      </c>
      <c r="P151" s="103">
        <f t="shared" si="22"/>
        <v>2.7000000000000001E-3</v>
      </c>
      <c r="Q151" s="103">
        <f t="shared" si="22"/>
        <v>5.5148902035495832E-3</v>
      </c>
      <c r="R151" s="103">
        <f t="shared" si="22"/>
        <v>0</v>
      </c>
      <c r="S151" s="103" t="str">
        <f t="shared" si="22"/>
        <v/>
      </c>
      <c r="T151" s="103" t="str">
        <f t="shared" si="22"/>
        <v/>
      </c>
      <c r="U151" s="103" t="str">
        <f t="shared" si="22"/>
        <v/>
      </c>
      <c r="V151" s="103" t="str">
        <f t="shared" si="22"/>
        <v/>
      </c>
      <c r="W151" s="103" t="str">
        <f t="shared" si="22"/>
        <v/>
      </c>
      <c r="X151" s="103" t="str">
        <f t="shared" si="22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IFERROR(_xlfn.NORM.S.DIST($K$130*B$99+$K$131*VLOOKUP($A152+B$134,'Li Keqiang'!$I$6:$J$21,2,0)+$K$132,TRUE),"")</f>
        <v>1</v>
      </c>
      <c r="C152" s="103">
        <f>IFERROR(_xlfn.NORM.S.DIST($K$130*C$99+$K$131*VLOOKUP($A152+C$134,'Li Keqiang'!$I$6:$J$21,2,0)+$K$132,TRUE),"")</f>
        <v>1</v>
      </c>
      <c r="D152" s="103">
        <f>IFERROR(_xlfn.NORM.S.DIST($K$130*D$99+$K$131*VLOOKUP($A152+D$134,'Li Keqiang'!$I$6:$J$21,2,0)+$K$132,TRUE),"")</f>
        <v>0</v>
      </c>
      <c r="E152" s="103" t="str">
        <f>IFERROR(_xlfn.NORM.S.DIST($K$130*E$99+$K$131*VLOOKUP($A152+E$134,'Li Keqiang'!$I$6:$J$21,2,0)+$K$132,TRUE),"")</f>
        <v/>
      </c>
      <c r="F152" s="103" t="str">
        <f>IFERROR(_xlfn.NORM.S.DIST($K$130*F$99+$K$131*VLOOKUP($A152+F$134,'Li Keqiang'!$I$6:$J$21,2,0)+$K$132,TRUE),"")</f>
        <v/>
      </c>
      <c r="G152" s="103" t="str">
        <f>IFERROR(_xlfn.NORM.S.DIST($K$130*G$99+$K$131*VLOOKUP($A152+G$134,'Li Keqiang'!$I$6:$J$21,2,0)+$K$132,TRUE),"")</f>
        <v/>
      </c>
      <c r="H152" s="103" t="str">
        <f>IFERROR(_xlfn.NORM.S.DIST($K$130*H$99+$K$131*VLOOKUP($A152+H$134,'Li Keqiang'!$I$6:$J$21,2,0)+$K$132,TRUE),"")</f>
        <v/>
      </c>
      <c r="I152" s="103" t="str">
        <f>IFERROR(_xlfn.NORM.S.DIST($K$130*I$99+$K$131*VLOOKUP($A152+I$134,'Li Keqiang'!$I$6:$J$21,2,0)+$K$132,TRUE),"")</f>
        <v/>
      </c>
      <c r="J152" s="103" t="str">
        <f>IFERROR(_xlfn.NORM.S.DIST($K$130*J$99+$K$131*VLOOKUP($A152+J$134,'Li Keqiang'!$I$6:$J$21,2,0)+$K$132,TRUE),"")</f>
        <v/>
      </c>
      <c r="K152" s="103" t="str">
        <f>IFERROR(_xlfn.NORM.S.DIST($K$130*K$99+$K$131*VLOOKUP($A152+K$134,'Li Keqiang'!$I$6:$J$21,2,0)+$K$132,TRUE),"")</f>
        <v/>
      </c>
      <c r="L152" s="109"/>
      <c r="N152" s="104">
        <v>2017</v>
      </c>
      <c r="O152" s="103">
        <f t="shared" si="22"/>
        <v>2.2000000000000001E-3</v>
      </c>
      <c r="P152" s="103">
        <f t="shared" si="22"/>
        <v>4.4097013429544992E-3</v>
      </c>
      <c r="Q152" s="103">
        <f t="shared" si="22"/>
        <v>2.2146164686933771E-3</v>
      </c>
      <c r="R152" s="103" t="str">
        <f t="shared" si="22"/>
        <v/>
      </c>
      <c r="S152" s="103" t="str">
        <f t="shared" si="22"/>
        <v/>
      </c>
      <c r="T152" s="103" t="str">
        <f t="shared" si="22"/>
        <v/>
      </c>
      <c r="U152" s="103" t="str">
        <f t="shared" si="22"/>
        <v/>
      </c>
      <c r="V152" s="103" t="str">
        <f t="shared" si="22"/>
        <v/>
      </c>
      <c r="W152" s="103" t="str">
        <f t="shared" si="22"/>
        <v/>
      </c>
      <c r="X152" s="103" t="str">
        <f t="shared" si="22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IFERROR(_xlfn.NORM.S.DIST($K$130*B$99+$K$131*VLOOKUP($A153+B$134,'Li Keqiang'!$I$6:$J$21,2,0)+$K$132,TRUE),"")</f>
        <v>1</v>
      </c>
      <c r="C153" s="103">
        <f>IFERROR(_xlfn.NORM.S.DIST($K$130*C$99+$K$131*VLOOKUP($A153+C$134,'Li Keqiang'!$I$6:$J$21,2,0)+$K$132,TRUE),"")</f>
        <v>0</v>
      </c>
      <c r="D153" s="103" t="str">
        <f>IFERROR(_xlfn.NORM.S.DIST($K$130*D$99+$K$131*VLOOKUP($A153+D$134,'Li Keqiang'!$I$6:$J$21,2,0)+$K$132,TRUE),"")</f>
        <v/>
      </c>
      <c r="E153" s="103" t="str">
        <f>IFERROR(_xlfn.NORM.S.DIST($K$130*E$99+$K$131*VLOOKUP($A153+E$134,'Li Keqiang'!$I$6:$J$21,2,0)+$K$132,TRUE),"")</f>
        <v/>
      </c>
      <c r="F153" s="103" t="str">
        <f>IFERROR(_xlfn.NORM.S.DIST($K$130*F$99+$K$131*VLOOKUP($A153+F$134,'Li Keqiang'!$I$6:$J$21,2,0)+$K$132,TRUE),"")</f>
        <v/>
      </c>
      <c r="G153" s="103" t="str">
        <f>IFERROR(_xlfn.NORM.S.DIST($K$130*G$99+$K$131*VLOOKUP($A153+G$134,'Li Keqiang'!$I$6:$J$21,2,0)+$K$132,TRUE),"")</f>
        <v/>
      </c>
      <c r="H153" s="103" t="str">
        <f>IFERROR(_xlfn.NORM.S.DIST($K$130*H$99+$K$131*VLOOKUP($A153+H$134,'Li Keqiang'!$I$6:$J$21,2,0)+$K$132,TRUE),"")</f>
        <v/>
      </c>
      <c r="I153" s="103" t="str">
        <f>IFERROR(_xlfn.NORM.S.DIST($K$130*I$99+$K$131*VLOOKUP($A153+I$134,'Li Keqiang'!$I$6:$J$21,2,0)+$K$132,TRUE),"")</f>
        <v/>
      </c>
      <c r="J153" s="103" t="str">
        <f>IFERROR(_xlfn.NORM.S.DIST($K$130*J$99+$K$131*VLOOKUP($A153+J$134,'Li Keqiang'!$I$6:$J$21,2,0)+$K$132,TRUE),"")</f>
        <v/>
      </c>
      <c r="K153" s="103" t="str">
        <f>IFERROR(_xlfn.NORM.S.DIST($K$130*K$99+$K$131*VLOOKUP($A153+K$134,'Li Keqiang'!$I$6:$J$21,2,0)+$K$132,TRUE),"")</f>
        <v/>
      </c>
      <c r="L153" s="109"/>
      <c r="N153" s="104">
        <v>2018</v>
      </c>
      <c r="O153" s="103">
        <f t="shared" si="22"/>
        <v>3.9000000000000003E-3</v>
      </c>
      <c r="P153" s="103">
        <f t="shared" si="22"/>
        <v>7.8305391024997475E-3</v>
      </c>
      <c r="Q153" s="103" t="str">
        <f t="shared" si="22"/>
        <v/>
      </c>
      <c r="R153" s="103" t="str">
        <f t="shared" si="22"/>
        <v/>
      </c>
      <c r="S153" s="103" t="str">
        <f t="shared" si="22"/>
        <v/>
      </c>
      <c r="T153" s="103" t="str">
        <f t="shared" si="22"/>
        <v/>
      </c>
      <c r="U153" s="103" t="str">
        <f t="shared" si="22"/>
        <v/>
      </c>
      <c r="V153" s="103" t="str">
        <f t="shared" si="22"/>
        <v/>
      </c>
      <c r="W153" s="103" t="str">
        <f t="shared" si="22"/>
        <v/>
      </c>
      <c r="X153" s="103" t="str">
        <f t="shared" si="22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IFERROR(_xlfn.NORM.S.DIST($K$130*B$99+$K$131*VLOOKUP($A154+B$134,'Li Keqiang'!$I$6:$J$21,2,0)+$K$132,TRUE),"")</f>
        <v>0</v>
      </c>
      <c r="C154" s="103" t="str">
        <f>IFERROR(_xlfn.NORM.S.DIST($K$130*C$99+$K$131*VLOOKUP($A154+C$134,'Li Keqiang'!$I$6:$J$21,2,0)+$K$132,TRUE),"")</f>
        <v/>
      </c>
      <c r="D154" s="103" t="str">
        <f>IFERROR(_xlfn.NORM.S.DIST($K$130*D$99+$K$131*VLOOKUP($A154+D$134,'Li Keqiang'!$I$6:$J$21,2,0)+$K$132,TRUE),"")</f>
        <v/>
      </c>
      <c r="E154" s="103" t="str">
        <f>IFERROR(_xlfn.NORM.S.DIST($K$130*E$99+$K$131*VLOOKUP($A154+E$134,'Li Keqiang'!$I$6:$J$21,2,0)+$K$132,TRUE),"")</f>
        <v/>
      </c>
      <c r="F154" s="103" t="str">
        <f>IFERROR(_xlfn.NORM.S.DIST($K$130*F$99+$K$131*VLOOKUP($A154+F$134,'Li Keqiang'!$I$6:$J$21,2,0)+$K$132,TRUE),"")</f>
        <v/>
      </c>
      <c r="G154" s="103" t="str">
        <f>IFERROR(_xlfn.NORM.S.DIST($K$130*G$99+$K$131*VLOOKUP($A154+G$134,'Li Keqiang'!$I$6:$J$21,2,0)+$K$132,TRUE),"")</f>
        <v/>
      </c>
      <c r="H154" s="103" t="str">
        <f>IFERROR(_xlfn.NORM.S.DIST($K$130*H$99+$K$131*VLOOKUP($A154+H$134,'Li Keqiang'!$I$6:$J$21,2,0)+$K$132,TRUE),"")</f>
        <v/>
      </c>
      <c r="I154" s="103" t="str">
        <f>IFERROR(_xlfn.NORM.S.DIST($K$130*I$99+$K$131*VLOOKUP($A154+I$134,'Li Keqiang'!$I$6:$J$21,2,0)+$K$132,TRUE),"")</f>
        <v/>
      </c>
      <c r="J154" s="103" t="str">
        <f>IFERROR(_xlfn.NORM.S.DIST($K$130*J$99+$K$131*VLOOKUP($A154+J$134,'Li Keqiang'!$I$6:$J$21,2,0)+$K$132,TRUE),"")</f>
        <v/>
      </c>
      <c r="K154" s="103" t="str">
        <f>IFERROR(_xlfn.NORM.S.DIST($K$130*K$99+$K$131*VLOOKUP($A154+K$134,'Li Keqiang'!$I$6:$J$21,2,0)+$K$132,TRUE),"")</f>
        <v/>
      </c>
      <c r="L154" s="109"/>
      <c r="N154" s="104">
        <v>2019</v>
      </c>
      <c r="O154" s="103">
        <f t="shared" si="22"/>
        <v>1.01E-2</v>
      </c>
      <c r="P154" s="103" t="str">
        <f t="shared" si="22"/>
        <v/>
      </c>
      <c r="Q154" s="103" t="str">
        <f t="shared" si="22"/>
        <v/>
      </c>
      <c r="R154" s="103" t="str">
        <f t="shared" si="22"/>
        <v/>
      </c>
      <c r="S154" s="103" t="str">
        <f t="shared" si="22"/>
        <v/>
      </c>
      <c r="T154" s="103" t="str">
        <f t="shared" si="22"/>
        <v/>
      </c>
      <c r="U154" s="103" t="str">
        <f t="shared" si="22"/>
        <v/>
      </c>
      <c r="V154" s="103" t="str">
        <f t="shared" si="22"/>
        <v/>
      </c>
      <c r="W154" s="103" t="str">
        <f t="shared" si="22"/>
        <v/>
      </c>
      <c r="X154" s="103" t="str">
        <f t="shared" si="22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0.24951692657872138</v>
      </c>
      <c r="I158" s="123">
        <f>AVERAGE(I162:I171)</f>
        <v>-1.7238974863038194</v>
      </c>
      <c r="J158" s="123">
        <f>AVERAGE(J162:J171)</f>
        <v>2.2229313394612618</v>
      </c>
    </row>
    <row r="159" spans="1:33" ht="12" customHeight="1">
      <c r="B159" s="99" t="s">
        <v>216</v>
      </c>
      <c r="C159" s="99">
        <f>K130</f>
        <v>1</v>
      </c>
      <c r="G159" s="122" t="s">
        <v>153</v>
      </c>
      <c r="H159" s="123">
        <f>_xlfn.STDEV.S(H162:H171)</f>
        <v>0.71414715228544112</v>
      </c>
      <c r="I159" s="123">
        <f>_xlfn.STDEV.S(I162:I171)</f>
        <v>0.77240174281349838</v>
      </c>
      <c r="J159" s="123">
        <f>_xlfn.STDEV.S(J162:J171)</f>
        <v>1.109307372816879</v>
      </c>
    </row>
    <row r="160" spans="1:33" ht="12" customHeight="1">
      <c r="B160" s="99" t="s">
        <v>217</v>
      </c>
      <c r="C160" s="99">
        <f t="shared" ref="C160:C161" si="23">K131</f>
        <v>152.41633484611367</v>
      </c>
    </row>
    <row r="161" spans="1:11" ht="12" customHeight="1">
      <c r="B161" s="99" t="s">
        <v>218</v>
      </c>
      <c r="C161" s="99">
        <f t="shared" si="23"/>
        <v>40.60004356064173</v>
      </c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2020</v>
      </c>
      <c r="G162" s="125">
        <v>0</v>
      </c>
      <c r="H162" s="126">
        <f>'1. sd -&gt; forecast movi @2020'!J5</f>
        <v>-0.13397996607612789</v>
      </c>
      <c r="I162" s="126">
        <f>'1. sd -&gt; forecast movi @2020'!K5</f>
        <v>-1.1049032846917981</v>
      </c>
      <c r="J162" s="126">
        <f>'1. sd -&gt; forecast movi @2020'!L5</f>
        <v>0.83694335253954266</v>
      </c>
    </row>
    <row r="163" spans="1:11" ht="12" customHeight="1">
      <c r="F163" s="125">
        <v>2021</v>
      </c>
      <c r="G163" s="125">
        <v>1</v>
      </c>
      <c r="H163" s="126">
        <f>'1. sd -&gt; forecast movi @2020'!J6</f>
        <v>-0.70340896043182333</v>
      </c>
      <c r="I163" s="126">
        <f>'1. sd -&gt; forecast movi @2020'!K6</f>
        <v>-1.938200787520415</v>
      </c>
      <c r="J163" s="126">
        <f>'1. sd -&gt; forecast movi @2020'!L6</f>
        <v>0.53138286665676848</v>
      </c>
    </row>
    <row r="164" spans="1:11" ht="12" customHeight="1">
      <c r="F164" s="125">
        <v>2022</v>
      </c>
      <c r="G164" s="125">
        <v>2</v>
      </c>
      <c r="H164" s="126">
        <f>'1. sd -&gt; forecast movi @2020'!J7</f>
        <v>1.1562821456319592</v>
      </c>
      <c r="I164" s="126">
        <f>'1. sd -&gt; forecast movi @2020'!K7</f>
        <v>-0.31338201650810937</v>
      </c>
      <c r="J164" s="126">
        <f>'1. sd -&gt; forecast movi @2020'!L7</f>
        <v>2.6259463077720273</v>
      </c>
    </row>
    <row r="165" spans="1:11" ht="12" customHeight="1">
      <c r="F165" s="125">
        <v>2023</v>
      </c>
      <c r="G165" s="125">
        <v>3</v>
      </c>
      <c r="H165" s="126">
        <f>'1. sd -&gt; forecast movi @2020'!J8</f>
        <v>0.21731285531067127</v>
      </c>
      <c r="I165" s="126">
        <f>'1. sd -&gt; forecast movi @2020'!K8</f>
        <v>-1.4713681903255649</v>
      </c>
      <c r="J165" s="126">
        <f>'1. sd -&gt; forecast movi @2020'!L8</f>
        <v>1.9059939009469069</v>
      </c>
    </row>
    <row r="166" spans="1:11" ht="12" customHeight="1">
      <c r="F166" s="125">
        <v>2024</v>
      </c>
      <c r="G166" s="125">
        <v>4</v>
      </c>
      <c r="H166" s="126">
        <f>'1. sd -&gt; forecast movi @2020'!J9</f>
        <v>-0.61106009928675553</v>
      </c>
      <c r="I166" s="126">
        <f>'1. sd -&gt; forecast movi @2020'!K9</f>
        <v>-2.5089293134816928</v>
      </c>
      <c r="J166" s="126">
        <f>'1. sd -&gt; forecast movi @2020'!L9</f>
        <v>1.2868091149081817</v>
      </c>
    </row>
    <row r="167" spans="1:11" ht="12" customHeight="1">
      <c r="F167" s="125">
        <v>2025</v>
      </c>
      <c r="G167" s="125">
        <v>5</v>
      </c>
      <c r="H167" s="126">
        <f>'1. sd -&gt; forecast movi @2020'!J10</f>
        <v>0.91303192748127371</v>
      </c>
      <c r="I167" s="126">
        <f>'1. sd -&gt; forecast movi @2020'!K10</f>
        <v>-1.1877746093709114</v>
      </c>
      <c r="J167" s="126">
        <f>'1. sd -&gt; forecast movi @2020'!L10</f>
        <v>3.013838464333459</v>
      </c>
    </row>
    <row r="168" spans="1:11" ht="12" customHeight="1">
      <c r="F168" s="125">
        <v>2026</v>
      </c>
      <c r="G168" s="125">
        <v>6</v>
      </c>
      <c r="H168" s="126">
        <f>'1. sd -&gt; forecast movi @2020'!J11</f>
        <v>0.5884621029962801</v>
      </c>
      <c r="I168" s="126">
        <f>'1. sd -&gt; forecast movi @2020'!K11</f>
        <v>-1.7113009757748634</v>
      </c>
      <c r="J168" s="126">
        <f>'1. sd -&gt; forecast movi @2020'!L11</f>
        <v>2.8882251817674227</v>
      </c>
    </row>
    <row r="169" spans="1:11" ht="12" customHeight="1">
      <c r="F169" s="125">
        <v>2027</v>
      </c>
      <c r="G169" s="125">
        <v>7</v>
      </c>
      <c r="H169" s="126">
        <f>'1. sd -&gt; forecast movi @2020'!J12</f>
        <v>-0.59770693790508822</v>
      </c>
      <c r="I169" s="126">
        <f>'1. sd -&gt; forecast movi @2020'!K12</f>
        <v>-3.0937968494138022</v>
      </c>
      <c r="J169" s="126">
        <f>'1. sd -&gt; forecast movi @2020'!L12</f>
        <v>1.898382973603626</v>
      </c>
    </row>
    <row r="170" spans="1:11" ht="12" customHeight="1">
      <c r="F170" s="125">
        <v>2028</v>
      </c>
      <c r="G170" s="125">
        <v>8</v>
      </c>
      <c r="H170" s="126">
        <f>'1. sd -&gt; forecast movi @2020'!J13</f>
        <v>0.74103178480537568</v>
      </c>
      <c r="I170" s="126">
        <f>'1. sd -&gt; forecast movi @2020'!K13</f>
        <v>-1.9497796581116138</v>
      </c>
      <c r="J170" s="126">
        <f>'1. sd -&gt; forecast movi @2020'!L13</f>
        <v>3.4318432277223647</v>
      </c>
    </row>
    <row r="171" spans="1:11" ht="12" customHeight="1">
      <c r="F171" s="125">
        <v>2029</v>
      </c>
      <c r="G171" s="125">
        <v>9</v>
      </c>
      <c r="H171" s="126">
        <f>'1. sd -&gt; forecast movi @2020'!J14</f>
        <v>0.92520441326144887</v>
      </c>
      <c r="I171" s="126">
        <f>'1. sd -&gt; forecast movi @2020'!K14</f>
        <v>-1.9595391778394216</v>
      </c>
      <c r="J171" s="126">
        <f>'1. sd -&gt; forecast movi @2020'!L14</f>
        <v>3.8099480043623188</v>
      </c>
    </row>
    <row r="173" spans="1:11" ht="12" customHeight="1">
      <c r="A173" s="120" t="s">
        <v>24</v>
      </c>
      <c r="B173" s="121">
        <v>1</v>
      </c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01">
        <v>4</v>
      </c>
      <c r="G174" s="101">
        <v>5</v>
      </c>
      <c r="H174" s="101">
        <v>6</v>
      </c>
      <c r="I174" s="101">
        <v>7</v>
      </c>
      <c r="J174" s="101">
        <v>8</v>
      </c>
      <c r="K174" s="101">
        <v>9</v>
      </c>
    </row>
    <row r="175" spans="1:11" ht="12" customHeight="1">
      <c r="A175" s="99" t="s">
        <v>174</v>
      </c>
      <c r="B175" s="103" t="e">
        <f>VLOOKUP($B173,'fit with S&amp;P'!$A$100:$K$111,2+B174,0)</f>
        <v>#N/A</v>
      </c>
      <c r="C175" s="103" t="e">
        <f>VLOOKUP($B173,'fit with S&amp;P'!$A$100:$K$111,2+C174,0)</f>
        <v>#N/A</v>
      </c>
      <c r="D175" s="103" t="e">
        <f>VLOOKUP($B173,'fit with S&amp;P'!$A$100:$K$111,2+D174,0)</f>
        <v>#N/A</v>
      </c>
      <c r="E175" s="103" t="e">
        <f>VLOOKUP($B173,'fit with S&amp;P'!$A$100:$K$111,2+E174,0)</f>
        <v>#N/A</v>
      </c>
      <c r="F175" s="103" t="e">
        <f>VLOOKUP($B173,'fit with S&amp;P'!$A$100:$K$111,2+F174,0)</f>
        <v>#N/A</v>
      </c>
      <c r="G175" s="103" t="e">
        <f>VLOOKUP($B173,'fit with S&amp;P'!$A$100:$K$111,2+G174,0)</f>
        <v>#N/A</v>
      </c>
      <c r="H175" s="103" t="e">
        <f>VLOOKUP($B173,'fit with S&amp;P'!$A$100:$K$111,2+H174,0)</f>
        <v>#N/A</v>
      </c>
      <c r="I175" s="103" t="e">
        <f>VLOOKUP($B173,'fit with S&amp;P'!$A$100:$K$111,2+I174,0)</f>
        <v>#N/A</v>
      </c>
      <c r="J175" s="103" t="e">
        <f>VLOOKUP($B173,'fit with S&amp;P'!$A$100:$K$111,2+J174,0)</f>
        <v>#N/A</v>
      </c>
      <c r="K175" s="103" t="e">
        <f>VLOOKUP($B173,'fit with S&amp;P'!$A$100:$K$111,2+K174,0)</f>
        <v>#N/A</v>
      </c>
    </row>
    <row r="176" spans="1:11" ht="12" customHeight="1">
      <c r="A176" s="99" t="s">
        <v>175</v>
      </c>
      <c r="B176" s="103" t="e">
        <f>_xlfn.NORM.S.DIST($C$159*B175+$C$160*VLOOKUP(B174,$G$162:$J$171,2,0)+$C$161,TRUE)</f>
        <v>#N/A</v>
      </c>
      <c r="C176" s="103" t="e">
        <f t="shared" ref="C176:K176" si="24">_xlfn.NORM.S.DIST($C$159*C175+$C$160*VLOOKUP(C174,$G$162:$J$171,2,0)+$C$161,TRUE)</f>
        <v>#N/A</v>
      </c>
      <c r="D176" s="103" t="e">
        <f t="shared" si="24"/>
        <v>#N/A</v>
      </c>
      <c r="E176" s="103" t="e">
        <f t="shared" si="24"/>
        <v>#N/A</v>
      </c>
      <c r="F176" s="103" t="e">
        <f t="shared" si="24"/>
        <v>#N/A</v>
      </c>
      <c r="G176" s="103" t="e">
        <f t="shared" si="24"/>
        <v>#N/A</v>
      </c>
      <c r="H176" s="103" t="e">
        <f t="shared" si="24"/>
        <v>#N/A</v>
      </c>
      <c r="I176" s="103" t="e">
        <f t="shared" si="24"/>
        <v>#N/A</v>
      </c>
      <c r="J176" s="103" t="e">
        <f t="shared" si="24"/>
        <v>#N/A</v>
      </c>
      <c r="K176" s="103" t="e">
        <f t="shared" si="24"/>
        <v>#N/A</v>
      </c>
    </row>
    <row r="177" spans="1:11" ht="12" customHeight="1">
      <c r="A177" s="99" t="s">
        <v>177</v>
      </c>
      <c r="B177" s="103" t="e">
        <f>_xlfn.NORM.S.DIST($C$159*B175+$C$160*VLOOKUP(B174,$G$162:$J$171,3,0)+$C$161,TRUE)</f>
        <v>#N/A</v>
      </c>
      <c r="C177" s="103" t="e">
        <f t="shared" ref="C177:K177" si="25">_xlfn.NORM.S.DIST($C$159*C175+$C$160*VLOOKUP(C174,$G$162:$J$171,3,0)+$C$161,TRUE)</f>
        <v>#N/A</v>
      </c>
      <c r="D177" s="103" t="e">
        <f t="shared" si="25"/>
        <v>#N/A</v>
      </c>
      <c r="E177" s="103" t="e">
        <f t="shared" si="25"/>
        <v>#N/A</v>
      </c>
      <c r="F177" s="103" t="e">
        <f t="shared" si="25"/>
        <v>#N/A</v>
      </c>
      <c r="G177" s="103" t="e">
        <f t="shared" si="25"/>
        <v>#N/A</v>
      </c>
      <c r="H177" s="103" t="e">
        <f t="shared" si="25"/>
        <v>#N/A</v>
      </c>
      <c r="I177" s="103" t="e">
        <f t="shared" si="25"/>
        <v>#N/A</v>
      </c>
      <c r="J177" s="103" t="e">
        <f t="shared" si="25"/>
        <v>#N/A</v>
      </c>
      <c r="K177" s="103" t="e">
        <f t="shared" si="25"/>
        <v>#N/A</v>
      </c>
    </row>
    <row r="178" spans="1:11" ht="12" customHeight="1">
      <c r="A178" s="99" t="s">
        <v>176</v>
      </c>
      <c r="B178" s="103" t="e">
        <f>_xlfn.NORM.S.DIST($C$159*B175+$C$160*VLOOKUP(B174,$G$162:$J$171,4,0)+$C$161,TRUE)</f>
        <v>#N/A</v>
      </c>
      <c r="C178" s="103" t="e">
        <f t="shared" ref="C178:K178" si="26">_xlfn.NORM.S.DIST($C$159*C175+$C$160*VLOOKUP(C174,$G$162:$J$171,4,0)+$C$161,TRUE)</f>
        <v>#N/A</v>
      </c>
      <c r="D178" s="103" t="e">
        <f t="shared" si="26"/>
        <v>#N/A</v>
      </c>
      <c r="E178" s="103" t="e">
        <f t="shared" si="26"/>
        <v>#N/A</v>
      </c>
      <c r="F178" s="103" t="e">
        <f t="shared" si="26"/>
        <v>#N/A</v>
      </c>
      <c r="G178" s="103" t="e">
        <f t="shared" si="26"/>
        <v>#N/A</v>
      </c>
      <c r="H178" s="103" t="e">
        <f t="shared" si="26"/>
        <v>#N/A</v>
      </c>
      <c r="I178" s="103" t="e">
        <f t="shared" si="26"/>
        <v>#N/A</v>
      </c>
      <c r="J178" s="103" t="e">
        <f t="shared" si="26"/>
        <v>#N/A</v>
      </c>
      <c r="K178" s="103" t="e">
        <f t="shared" si="26"/>
        <v>#N/A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 t="e">
        <f>VLOOKUP($B186,'fit with S&amp;P'!$A$100:$K$111,2+B187,0)</f>
        <v>#N/A</v>
      </c>
      <c r="C188" s="103" t="e">
        <f>VLOOKUP($B186,'fit with S&amp;P'!$A$100:$K$111,2+C187,0)</f>
        <v>#N/A</v>
      </c>
      <c r="D188" s="103" t="e">
        <f>VLOOKUP($B186,'fit with S&amp;P'!$A$100:$K$111,2+D187,0)</f>
        <v>#N/A</v>
      </c>
      <c r="E188" s="103" t="e">
        <f>VLOOKUP($B186,'fit with S&amp;P'!$A$100:$K$111,2+E187,0)</f>
        <v>#N/A</v>
      </c>
      <c r="F188" s="103" t="e">
        <f>VLOOKUP($B186,'fit with S&amp;P'!$A$100:$K$111,2+F187,0)</f>
        <v>#N/A</v>
      </c>
      <c r="G188" s="103" t="e">
        <f>VLOOKUP($B186,'fit with S&amp;P'!$A$100:$K$111,2+G187,0)</f>
        <v>#N/A</v>
      </c>
      <c r="H188" s="103" t="e">
        <f>VLOOKUP($B186,'fit with S&amp;P'!$A$100:$K$111,2+H187,0)</f>
        <v>#N/A</v>
      </c>
      <c r="I188" s="103" t="e">
        <f>VLOOKUP($B186,'fit with S&amp;P'!$A$100:$K$111,2+I187,0)</f>
        <v>#N/A</v>
      </c>
      <c r="J188" s="103" t="e">
        <f>VLOOKUP($B186,'fit with S&amp;P'!$A$100:$K$111,2+J187,0)</f>
        <v>#N/A</v>
      </c>
      <c r="K188" s="103" t="e">
        <f>VLOOKUP($B186,'fit with S&amp;P'!$A$100:$K$111,2+K187,0)</f>
        <v>#N/A</v>
      </c>
    </row>
    <row r="189" spans="1:11" ht="12" customHeight="1">
      <c r="A189" s="99" t="s">
        <v>175</v>
      </c>
      <c r="B189" s="103" t="e">
        <f>_xlfn.NORM.S.DIST($C$159*B188+$C$160*VLOOKUP(B187,$G$162:$J$171,2,0)+$C$161,TRUE)</f>
        <v>#N/A</v>
      </c>
      <c r="C189" s="103" t="e">
        <f t="shared" ref="C189:K189" si="27">_xlfn.NORM.S.DIST($C$159*C188+$C$160*VLOOKUP(C187,$G$162:$J$171,2,0)+$C$161,TRUE)</f>
        <v>#N/A</v>
      </c>
      <c r="D189" s="103" t="e">
        <f t="shared" si="27"/>
        <v>#N/A</v>
      </c>
      <c r="E189" s="103" t="e">
        <f t="shared" si="27"/>
        <v>#N/A</v>
      </c>
      <c r="F189" s="103" t="e">
        <f t="shared" si="27"/>
        <v>#N/A</v>
      </c>
      <c r="G189" s="103" t="e">
        <f t="shared" si="27"/>
        <v>#N/A</v>
      </c>
      <c r="H189" s="103" t="e">
        <f t="shared" si="27"/>
        <v>#N/A</v>
      </c>
      <c r="I189" s="103" t="e">
        <f t="shared" si="27"/>
        <v>#N/A</v>
      </c>
      <c r="J189" s="103" t="e">
        <f t="shared" si="27"/>
        <v>#N/A</v>
      </c>
      <c r="K189" s="103" t="e">
        <f t="shared" si="27"/>
        <v>#N/A</v>
      </c>
    </row>
    <row r="190" spans="1:11" ht="12" customHeight="1">
      <c r="A190" s="99" t="s">
        <v>177</v>
      </c>
      <c r="B190" s="103" t="e">
        <f>_xlfn.NORM.S.DIST($C$159*B188+$C$160*VLOOKUP(B187,$G$162:$J$171,3,0)+$C$161,TRUE)</f>
        <v>#N/A</v>
      </c>
      <c r="C190" s="103" t="e">
        <f t="shared" ref="C190:K190" si="28">_xlfn.NORM.S.DIST($C$159*C188+$C$160*VLOOKUP(C187,$G$162:$J$171,3,0)+$C$161,TRUE)</f>
        <v>#N/A</v>
      </c>
      <c r="D190" s="103" t="e">
        <f t="shared" si="28"/>
        <v>#N/A</v>
      </c>
      <c r="E190" s="103" t="e">
        <f t="shared" si="28"/>
        <v>#N/A</v>
      </c>
      <c r="F190" s="103" t="e">
        <f t="shared" si="28"/>
        <v>#N/A</v>
      </c>
      <c r="G190" s="103" t="e">
        <f t="shared" si="28"/>
        <v>#N/A</v>
      </c>
      <c r="H190" s="103" t="e">
        <f t="shared" si="28"/>
        <v>#N/A</v>
      </c>
      <c r="I190" s="103" t="e">
        <f t="shared" si="28"/>
        <v>#N/A</v>
      </c>
      <c r="J190" s="103" t="e">
        <f t="shared" si="28"/>
        <v>#N/A</v>
      </c>
      <c r="K190" s="103" t="e">
        <f t="shared" si="28"/>
        <v>#N/A</v>
      </c>
    </row>
    <row r="191" spans="1:11" ht="12" customHeight="1">
      <c r="A191" s="99" t="s">
        <v>176</v>
      </c>
      <c r="B191" s="103" t="e">
        <f>_xlfn.NORM.S.DIST($C$159*B188+$C$160*VLOOKUP(B187,$G$162:$J$171,4,0)+$C$161,TRUE)</f>
        <v>#N/A</v>
      </c>
      <c r="C191" s="103" t="e">
        <f t="shared" ref="C191:K191" si="29">_xlfn.NORM.S.DIST($C$159*C188+$C$160*VLOOKUP(C187,$G$162:$J$171,4,0)+$C$161,TRUE)</f>
        <v>#N/A</v>
      </c>
      <c r="D191" s="103" t="e">
        <f t="shared" si="29"/>
        <v>#N/A</v>
      </c>
      <c r="E191" s="103" t="e">
        <f t="shared" si="29"/>
        <v>#N/A</v>
      </c>
      <c r="F191" s="103" t="e">
        <f t="shared" si="29"/>
        <v>#N/A</v>
      </c>
      <c r="G191" s="103" t="e">
        <f t="shared" si="29"/>
        <v>#N/A</v>
      </c>
      <c r="H191" s="103" t="e">
        <f t="shared" si="29"/>
        <v>#N/A</v>
      </c>
      <c r="I191" s="103" t="e">
        <f t="shared" si="29"/>
        <v>#N/A</v>
      </c>
      <c r="J191" s="103" t="e">
        <f t="shared" si="29"/>
        <v>#N/A</v>
      </c>
      <c r="K191" s="103" t="e">
        <f t="shared" si="29"/>
        <v>#N/A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 t="e">
        <f>VLOOKUP($B199,'fit with S&amp;P'!$A$100:$K$111,2+B200,0)</f>
        <v>#N/A</v>
      </c>
      <c r="C201" s="103" t="e">
        <f>VLOOKUP($B199,'fit with S&amp;P'!$A$100:$K$111,2+C200,0)</f>
        <v>#N/A</v>
      </c>
      <c r="D201" s="103" t="e">
        <f>VLOOKUP($B199,'fit with S&amp;P'!$A$100:$K$111,2+D200,0)</f>
        <v>#N/A</v>
      </c>
      <c r="E201" s="103" t="e">
        <f>VLOOKUP($B199,'fit with S&amp;P'!$A$100:$K$111,2+E200,0)</f>
        <v>#N/A</v>
      </c>
      <c r="F201" s="103" t="e">
        <f>VLOOKUP($B199,'fit with S&amp;P'!$A$100:$K$111,2+F200,0)</f>
        <v>#N/A</v>
      </c>
      <c r="G201" s="103" t="e">
        <f>VLOOKUP($B199,'fit with S&amp;P'!$A$100:$K$111,2+G200,0)</f>
        <v>#N/A</v>
      </c>
      <c r="H201" s="103" t="e">
        <f>VLOOKUP($B199,'fit with S&amp;P'!$A$100:$K$111,2+H200,0)</f>
        <v>#N/A</v>
      </c>
      <c r="I201" s="103" t="e">
        <f>VLOOKUP($B199,'fit with S&amp;P'!$A$100:$K$111,2+I200,0)</f>
        <v>#N/A</v>
      </c>
      <c r="J201" s="103" t="e">
        <f>VLOOKUP($B199,'fit with S&amp;P'!$A$100:$K$111,2+J200,0)</f>
        <v>#N/A</v>
      </c>
      <c r="K201" s="103" t="e">
        <f>VLOOKUP($B199,'fit with S&amp;P'!$A$100:$K$111,2+K200,0)</f>
        <v>#N/A</v>
      </c>
    </row>
    <row r="202" spans="1:11" ht="12" customHeight="1">
      <c r="A202" s="99" t="s">
        <v>175</v>
      </c>
      <c r="B202" s="103" t="e">
        <f>_xlfn.NORM.S.DIST($C$159*B201+$C$160*VLOOKUP(B200,$G$162:$J$171,2,0)+$C$161,TRUE)</f>
        <v>#N/A</v>
      </c>
      <c r="C202" s="103" t="e">
        <f t="shared" ref="C202:K202" si="30">_xlfn.NORM.S.DIST($C$159*C201+$C$160*VLOOKUP(C200,$G$162:$J$171,2,0)+$C$161,TRUE)</f>
        <v>#N/A</v>
      </c>
      <c r="D202" s="103" t="e">
        <f t="shared" si="30"/>
        <v>#N/A</v>
      </c>
      <c r="E202" s="103" t="e">
        <f t="shared" si="30"/>
        <v>#N/A</v>
      </c>
      <c r="F202" s="103" t="e">
        <f t="shared" si="30"/>
        <v>#N/A</v>
      </c>
      <c r="G202" s="103" t="e">
        <f t="shared" si="30"/>
        <v>#N/A</v>
      </c>
      <c r="H202" s="103" t="e">
        <f t="shared" si="30"/>
        <v>#N/A</v>
      </c>
      <c r="I202" s="103" t="e">
        <f t="shared" si="30"/>
        <v>#N/A</v>
      </c>
      <c r="J202" s="103" t="e">
        <f t="shared" si="30"/>
        <v>#N/A</v>
      </c>
      <c r="K202" s="103" t="e">
        <f t="shared" si="30"/>
        <v>#N/A</v>
      </c>
    </row>
    <row r="203" spans="1:11" ht="12" customHeight="1">
      <c r="A203" s="99" t="s">
        <v>177</v>
      </c>
      <c r="B203" s="103" t="e">
        <f>_xlfn.NORM.S.DIST($C$159*B201+$C$160*VLOOKUP(B200,$G$162:$J$171,3,0)+$C$161,TRUE)</f>
        <v>#N/A</v>
      </c>
      <c r="C203" s="103" t="e">
        <f t="shared" ref="C203:K203" si="31">_xlfn.NORM.S.DIST($C$159*C201+$C$160*VLOOKUP(C200,$G$162:$J$171,3,0)+$C$161,TRUE)</f>
        <v>#N/A</v>
      </c>
      <c r="D203" s="103" t="e">
        <f t="shared" si="31"/>
        <v>#N/A</v>
      </c>
      <c r="E203" s="103" t="e">
        <f t="shared" si="31"/>
        <v>#N/A</v>
      </c>
      <c r="F203" s="103" t="e">
        <f t="shared" si="31"/>
        <v>#N/A</v>
      </c>
      <c r="G203" s="103" t="e">
        <f t="shared" si="31"/>
        <v>#N/A</v>
      </c>
      <c r="H203" s="103" t="e">
        <f t="shared" si="31"/>
        <v>#N/A</v>
      </c>
      <c r="I203" s="103" t="e">
        <f t="shared" si="31"/>
        <v>#N/A</v>
      </c>
      <c r="J203" s="103" t="e">
        <f t="shared" si="31"/>
        <v>#N/A</v>
      </c>
      <c r="K203" s="103" t="e">
        <f t="shared" si="31"/>
        <v>#N/A</v>
      </c>
    </row>
    <row r="204" spans="1:11" ht="12" customHeight="1">
      <c r="A204" s="99" t="s">
        <v>176</v>
      </c>
      <c r="B204" s="103" t="e">
        <f>_xlfn.NORM.S.DIST($C$159*B201+$C$160*VLOOKUP(B200,$G$162:$J$171,4,0)+$C$161,TRUE)</f>
        <v>#N/A</v>
      </c>
      <c r="C204" s="103" t="e">
        <f t="shared" ref="C204:K204" si="32">_xlfn.NORM.S.DIST($C$159*C201+$C$160*VLOOKUP(C200,$G$162:$J$171,4,0)+$C$161,TRUE)</f>
        <v>#N/A</v>
      </c>
      <c r="D204" s="103" t="e">
        <f t="shared" si="32"/>
        <v>#N/A</v>
      </c>
      <c r="E204" s="103" t="e">
        <f t="shared" si="32"/>
        <v>#N/A</v>
      </c>
      <c r="F204" s="103" t="e">
        <f t="shared" si="32"/>
        <v>#N/A</v>
      </c>
      <c r="G204" s="103" t="e">
        <f t="shared" si="32"/>
        <v>#N/A</v>
      </c>
      <c r="H204" s="103" t="e">
        <f t="shared" si="32"/>
        <v>#N/A</v>
      </c>
      <c r="I204" s="103" t="e">
        <f t="shared" si="32"/>
        <v>#N/A</v>
      </c>
      <c r="J204" s="103" t="e">
        <f t="shared" si="32"/>
        <v>#N/A</v>
      </c>
      <c r="K204" s="103" t="e">
        <f t="shared" si="32"/>
        <v>#N/A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 t="e">
        <f>VLOOKUP($B212,'fit with S&amp;P'!$A$100:$K$111,2+B213,0)</f>
        <v>#N/A</v>
      </c>
      <c r="C214" s="103" t="e">
        <f>VLOOKUP($B212,'fit with S&amp;P'!$A$100:$K$111,2+C213,0)</f>
        <v>#N/A</v>
      </c>
      <c r="D214" s="103" t="e">
        <f>VLOOKUP($B212,'fit with S&amp;P'!$A$100:$K$111,2+D213,0)</f>
        <v>#N/A</v>
      </c>
      <c r="E214" s="103" t="e">
        <f>VLOOKUP($B212,'fit with S&amp;P'!$A$100:$K$111,2+E213,0)</f>
        <v>#N/A</v>
      </c>
      <c r="F214" s="103" t="e">
        <f>VLOOKUP($B212,'fit with S&amp;P'!$A$100:$K$111,2+F213,0)</f>
        <v>#N/A</v>
      </c>
      <c r="G214" s="103" t="e">
        <f>VLOOKUP($B212,'fit with S&amp;P'!$A$100:$K$111,2+G213,0)</f>
        <v>#N/A</v>
      </c>
      <c r="H214" s="103" t="e">
        <f>VLOOKUP($B212,'fit with S&amp;P'!$A$100:$K$111,2+H213,0)</f>
        <v>#N/A</v>
      </c>
      <c r="I214" s="103" t="e">
        <f>VLOOKUP($B212,'fit with S&amp;P'!$A$100:$K$111,2+I213,0)</f>
        <v>#N/A</v>
      </c>
      <c r="J214" s="103" t="e">
        <f>VLOOKUP($B212,'fit with S&amp;P'!$A$100:$K$111,2+J213,0)</f>
        <v>#N/A</v>
      </c>
      <c r="K214" s="103" t="e">
        <f>VLOOKUP($B212,'fit with S&amp;P'!$A$100:$K$111,2+K213,0)</f>
        <v>#N/A</v>
      </c>
    </row>
    <row r="215" spans="1:11" ht="12" customHeight="1">
      <c r="A215" s="99" t="s">
        <v>175</v>
      </c>
      <c r="B215" s="103" t="e">
        <f>_xlfn.NORM.S.DIST($C$159*B214+$C$160*VLOOKUP(B213,$G$162:$J$171,2,0)+$C$161,TRUE)</f>
        <v>#N/A</v>
      </c>
      <c r="C215" s="103" t="e">
        <f t="shared" ref="C215:K215" si="33">_xlfn.NORM.S.DIST($C$159*C214+$C$160*VLOOKUP(C213,$G$162:$J$171,2,0)+$C$161,TRUE)</f>
        <v>#N/A</v>
      </c>
      <c r="D215" s="103" t="e">
        <f t="shared" si="33"/>
        <v>#N/A</v>
      </c>
      <c r="E215" s="103" t="e">
        <f t="shared" si="33"/>
        <v>#N/A</v>
      </c>
      <c r="F215" s="103" t="e">
        <f t="shared" si="33"/>
        <v>#N/A</v>
      </c>
      <c r="G215" s="103" t="e">
        <f t="shared" si="33"/>
        <v>#N/A</v>
      </c>
      <c r="H215" s="103" t="e">
        <f t="shared" si="33"/>
        <v>#N/A</v>
      </c>
      <c r="I215" s="103" t="e">
        <f t="shared" si="33"/>
        <v>#N/A</v>
      </c>
      <c r="J215" s="103" t="e">
        <f t="shared" si="33"/>
        <v>#N/A</v>
      </c>
      <c r="K215" s="103" t="e">
        <f t="shared" si="33"/>
        <v>#N/A</v>
      </c>
    </row>
    <row r="216" spans="1:11" ht="12" customHeight="1">
      <c r="A216" s="99" t="s">
        <v>177</v>
      </c>
      <c r="B216" s="103" t="e">
        <f>_xlfn.NORM.S.DIST($C$159*B214+$C$160*VLOOKUP(B213,$G$162:$J$171,3,0)+$C$161,TRUE)</f>
        <v>#N/A</v>
      </c>
      <c r="C216" s="103" t="e">
        <f t="shared" ref="C216:K216" si="34">_xlfn.NORM.S.DIST($C$159*C214+$C$160*VLOOKUP(C213,$G$162:$J$171,3,0)+$C$161,TRUE)</f>
        <v>#N/A</v>
      </c>
      <c r="D216" s="103" t="e">
        <f t="shared" si="34"/>
        <v>#N/A</v>
      </c>
      <c r="E216" s="103" t="e">
        <f t="shared" si="34"/>
        <v>#N/A</v>
      </c>
      <c r="F216" s="103" t="e">
        <f t="shared" si="34"/>
        <v>#N/A</v>
      </c>
      <c r="G216" s="103" t="e">
        <f t="shared" si="34"/>
        <v>#N/A</v>
      </c>
      <c r="H216" s="103" t="e">
        <f t="shared" si="34"/>
        <v>#N/A</v>
      </c>
      <c r="I216" s="103" t="e">
        <f t="shared" si="34"/>
        <v>#N/A</v>
      </c>
      <c r="J216" s="103" t="e">
        <f t="shared" si="34"/>
        <v>#N/A</v>
      </c>
      <c r="K216" s="103" t="e">
        <f t="shared" si="34"/>
        <v>#N/A</v>
      </c>
    </row>
    <row r="217" spans="1:11" ht="12" customHeight="1">
      <c r="A217" s="99" t="s">
        <v>176</v>
      </c>
      <c r="B217" s="103" t="e">
        <f>_xlfn.NORM.S.DIST($C$159*B214+$C$160*VLOOKUP(B213,$G$162:$J$171,4,0)+$C$161,TRUE)</f>
        <v>#N/A</v>
      </c>
      <c r="C217" s="103" t="e">
        <f t="shared" ref="C217:K217" si="35">_xlfn.NORM.S.DIST($C$159*C214+$C$160*VLOOKUP(C213,$G$162:$J$171,4,0)+$C$161,TRUE)</f>
        <v>#N/A</v>
      </c>
      <c r="D217" s="103" t="e">
        <f t="shared" si="35"/>
        <v>#N/A</v>
      </c>
      <c r="E217" s="103" t="e">
        <f t="shared" si="35"/>
        <v>#N/A</v>
      </c>
      <c r="F217" s="103" t="e">
        <f t="shared" si="35"/>
        <v>#N/A</v>
      </c>
      <c r="G217" s="103" t="e">
        <f t="shared" si="35"/>
        <v>#N/A</v>
      </c>
      <c r="H217" s="103" t="e">
        <f t="shared" si="35"/>
        <v>#N/A</v>
      </c>
      <c r="I217" s="103" t="e">
        <f t="shared" si="35"/>
        <v>#N/A</v>
      </c>
      <c r="J217" s="103" t="e">
        <f t="shared" si="35"/>
        <v>#N/A</v>
      </c>
      <c r="K217" s="103" t="e">
        <f t="shared" si="35"/>
        <v>#N/A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 t="e">
        <f>VLOOKUP($B225,'fit with S&amp;P'!$A$100:$K$111,2+B226,0)</f>
        <v>#N/A</v>
      </c>
      <c r="C227" s="103" t="e">
        <f>VLOOKUP($B225,'fit with S&amp;P'!$A$100:$K$111,2+C226,0)</f>
        <v>#N/A</v>
      </c>
      <c r="D227" s="103" t="e">
        <f>VLOOKUP($B225,'fit with S&amp;P'!$A$100:$K$111,2+D226,0)</f>
        <v>#N/A</v>
      </c>
      <c r="E227" s="103" t="e">
        <f>VLOOKUP($B225,'fit with S&amp;P'!$A$100:$K$111,2+E226,0)</f>
        <v>#N/A</v>
      </c>
      <c r="F227" s="103" t="e">
        <f>VLOOKUP($B225,'fit with S&amp;P'!$A$100:$K$111,2+F226,0)</f>
        <v>#N/A</v>
      </c>
      <c r="G227" s="103" t="e">
        <f>VLOOKUP($B225,'fit with S&amp;P'!$A$100:$K$111,2+G226,0)</f>
        <v>#N/A</v>
      </c>
      <c r="H227" s="103" t="e">
        <f>VLOOKUP($B225,'fit with S&amp;P'!$A$100:$K$111,2+H226,0)</f>
        <v>#N/A</v>
      </c>
      <c r="I227" s="103" t="e">
        <f>VLOOKUP($B225,'fit with S&amp;P'!$A$100:$K$111,2+I226,0)</f>
        <v>#N/A</v>
      </c>
      <c r="J227" s="103" t="e">
        <f>VLOOKUP($B225,'fit with S&amp;P'!$A$100:$K$111,2+J226,0)</f>
        <v>#N/A</v>
      </c>
      <c r="K227" s="103" t="e">
        <f>VLOOKUP($B225,'fit with S&amp;P'!$A$100:$K$111,2+K226,0)</f>
        <v>#N/A</v>
      </c>
    </row>
    <row r="228" spans="1:11" ht="12" customHeight="1">
      <c r="A228" s="99" t="s">
        <v>175</v>
      </c>
      <c r="B228" s="103" t="e">
        <f>_xlfn.NORM.S.DIST($C$159*B227+$C$160*VLOOKUP(B226,$G$162:$J$171,2,0)+$C$161,TRUE)</f>
        <v>#N/A</v>
      </c>
      <c r="C228" s="103" t="e">
        <f t="shared" ref="C228:K228" si="36">_xlfn.NORM.S.DIST($C$159*C227+$C$160*VLOOKUP(C226,$G$162:$J$171,2,0)+$C$161,TRUE)</f>
        <v>#N/A</v>
      </c>
      <c r="D228" s="103" t="e">
        <f t="shared" si="36"/>
        <v>#N/A</v>
      </c>
      <c r="E228" s="103" t="e">
        <f t="shared" si="36"/>
        <v>#N/A</v>
      </c>
      <c r="F228" s="103" t="e">
        <f t="shared" si="36"/>
        <v>#N/A</v>
      </c>
      <c r="G228" s="103" t="e">
        <f t="shared" si="36"/>
        <v>#N/A</v>
      </c>
      <c r="H228" s="103" t="e">
        <f t="shared" si="36"/>
        <v>#N/A</v>
      </c>
      <c r="I228" s="103" t="e">
        <f t="shared" si="36"/>
        <v>#N/A</v>
      </c>
      <c r="J228" s="103" t="e">
        <f t="shared" si="36"/>
        <v>#N/A</v>
      </c>
      <c r="K228" s="103" t="e">
        <f t="shared" si="36"/>
        <v>#N/A</v>
      </c>
    </row>
    <row r="229" spans="1:11" ht="12" customHeight="1">
      <c r="A229" s="99" t="s">
        <v>177</v>
      </c>
      <c r="B229" s="103" t="e">
        <f>_xlfn.NORM.S.DIST($C$159*B227+$C$160*VLOOKUP(B226,$G$162:$J$171,3,0)+$C$161,TRUE)</f>
        <v>#N/A</v>
      </c>
      <c r="C229" s="103" t="e">
        <f t="shared" ref="C229:K229" si="37">_xlfn.NORM.S.DIST($C$159*C227+$C$160*VLOOKUP(C226,$G$162:$J$171,3,0)+$C$161,TRUE)</f>
        <v>#N/A</v>
      </c>
      <c r="D229" s="103" t="e">
        <f t="shared" si="37"/>
        <v>#N/A</v>
      </c>
      <c r="E229" s="103" t="e">
        <f t="shared" si="37"/>
        <v>#N/A</v>
      </c>
      <c r="F229" s="103" t="e">
        <f t="shared" si="37"/>
        <v>#N/A</v>
      </c>
      <c r="G229" s="103" t="e">
        <f t="shared" si="37"/>
        <v>#N/A</v>
      </c>
      <c r="H229" s="103" t="e">
        <f t="shared" si="37"/>
        <v>#N/A</v>
      </c>
      <c r="I229" s="103" t="e">
        <f t="shared" si="37"/>
        <v>#N/A</v>
      </c>
      <c r="J229" s="103" t="e">
        <f t="shared" si="37"/>
        <v>#N/A</v>
      </c>
      <c r="K229" s="103" t="e">
        <f t="shared" si="37"/>
        <v>#N/A</v>
      </c>
    </row>
    <row r="230" spans="1:11" ht="12" customHeight="1">
      <c r="A230" s="99" t="s">
        <v>176</v>
      </c>
      <c r="B230" s="103" t="e">
        <f>_xlfn.NORM.S.DIST($C$159*B227+$C$160*VLOOKUP(B226,$G$162:$J$171,4,0)+$C$161,TRUE)</f>
        <v>#N/A</v>
      </c>
      <c r="C230" s="103" t="e">
        <f t="shared" ref="C230:K230" si="38">_xlfn.NORM.S.DIST($C$159*C227+$C$160*VLOOKUP(C226,$G$162:$J$171,4,0)+$C$161,TRUE)</f>
        <v>#N/A</v>
      </c>
      <c r="D230" s="103" t="e">
        <f t="shared" si="38"/>
        <v>#N/A</v>
      </c>
      <c r="E230" s="103" t="e">
        <f t="shared" si="38"/>
        <v>#N/A</v>
      </c>
      <c r="F230" s="103" t="e">
        <f t="shared" si="38"/>
        <v>#N/A</v>
      </c>
      <c r="G230" s="103" t="e">
        <f t="shared" si="38"/>
        <v>#N/A</v>
      </c>
      <c r="H230" s="103" t="e">
        <f t="shared" si="38"/>
        <v>#N/A</v>
      </c>
      <c r="I230" s="103" t="e">
        <f t="shared" si="38"/>
        <v>#N/A</v>
      </c>
      <c r="J230" s="103" t="e">
        <f t="shared" si="38"/>
        <v>#N/A</v>
      </c>
      <c r="K230" s="103" t="e">
        <f t="shared" si="38"/>
        <v>#N/A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 t="e">
        <f>VLOOKUP($B238,'fit with S&amp;P'!$A$100:$K$111,2+B239,0)</f>
        <v>#N/A</v>
      </c>
      <c r="C240" s="103" t="e">
        <f>VLOOKUP($B238,'fit with S&amp;P'!$A$100:$K$111,2+C239,0)</f>
        <v>#N/A</v>
      </c>
      <c r="D240" s="103" t="e">
        <f>VLOOKUP($B238,'fit with S&amp;P'!$A$100:$K$111,2+D239,0)</f>
        <v>#N/A</v>
      </c>
      <c r="E240" s="103" t="e">
        <f>VLOOKUP($B238,'fit with S&amp;P'!$A$100:$K$111,2+E239,0)</f>
        <v>#N/A</v>
      </c>
      <c r="F240" s="103" t="e">
        <f>VLOOKUP($B238,'fit with S&amp;P'!$A$100:$K$111,2+F239,0)</f>
        <v>#N/A</v>
      </c>
      <c r="G240" s="103" t="e">
        <f>VLOOKUP($B238,'fit with S&amp;P'!$A$100:$K$111,2+G239,0)</f>
        <v>#N/A</v>
      </c>
      <c r="H240" s="103" t="e">
        <f>VLOOKUP($B238,'fit with S&amp;P'!$A$100:$K$111,2+H239,0)</f>
        <v>#N/A</v>
      </c>
      <c r="I240" s="103" t="e">
        <f>VLOOKUP($B238,'fit with S&amp;P'!$A$100:$K$111,2+I239,0)</f>
        <v>#N/A</v>
      </c>
      <c r="J240" s="103" t="e">
        <f>VLOOKUP($B238,'fit with S&amp;P'!$A$100:$K$111,2+J239,0)</f>
        <v>#N/A</v>
      </c>
      <c r="K240" s="103" t="e">
        <f>VLOOKUP($B238,'fit with S&amp;P'!$A$100:$K$111,2+K239,0)</f>
        <v>#N/A</v>
      </c>
    </row>
    <row r="241" spans="1:11" ht="12" customHeight="1">
      <c r="A241" s="99" t="s">
        <v>175</v>
      </c>
      <c r="B241" s="103" t="e">
        <f>_xlfn.NORM.S.DIST($C$159*B240+$C$160*VLOOKUP(B239,$G$162:$J$171,2,0)+$C$161,TRUE)</f>
        <v>#N/A</v>
      </c>
      <c r="C241" s="103" t="e">
        <f t="shared" ref="C241:K241" si="39">_xlfn.NORM.S.DIST($C$159*C240+$C$160*VLOOKUP(C239,$G$162:$J$171,2,0)+$C$161,TRUE)</f>
        <v>#N/A</v>
      </c>
      <c r="D241" s="103" t="e">
        <f t="shared" si="39"/>
        <v>#N/A</v>
      </c>
      <c r="E241" s="103" t="e">
        <f t="shared" si="39"/>
        <v>#N/A</v>
      </c>
      <c r="F241" s="103" t="e">
        <f t="shared" si="39"/>
        <v>#N/A</v>
      </c>
      <c r="G241" s="103" t="e">
        <f t="shared" si="39"/>
        <v>#N/A</v>
      </c>
      <c r="H241" s="103" t="e">
        <f t="shared" si="39"/>
        <v>#N/A</v>
      </c>
      <c r="I241" s="103" t="e">
        <f t="shared" si="39"/>
        <v>#N/A</v>
      </c>
      <c r="J241" s="103" t="e">
        <f t="shared" si="39"/>
        <v>#N/A</v>
      </c>
      <c r="K241" s="103" t="e">
        <f t="shared" si="39"/>
        <v>#N/A</v>
      </c>
    </row>
    <row r="242" spans="1:11" ht="12" customHeight="1">
      <c r="A242" s="99" t="s">
        <v>177</v>
      </c>
      <c r="B242" s="103" t="e">
        <f>_xlfn.NORM.S.DIST($C$159*B240+$C$160*VLOOKUP(B239,$G$162:$J$171,3,0)+$C$161,TRUE)</f>
        <v>#N/A</v>
      </c>
      <c r="C242" s="103" t="e">
        <f t="shared" ref="C242:K242" si="40">_xlfn.NORM.S.DIST($C$159*C240+$C$160*VLOOKUP(C239,$G$162:$J$171,3,0)+$C$161,TRUE)</f>
        <v>#N/A</v>
      </c>
      <c r="D242" s="103" t="e">
        <f t="shared" si="40"/>
        <v>#N/A</v>
      </c>
      <c r="E242" s="103" t="e">
        <f t="shared" si="40"/>
        <v>#N/A</v>
      </c>
      <c r="F242" s="103" t="e">
        <f t="shared" si="40"/>
        <v>#N/A</v>
      </c>
      <c r="G242" s="103" t="e">
        <f t="shared" si="40"/>
        <v>#N/A</v>
      </c>
      <c r="H242" s="103" t="e">
        <f t="shared" si="40"/>
        <v>#N/A</v>
      </c>
      <c r="I242" s="103" t="e">
        <f t="shared" si="40"/>
        <v>#N/A</v>
      </c>
      <c r="J242" s="103" t="e">
        <f t="shared" si="40"/>
        <v>#N/A</v>
      </c>
      <c r="K242" s="103" t="e">
        <f t="shared" si="40"/>
        <v>#N/A</v>
      </c>
    </row>
    <row r="243" spans="1:11" ht="12" customHeight="1">
      <c r="A243" s="99" t="s">
        <v>176</v>
      </c>
      <c r="B243" s="103" t="e">
        <f>_xlfn.NORM.S.DIST($C$159*B240+$C$160*VLOOKUP(B239,$G$162:$J$171,4,0)+$C$161,TRUE)</f>
        <v>#N/A</v>
      </c>
      <c r="C243" s="103" t="e">
        <f t="shared" ref="C243:K243" si="41">_xlfn.NORM.S.DIST($C$159*C240+$C$160*VLOOKUP(C239,$G$162:$J$171,4,0)+$C$161,TRUE)</f>
        <v>#N/A</v>
      </c>
      <c r="D243" s="103" t="e">
        <f t="shared" si="41"/>
        <v>#N/A</v>
      </c>
      <c r="E243" s="103" t="e">
        <f t="shared" si="41"/>
        <v>#N/A</v>
      </c>
      <c r="F243" s="103" t="e">
        <f t="shared" si="41"/>
        <v>#N/A</v>
      </c>
      <c r="G243" s="103" t="e">
        <f t="shared" si="41"/>
        <v>#N/A</v>
      </c>
      <c r="H243" s="103" t="e">
        <f t="shared" si="41"/>
        <v>#N/A</v>
      </c>
      <c r="I243" s="103" t="e">
        <f t="shared" si="41"/>
        <v>#N/A</v>
      </c>
      <c r="J243" s="103" t="e">
        <f t="shared" si="41"/>
        <v>#N/A</v>
      </c>
      <c r="K243" s="103" t="e">
        <f t="shared" si="41"/>
        <v>#N/A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 t="e">
        <f>VLOOKUP($B251,'fit with S&amp;P'!$A$100:$K$111,2+B252,0)</f>
        <v>#N/A</v>
      </c>
      <c r="C253" s="103" t="e">
        <f>VLOOKUP($B251,'fit with S&amp;P'!$A$100:$K$111,2+C252,0)</f>
        <v>#N/A</v>
      </c>
      <c r="D253" s="103" t="e">
        <f>VLOOKUP($B251,'fit with S&amp;P'!$A$100:$K$111,2+D252,0)</f>
        <v>#N/A</v>
      </c>
      <c r="E253" s="103" t="e">
        <f>VLOOKUP($B251,'fit with S&amp;P'!$A$100:$K$111,2+E252,0)</f>
        <v>#N/A</v>
      </c>
      <c r="F253" s="103" t="e">
        <f>VLOOKUP($B251,'fit with S&amp;P'!$A$100:$K$111,2+F252,0)</f>
        <v>#N/A</v>
      </c>
      <c r="G253" s="103" t="e">
        <f>VLOOKUP($B251,'fit with S&amp;P'!$A$100:$K$111,2+G252,0)</f>
        <v>#N/A</v>
      </c>
      <c r="H253" s="103" t="e">
        <f>VLOOKUP($B251,'fit with S&amp;P'!$A$100:$K$111,2+H252,0)</f>
        <v>#N/A</v>
      </c>
      <c r="I253" s="103" t="e">
        <f>VLOOKUP($B251,'fit with S&amp;P'!$A$100:$K$111,2+I252,0)</f>
        <v>#N/A</v>
      </c>
      <c r="J253" s="103" t="e">
        <f>VLOOKUP($B251,'fit with S&amp;P'!$A$100:$K$111,2+J252,0)</f>
        <v>#N/A</v>
      </c>
      <c r="K253" s="103" t="e">
        <f>VLOOKUP($B251,'fit with S&amp;P'!$A$100:$K$111,2+K252,0)</f>
        <v>#N/A</v>
      </c>
    </row>
    <row r="254" spans="1:11" ht="12" customHeight="1">
      <c r="A254" s="99" t="s">
        <v>175</v>
      </c>
      <c r="B254" s="103" t="e">
        <f>_xlfn.NORM.S.DIST($C$159*B253+$C$160*VLOOKUP(B252,$G$162:$J$171,2,0)+$C$161,TRUE)</f>
        <v>#N/A</v>
      </c>
      <c r="C254" s="103" t="e">
        <f t="shared" ref="C254:K254" si="42">_xlfn.NORM.S.DIST($C$159*C253+$C$160*VLOOKUP(C252,$G$162:$J$171,2,0)+$C$161,TRUE)</f>
        <v>#N/A</v>
      </c>
      <c r="D254" s="103" t="e">
        <f t="shared" si="42"/>
        <v>#N/A</v>
      </c>
      <c r="E254" s="103" t="e">
        <f t="shared" si="42"/>
        <v>#N/A</v>
      </c>
      <c r="F254" s="103" t="e">
        <f t="shared" si="42"/>
        <v>#N/A</v>
      </c>
      <c r="G254" s="103" t="e">
        <f t="shared" si="42"/>
        <v>#N/A</v>
      </c>
      <c r="H254" s="103" t="e">
        <f t="shared" si="42"/>
        <v>#N/A</v>
      </c>
      <c r="I254" s="103" t="e">
        <f t="shared" si="42"/>
        <v>#N/A</v>
      </c>
      <c r="J254" s="103" t="e">
        <f t="shared" si="42"/>
        <v>#N/A</v>
      </c>
      <c r="K254" s="103" t="e">
        <f t="shared" si="42"/>
        <v>#N/A</v>
      </c>
    </row>
    <row r="255" spans="1:11" ht="12" customHeight="1">
      <c r="A255" s="99" t="s">
        <v>177</v>
      </c>
      <c r="B255" s="103" t="e">
        <f>_xlfn.NORM.S.DIST($C$159*B253+$C$160*VLOOKUP(B252,$G$162:$J$171,3,0)+$C$161,TRUE)</f>
        <v>#N/A</v>
      </c>
      <c r="C255" s="103" t="e">
        <f t="shared" ref="C255:K255" si="43">_xlfn.NORM.S.DIST($C$159*C253+$C$160*VLOOKUP(C252,$G$162:$J$171,3,0)+$C$161,TRUE)</f>
        <v>#N/A</v>
      </c>
      <c r="D255" s="103" t="e">
        <f t="shared" si="43"/>
        <v>#N/A</v>
      </c>
      <c r="E255" s="103" t="e">
        <f t="shared" si="43"/>
        <v>#N/A</v>
      </c>
      <c r="F255" s="103" t="e">
        <f t="shared" si="43"/>
        <v>#N/A</v>
      </c>
      <c r="G255" s="103" t="e">
        <f t="shared" si="43"/>
        <v>#N/A</v>
      </c>
      <c r="H255" s="103" t="e">
        <f t="shared" si="43"/>
        <v>#N/A</v>
      </c>
      <c r="I255" s="103" t="e">
        <f t="shared" si="43"/>
        <v>#N/A</v>
      </c>
      <c r="J255" s="103" t="e">
        <f t="shared" si="43"/>
        <v>#N/A</v>
      </c>
      <c r="K255" s="103" t="e">
        <f t="shared" si="43"/>
        <v>#N/A</v>
      </c>
    </row>
    <row r="256" spans="1:11" ht="12" customHeight="1">
      <c r="A256" s="99" t="s">
        <v>176</v>
      </c>
      <c r="B256" s="103" t="e">
        <f>_xlfn.NORM.S.DIST($C$159*B253+$C$160*VLOOKUP(B252,$G$162:$J$171,4,0)+$C$161,TRUE)</f>
        <v>#N/A</v>
      </c>
      <c r="C256" s="103" t="e">
        <f t="shared" ref="C256:K256" si="44">_xlfn.NORM.S.DIST($C$159*C253+$C$160*VLOOKUP(C252,$G$162:$J$171,4,0)+$C$161,TRUE)</f>
        <v>#N/A</v>
      </c>
      <c r="D256" s="103" t="e">
        <f t="shared" si="44"/>
        <v>#N/A</v>
      </c>
      <c r="E256" s="103" t="e">
        <f t="shared" si="44"/>
        <v>#N/A</v>
      </c>
      <c r="F256" s="103" t="e">
        <f t="shared" si="44"/>
        <v>#N/A</v>
      </c>
      <c r="G256" s="103" t="e">
        <f t="shared" si="44"/>
        <v>#N/A</v>
      </c>
      <c r="H256" s="103" t="e">
        <f t="shared" si="44"/>
        <v>#N/A</v>
      </c>
      <c r="I256" s="103" t="e">
        <f t="shared" si="44"/>
        <v>#N/A</v>
      </c>
      <c r="J256" s="103" t="e">
        <f t="shared" si="44"/>
        <v>#N/A</v>
      </c>
      <c r="K256" s="103" t="e">
        <f t="shared" si="44"/>
        <v>#N/A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 t="e">
        <f>VLOOKUP($B264,'fit with S&amp;P'!$A$100:$K$111,2+B265,0)</f>
        <v>#N/A</v>
      </c>
      <c r="C266" s="103" t="e">
        <f>VLOOKUP($B264,'fit with S&amp;P'!$A$100:$K$111,2+C265,0)</f>
        <v>#N/A</v>
      </c>
      <c r="D266" s="103" t="e">
        <f>VLOOKUP($B264,'fit with S&amp;P'!$A$100:$K$111,2+D265,0)</f>
        <v>#N/A</v>
      </c>
      <c r="E266" s="103" t="e">
        <f>VLOOKUP($B264,'fit with S&amp;P'!$A$100:$K$111,2+E265,0)</f>
        <v>#N/A</v>
      </c>
      <c r="F266" s="103" t="e">
        <f>VLOOKUP($B264,'fit with S&amp;P'!$A$100:$K$111,2+F265,0)</f>
        <v>#N/A</v>
      </c>
      <c r="G266" s="103" t="e">
        <f>VLOOKUP($B264,'fit with S&amp;P'!$A$100:$K$111,2+G265,0)</f>
        <v>#N/A</v>
      </c>
      <c r="H266" s="103" t="e">
        <f>VLOOKUP($B264,'fit with S&amp;P'!$A$100:$K$111,2+H265,0)</f>
        <v>#N/A</v>
      </c>
      <c r="I266" s="103" t="e">
        <f>VLOOKUP($B264,'fit with S&amp;P'!$A$100:$K$111,2+I265,0)</f>
        <v>#N/A</v>
      </c>
      <c r="J266" s="103" t="e">
        <f>VLOOKUP($B264,'fit with S&amp;P'!$A$100:$K$111,2+J265,0)</f>
        <v>#N/A</v>
      </c>
      <c r="K266" s="103" t="e">
        <f>VLOOKUP($B264,'fit with S&amp;P'!$A$100:$K$111,2+K265,0)</f>
        <v>#N/A</v>
      </c>
    </row>
    <row r="267" spans="1:11" ht="12" customHeight="1">
      <c r="A267" s="99" t="s">
        <v>175</v>
      </c>
      <c r="B267" s="103" t="e">
        <f>_xlfn.NORM.S.DIST($C$159*B266+$C$160*VLOOKUP(B265,$G$162:$J$171,2,0)+$C$161,TRUE)</f>
        <v>#N/A</v>
      </c>
      <c r="C267" s="103" t="e">
        <f t="shared" ref="C267:K267" si="45">_xlfn.NORM.S.DIST($C$159*C266+$C$160*VLOOKUP(C265,$G$162:$J$171,2,0)+$C$161,TRUE)</f>
        <v>#N/A</v>
      </c>
      <c r="D267" s="103" t="e">
        <f t="shared" si="45"/>
        <v>#N/A</v>
      </c>
      <c r="E267" s="103" t="e">
        <f t="shared" si="45"/>
        <v>#N/A</v>
      </c>
      <c r="F267" s="103" t="e">
        <f t="shared" si="45"/>
        <v>#N/A</v>
      </c>
      <c r="G267" s="103" t="e">
        <f t="shared" si="45"/>
        <v>#N/A</v>
      </c>
      <c r="H267" s="103" t="e">
        <f t="shared" si="45"/>
        <v>#N/A</v>
      </c>
      <c r="I267" s="103" t="e">
        <f t="shared" si="45"/>
        <v>#N/A</v>
      </c>
      <c r="J267" s="103" t="e">
        <f t="shared" si="45"/>
        <v>#N/A</v>
      </c>
      <c r="K267" s="103" t="e">
        <f t="shared" si="45"/>
        <v>#N/A</v>
      </c>
    </row>
    <row r="268" spans="1:11" ht="12" customHeight="1">
      <c r="A268" s="99" t="s">
        <v>177</v>
      </c>
      <c r="B268" s="103" t="e">
        <f>_xlfn.NORM.S.DIST($C$159*B266+$C$160*VLOOKUP(B265,$G$162:$J$171,3,0)+$C$161,TRUE)</f>
        <v>#N/A</v>
      </c>
      <c r="C268" s="103" t="e">
        <f t="shared" ref="C268:K268" si="46">_xlfn.NORM.S.DIST($C$159*C266+$C$160*VLOOKUP(C265,$G$162:$J$171,3,0)+$C$161,TRUE)</f>
        <v>#N/A</v>
      </c>
      <c r="D268" s="103" t="e">
        <f t="shared" si="46"/>
        <v>#N/A</v>
      </c>
      <c r="E268" s="103" t="e">
        <f t="shared" si="46"/>
        <v>#N/A</v>
      </c>
      <c r="F268" s="103" t="e">
        <f t="shared" si="46"/>
        <v>#N/A</v>
      </c>
      <c r="G268" s="103" t="e">
        <f t="shared" si="46"/>
        <v>#N/A</v>
      </c>
      <c r="H268" s="103" t="e">
        <f t="shared" si="46"/>
        <v>#N/A</v>
      </c>
      <c r="I268" s="103" t="e">
        <f t="shared" si="46"/>
        <v>#N/A</v>
      </c>
      <c r="J268" s="103" t="e">
        <f t="shared" si="46"/>
        <v>#N/A</v>
      </c>
      <c r="K268" s="103" t="e">
        <f t="shared" si="46"/>
        <v>#N/A</v>
      </c>
    </row>
    <row r="269" spans="1:11" ht="12" customHeight="1">
      <c r="A269" s="99" t="s">
        <v>176</v>
      </c>
      <c r="B269" s="103" t="e">
        <f>_xlfn.NORM.S.DIST($C$159*B266+$C$160*VLOOKUP(B265,$G$162:$J$171,4,0)+$C$161,TRUE)</f>
        <v>#N/A</v>
      </c>
      <c r="C269" s="103" t="e">
        <f t="shared" ref="C269:K269" si="47">_xlfn.NORM.S.DIST($C$159*C266+$C$160*VLOOKUP(C265,$G$162:$J$171,4,0)+$C$161,TRUE)</f>
        <v>#N/A</v>
      </c>
      <c r="D269" s="103" t="e">
        <f t="shared" si="47"/>
        <v>#N/A</v>
      </c>
      <c r="E269" s="103" t="e">
        <f t="shared" si="47"/>
        <v>#N/A</v>
      </c>
      <c r="F269" s="103" t="e">
        <f t="shared" si="47"/>
        <v>#N/A</v>
      </c>
      <c r="G269" s="103" t="e">
        <f t="shared" si="47"/>
        <v>#N/A</v>
      </c>
      <c r="H269" s="103" t="e">
        <f t="shared" si="47"/>
        <v>#N/A</v>
      </c>
      <c r="I269" s="103" t="e">
        <f t="shared" si="47"/>
        <v>#N/A</v>
      </c>
      <c r="J269" s="103" t="e">
        <f t="shared" si="47"/>
        <v>#N/A</v>
      </c>
      <c r="K269" s="103" t="e">
        <f t="shared" si="47"/>
        <v>#N/A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 t="e">
        <f>VLOOKUP($B277,'fit with S&amp;P'!$A$100:$K$111,2+B278,0)</f>
        <v>#N/A</v>
      </c>
      <c r="C279" s="103" t="e">
        <f>VLOOKUP($B277,'fit with S&amp;P'!$A$100:$K$111,2+C278,0)</f>
        <v>#N/A</v>
      </c>
      <c r="D279" s="103" t="e">
        <f>VLOOKUP($B277,'fit with S&amp;P'!$A$100:$K$111,2+D278,0)</f>
        <v>#N/A</v>
      </c>
      <c r="E279" s="103" t="e">
        <f>VLOOKUP($B277,'fit with S&amp;P'!$A$100:$K$111,2+E278,0)</f>
        <v>#N/A</v>
      </c>
      <c r="F279" s="103" t="e">
        <f>VLOOKUP($B277,'fit with S&amp;P'!$A$100:$K$111,2+F278,0)</f>
        <v>#N/A</v>
      </c>
      <c r="G279" s="103" t="e">
        <f>VLOOKUP($B277,'fit with S&amp;P'!$A$100:$K$111,2+G278,0)</f>
        <v>#N/A</v>
      </c>
      <c r="H279" s="103" t="e">
        <f>VLOOKUP($B277,'fit with S&amp;P'!$A$100:$K$111,2+H278,0)</f>
        <v>#N/A</v>
      </c>
      <c r="I279" s="103" t="e">
        <f>VLOOKUP($B277,'fit with S&amp;P'!$A$100:$K$111,2+I278,0)</f>
        <v>#N/A</v>
      </c>
      <c r="J279" s="103" t="e">
        <f>VLOOKUP($B277,'fit with S&amp;P'!$A$100:$K$111,2+J278,0)</f>
        <v>#N/A</v>
      </c>
      <c r="K279" s="103" t="e">
        <f>VLOOKUP($B277,'fit with S&amp;P'!$A$100:$K$111,2+K278,0)</f>
        <v>#N/A</v>
      </c>
    </row>
    <row r="280" spans="1:11" ht="12" customHeight="1">
      <c r="A280" s="99" t="s">
        <v>175</v>
      </c>
      <c r="B280" s="103" t="e">
        <f>_xlfn.NORM.S.DIST($C$159*B279+$C$160*VLOOKUP(B278,$G$162:$J$171,2,0)+$C$161,TRUE)</f>
        <v>#N/A</v>
      </c>
      <c r="C280" s="103" t="e">
        <f t="shared" ref="C280:K280" si="48">_xlfn.NORM.S.DIST($C$159*C279+$C$160*VLOOKUP(C278,$G$162:$J$171,2,0)+$C$161,TRUE)</f>
        <v>#N/A</v>
      </c>
      <c r="D280" s="103" t="e">
        <f t="shared" si="48"/>
        <v>#N/A</v>
      </c>
      <c r="E280" s="103" t="e">
        <f t="shared" si="48"/>
        <v>#N/A</v>
      </c>
      <c r="F280" s="103" t="e">
        <f t="shared" si="48"/>
        <v>#N/A</v>
      </c>
      <c r="G280" s="103" t="e">
        <f t="shared" si="48"/>
        <v>#N/A</v>
      </c>
      <c r="H280" s="103" t="e">
        <f t="shared" si="48"/>
        <v>#N/A</v>
      </c>
      <c r="I280" s="103" t="e">
        <f t="shared" si="48"/>
        <v>#N/A</v>
      </c>
      <c r="J280" s="103" t="e">
        <f t="shared" si="48"/>
        <v>#N/A</v>
      </c>
      <c r="K280" s="103" t="e">
        <f t="shared" si="48"/>
        <v>#N/A</v>
      </c>
    </row>
    <row r="281" spans="1:11" ht="12" customHeight="1">
      <c r="A281" s="99" t="s">
        <v>177</v>
      </c>
      <c r="B281" s="103" t="e">
        <f>_xlfn.NORM.S.DIST($C$159*B279+$C$160*VLOOKUP(B278,$G$162:$J$171,3,0)+$C$161,TRUE)</f>
        <v>#N/A</v>
      </c>
      <c r="C281" s="103" t="e">
        <f t="shared" ref="C281:K281" si="49">_xlfn.NORM.S.DIST($C$159*C279+$C$160*VLOOKUP(C278,$G$162:$J$171,3,0)+$C$161,TRUE)</f>
        <v>#N/A</v>
      </c>
      <c r="D281" s="103" t="e">
        <f t="shared" si="49"/>
        <v>#N/A</v>
      </c>
      <c r="E281" s="103" t="e">
        <f t="shared" si="49"/>
        <v>#N/A</v>
      </c>
      <c r="F281" s="103" t="e">
        <f t="shared" si="49"/>
        <v>#N/A</v>
      </c>
      <c r="G281" s="103" t="e">
        <f t="shared" si="49"/>
        <v>#N/A</v>
      </c>
      <c r="H281" s="103" t="e">
        <f t="shared" si="49"/>
        <v>#N/A</v>
      </c>
      <c r="I281" s="103" t="e">
        <f t="shared" si="49"/>
        <v>#N/A</v>
      </c>
      <c r="J281" s="103" t="e">
        <f t="shared" si="49"/>
        <v>#N/A</v>
      </c>
      <c r="K281" s="103" t="e">
        <f t="shared" si="49"/>
        <v>#N/A</v>
      </c>
    </row>
    <row r="282" spans="1:11" ht="12" customHeight="1">
      <c r="A282" s="99" t="s">
        <v>176</v>
      </c>
      <c r="B282" s="103" t="e">
        <f>_xlfn.NORM.S.DIST($C$159*B279+$C$160*VLOOKUP(B278,$G$162:$J$171,4,0)+$C$161,TRUE)</f>
        <v>#N/A</v>
      </c>
      <c r="C282" s="103" t="e">
        <f t="shared" ref="C282:K282" si="50">_xlfn.NORM.S.DIST($C$159*C279+$C$160*VLOOKUP(C278,$G$162:$J$171,4,0)+$C$161,TRUE)</f>
        <v>#N/A</v>
      </c>
      <c r="D282" s="103" t="e">
        <f t="shared" si="50"/>
        <v>#N/A</v>
      </c>
      <c r="E282" s="103" t="e">
        <f t="shared" si="50"/>
        <v>#N/A</v>
      </c>
      <c r="F282" s="103" t="e">
        <f t="shared" si="50"/>
        <v>#N/A</v>
      </c>
      <c r="G282" s="103" t="e">
        <f t="shared" si="50"/>
        <v>#N/A</v>
      </c>
      <c r="H282" s="103" t="e">
        <f t="shared" si="50"/>
        <v>#N/A</v>
      </c>
      <c r="I282" s="103" t="e">
        <f t="shared" si="50"/>
        <v>#N/A</v>
      </c>
      <c r="J282" s="103" t="e">
        <f t="shared" si="50"/>
        <v>#N/A</v>
      </c>
      <c r="K282" s="103" t="e">
        <f t="shared" si="50"/>
        <v>#N/A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 t="e">
        <f>VLOOKUP($B290,'fit with S&amp;P'!$A$100:$K$111,2+B291,0)</f>
        <v>#N/A</v>
      </c>
      <c r="C292" s="103" t="e">
        <f>VLOOKUP($B290,'fit with S&amp;P'!$A$100:$K$111,2+C291,0)</f>
        <v>#N/A</v>
      </c>
      <c r="D292" s="103" t="e">
        <f>VLOOKUP($B290,'fit with S&amp;P'!$A$100:$K$111,2+D291,0)</f>
        <v>#N/A</v>
      </c>
      <c r="E292" s="103" t="e">
        <f>VLOOKUP($B290,'fit with S&amp;P'!$A$100:$K$111,2+E291,0)</f>
        <v>#N/A</v>
      </c>
      <c r="F292" s="103" t="e">
        <f>VLOOKUP($B290,'fit with S&amp;P'!$A$100:$K$111,2+F291,0)</f>
        <v>#N/A</v>
      </c>
      <c r="G292" s="103" t="e">
        <f>VLOOKUP($B290,'fit with S&amp;P'!$A$100:$K$111,2+G291,0)</f>
        <v>#N/A</v>
      </c>
      <c r="H292" s="103" t="e">
        <f>VLOOKUP($B290,'fit with S&amp;P'!$A$100:$K$111,2+H291,0)</f>
        <v>#N/A</v>
      </c>
      <c r="I292" s="103" t="e">
        <f>VLOOKUP($B290,'fit with S&amp;P'!$A$100:$K$111,2+I291,0)</f>
        <v>#N/A</v>
      </c>
      <c r="J292" s="103" t="e">
        <f>VLOOKUP($B290,'fit with S&amp;P'!$A$100:$K$111,2+J291,0)</f>
        <v>#N/A</v>
      </c>
      <c r="K292" s="103" t="e">
        <f>VLOOKUP($B290,'fit with S&amp;P'!$A$100:$K$111,2+K291,0)</f>
        <v>#N/A</v>
      </c>
    </row>
    <row r="293" spans="1:11" ht="12" customHeight="1">
      <c r="A293" s="99" t="s">
        <v>175</v>
      </c>
      <c r="B293" s="103" t="e">
        <f>_xlfn.NORM.S.DIST($C$159*B292+$C$160*VLOOKUP(B291,$G$162:$J$171,2,0)+$C$161,TRUE)</f>
        <v>#N/A</v>
      </c>
      <c r="C293" s="103" t="e">
        <f t="shared" ref="C293:K293" si="51">_xlfn.NORM.S.DIST($C$159*C292+$C$160*VLOOKUP(C291,$G$162:$J$171,2,0)+$C$161,TRUE)</f>
        <v>#N/A</v>
      </c>
      <c r="D293" s="103" t="e">
        <f t="shared" si="51"/>
        <v>#N/A</v>
      </c>
      <c r="E293" s="103" t="e">
        <f t="shared" si="51"/>
        <v>#N/A</v>
      </c>
      <c r="F293" s="103" t="e">
        <f t="shared" si="51"/>
        <v>#N/A</v>
      </c>
      <c r="G293" s="103" t="e">
        <f t="shared" si="51"/>
        <v>#N/A</v>
      </c>
      <c r="H293" s="103" t="e">
        <f t="shared" si="51"/>
        <v>#N/A</v>
      </c>
      <c r="I293" s="103" t="e">
        <f t="shared" si="51"/>
        <v>#N/A</v>
      </c>
      <c r="J293" s="103" t="e">
        <f t="shared" si="51"/>
        <v>#N/A</v>
      </c>
      <c r="K293" s="103" t="e">
        <f t="shared" si="51"/>
        <v>#N/A</v>
      </c>
    </row>
    <row r="294" spans="1:11" ht="12" customHeight="1">
      <c r="A294" s="99" t="s">
        <v>177</v>
      </c>
      <c r="B294" s="103" t="e">
        <f>_xlfn.NORM.S.DIST($C$159*B292+$C$160*VLOOKUP(B291,$G$162:$J$171,3,0)+$C$161,TRUE)</f>
        <v>#N/A</v>
      </c>
      <c r="C294" s="103" t="e">
        <f t="shared" ref="C294:K294" si="52">_xlfn.NORM.S.DIST($C$159*C292+$C$160*VLOOKUP(C291,$G$162:$J$171,3,0)+$C$161,TRUE)</f>
        <v>#N/A</v>
      </c>
      <c r="D294" s="103" t="e">
        <f t="shared" si="52"/>
        <v>#N/A</v>
      </c>
      <c r="E294" s="103" t="e">
        <f t="shared" si="52"/>
        <v>#N/A</v>
      </c>
      <c r="F294" s="103" t="e">
        <f t="shared" si="52"/>
        <v>#N/A</v>
      </c>
      <c r="G294" s="103" t="e">
        <f t="shared" si="52"/>
        <v>#N/A</v>
      </c>
      <c r="H294" s="103" t="e">
        <f t="shared" si="52"/>
        <v>#N/A</v>
      </c>
      <c r="I294" s="103" t="e">
        <f t="shared" si="52"/>
        <v>#N/A</v>
      </c>
      <c r="J294" s="103" t="e">
        <f t="shared" si="52"/>
        <v>#N/A</v>
      </c>
      <c r="K294" s="103" t="e">
        <f t="shared" si="52"/>
        <v>#N/A</v>
      </c>
    </row>
    <row r="295" spans="1:11" ht="12" customHeight="1">
      <c r="A295" s="99" t="s">
        <v>176</v>
      </c>
      <c r="B295" s="103" t="e">
        <f>_xlfn.NORM.S.DIST($C$159*B292+$C$160*VLOOKUP(B291,$G$162:$J$171,4,0)+$C$161,TRUE)</f>
        <v>#N/A</v>
      </c>
      <c r="C295" s="103" t="e">
        <f t="shared" ref="C295:K295" si="53">_xlfn.NORM.S.DIST($C$159*C292+$C$160*VLOOKUP(C291,$G$162:$J$171,4,0)+$C$161,TRUE)</f>
        <v>#N/A</v>
      </c>
      <c r="D295" s="103" t="e">
        <f t="shared" si="53"/>
        <v>#N/A</v>
      </c>
      <c r="E295" s="103" t="e">
        <f t="shared" si="53"/>
        <v>#N/A</v>
      </c>
      <c r="F295" s="103" t="e">
        <f t="shared" si="53"/>
        <v>#N/A</v>
      </c>
      <c r="G295" s="103" t="e">
        <f t="shared" si="53"/>
        <v>#N/A</v>
      </c>
      <c r="H295" s="103" t="e">
        <f t="shared" si="53"/>
        <v>#N/A</v>
      </c>
      <c r="I295" s="103" t="e">
        <f t="shared" si="53"/>
        <v>#N/A</v>
      </c>
      <c r="J295" s="103" t="e">
        <f t="shared" si="53"/>
        <v>#N/A</v>
      </c>
      <c r="K295" s="103" t="e">
        <f t="shared" si="53"/>
        <v>#N/A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 t="e">
        <f>VLOOKUP($B303,'fit with S&amp;P'!$A$100:$K$111,2+B304,0)</f>
        <v>#N/A</v>
      </c>
      <c r="C305" s="103" t="e">
        <f>VLOOKUP($B303,'fit with S&amp;P'!$A$100:$K$111,2+C304,0)</f>
        <v>#N/A</v>
      </c>
      <c r="D305" s="103" t="e">
        <f>VLOOKUP($B303,'fit with S&amp;P'!$A$100:$K$111,2+D304,0)</f>
        <v>#N/A</v>
      </c>
      <c r="E305" s="103" t="e">
        <f>VLOOKUP($B303,'fit with S&amp;P'!$A$100:$K$111,2+E304,0)</f>
        <v>#N/A</v>
      </c>
      <c r="F305" s="103" t="e">
        <f>VLOOKUP($B303,'fit with S&amp;P'!$A$100:$K$111,2+F304,0)</f>
        <v>#N/A</v>
      </c>
      <c r="G305" s="103" t="e">
        <f>VLOOKUP($B303,'fit with S&amp;P'!$A$100:$K$111,2+G304,0)</f>
        <v>#N/A</v>
      </c>
      <c r="H305" s="103" t="e">
        <f>VLOOKUP($B303,'fit with S&amp;P'!$A$100:$K$111,2+H304,0)</f>
        <v>#N/A</v>
      </c>
      <c r="I305" s="103" t="e">
        <f>VLOOKUP($B303,'fit with S&amp;P'!$A$100:$K$111,2+I304,0)</f>
        <v>#N/A</v>
      </c>
      <c r="J305" s="103" t="e">
        <f>VLOOKUP($B303,'fit with S&amp;P'!$A$100:$K$111,2+J304,0)</f>
        <v>#N/A</v>
      </c>
      <c r="K305" s="103" t="e">
        <f>VLOOKUP($B303,'fit with S&amp;P'!$A$100:$K$111,2+K304,0)</f>
        <v>#N/A</v>
      </c>
    </row>
    <row r="306" spans="1:11" ht="12" customHeight="1">
      <c r="A306" s="99" t="s">
        <v>175</v>
      </c>
      <c r="B306" s="103" t="e">
        <f>_xlfn.NORM.S.DIST($C$159*B305+$C$160*VLOOKUP(B304,$G$162:$J$171,2,0)+$C$161,TRUE)</f>
        <v>#N/A</v>
      </c>
      <c r="C306" s="103" t="e">
        <f t="shared" ref="C306:K306" si="54">_xlfn.NORM.S.DIST($C$159*C305+$C$160*VLOOKUP(C304,$G$162:$J$171,2,0)+$C$161,TRUE)</f>
        <v>#N/A</v>
      </c>
      <c r="D306" s="103" t="e">
        <f t="shared" si="54"/>
        <v>#N/A</v>
      </c>
      <c r="E306" s="103" t="e">
        <f t="shared" si="54"/>
        <v>#N/A</v>
      </c>
      <c r="F306" s="103" t="e">
        <f t="shared" si="54"/>
        <v>#N/A</v>
      </c>
      <c r="G306" s="103" t="e">
        <f t="shared" si="54"/>
        <v>#N/A</v>
      </c>
      <c r="H306" s="103" t="e">
        <f t="shared" si="54"/>
        <v>#N/A</v>
      </c>
      <c r="I306" s="103" t="e">
        <f t="shared" si="54"/>
        <v>#N/A</v>
      </c>
      <c r="J306" s="103" t="e">
        <f t="shared" si="54"/>
        <v>#N/A</v>
      </c>
      <c r="K306" s="103" t="e">
        <f t="shared" si="54"/>
        <v>#N/A</v>
      </c>
    </row>
    <row r="307" spans="1:11" ht="12" customHeight="1">
      <c r="A307" s="99" t="s">
        <v>177</v>
      </c>
      <c r="B307" s="103" t="e">
        <f>_xlfn.NORM.S.DIST($C$159*B305+$C$160*VLOOKUP(B304,$G$162:$J$171,3,0)+$C$161,TRUE)</f>
        <v>#N/A</v>
      </c>
      <c r="C307" s="103" t="e">
        <f t="shared" ref="C307:K307" si="55">_xlfn.NORM.S.DIST($C$159*C305+$C$160*VLOOKUP(C304,$G$162:$J$171,3,0)+$C$161,TRUE)</f>
        <v>#N/A</v>
      </c>
      <c r="D307" s="103" t="e">
        <f t="shared" si="55"/>
        <v>#N/A</v>
      </c>
      <c r="E307" s="103" t="e">
        <f t="shared" si="55"/>
        <v>#N/A</v>
      </c>
      <c r="F307" s="103" t="e">
        <f t="shared" si="55"/>
        <v>#N/A</v>
      </c>
      <c r="G307" s="103" t="e">
        <f t="shared" si="55"/>
        <v>#N/A</v>
      </c>
      <c r="H307" s="103" t="e">
        <f t="shared" si="55"/>
        <v>#N/A</v>
      </c>
      <c r="I307" s="103" t="e">
        <f t="shared" si="55"/>
        <v>#N/A</v>
      </c>
      <c r="J307" s="103" t="e">
        <f t="shared" si="55"/>
        <v>#N/A</v>
      </c>
      <c r="K307" s="103" t="e">
        <f t="shared" si="55"/>
        <v>#N/A</v>
      </c>
    </row>
    <row r="308" spans="1:11" ht="12" customHeight="1">
      <c r="A308" s="99" t="s">
        <v>176</v>
      </c>
      <c r="B308" s="103" t="e">
        <f>_xlfn.NORM.S.DIST($C$159*B305+$C$160*VLOOKUP(B304,$G$162:$J$171,4,0)+$C$161,TRUE)</f>
        <v>#N/A</v>
      </c>
      <c r="C308" s="103" t="e">
        <f t="shared" ref="C308:K308" si="56">_xlfn.NORM.S.DIST($C$159*C305+$C$160*VLOOKUP(C304,$G$162:$J$171,4,0)+$C$161,TRUE)</f>
        <v>#N/A</v>
      </c>
      <c r="D308" s="103" t="e">
        <f t="shared" si="56"/>
        <v>#N/A</v>
      </c>
      <c r="E308" s="103" t="e">
        <f t="shared" si="56"/>
        <v>#N/A</v>
      </c>
      <c r="F308" s="103" t="e">
        <f t="shared" si="56"/>
        <v>#N/A</v>
      </c>
      <c r="G308" s="103" t="e">
        <f t="shared" si="56"/>
        <v>#N/A</v>
      </c>
      <c r="H308" s="103" t="e">
        <f t="shared" si="56"/>
        <v>#N/A</v>
      </c>
      <c r="I308" s="103" t="e">
        <f t="shared" si="56"/>
        <v>#N/A</v>
      </c>
      <c r="J308" s="103" t="e">
        <f t="shared" si="56"/>
        <v>#N/A</v>
      </c>
      <c r="K308" s="103" t="e">
        <f t="shared" si="56"/>
        <v>#N/A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 t="e">
        <f>VLOOKUP($B316,'fit with S&amp;P'!$A$100:$K$111,2+B317,0)</f>
        <v>#N/A</v>
      </c>
      <c r="C318" s="103" t="e">
        <f>VLOOKUP($B316,'fit with S&amp;P'!$A$100:$K$111,2+C317,0)</f>
        <v>#N/A</v>
      </c>
      <c r="D318" s="103" t="e">
        <f>VLOOKUP($B316,'fit with S&amp;P'!$A$100:$K$111,2+D317,0)</f>
        <v>#N/A</v>
      </c>
      <c r="E318" s="103" t="e">
        <f>VLOOKUP($B316,'fit with S&amp;P'!$A$100:$K$111,2+E317,0)</f>
        <v>#N/A</v>
      </c>
      <c r="F318" s="103" t="e">
        <f>VLOOKUP($B316,'fit with S&amp;P'!$A$100:$K$111,2+F317,0)</f>
        <v>#N/A</v>
      </c>
      <c r="G318" s="103" t="e">
        <f>VLOOKUP($B316,'fit with S&amp;P'!$A$100:$K$111,2+G317,0)</f>
        <v>#N/A</v>
      </c>
      <c r="H318" s="103" t="e">
        <f>VLOOKUP($B316,'fit with S&amp;P'!$A$100:$K$111,2+H317,0)</f>
        <v>#N/A</v>
      </c>
      <c r="I318" s="103" t="e">
        <f>VLOOKUP($B316,'fit with S&amp;P'!$A$100:$K$111,2+I317,0)</f>
        <v>#N/A</v>
      </c>
      <c r="J318" s="103" t="e">
        <f>VLOOKUP($B316,'fit with S&amp;P'!$A$100:$K$111,2+J317,0)</f>
        <v>#N/A</v>
      </c>
      <c r="K318" s="103" t="e">
        <f>VLOOKUP($B316,'fit with S&amp;P'!$A$100:$K$111,2+K317,0)</f>
        <v>#N/A</v>
      </c>
    </row>
    <row r="319" spans="1:11" ht="12" customHeight="1">
      <c r="A319" s="99" t="s">
        <v>175</v>
      </c>
      <c r="B319" s="103" t="e">
        <f>_xlfn.NORM.S.DIST($C$159*B318+$C$160*VLOOKUP(B317,$G$162:$J$171,2,0)+$C$161,TRUE)</f>
        <v>#N/A</v>
      </c>
      <c r="C319" s="103" t="e">
        <f t="shared" ref="C319:K319" si="57">_xlfn.NORM.S.DIST($C$159*C318+$C$160*VLOOKUP(C317,$G$162:$J$171,2,0)+$C$161,TRUE)</f>
        <v>#N/A</v>
      </c>
      <c r="D319" s="103" t="e">
        <f t="shared" si="57"/>
        <v>#N/A</v>
      </c>
      <c r="E319" s="103" t="e">
        <f t="shared" si="57"/>
        <v>#N/A</v>
      </c>
      <c r="F319" s="103" t="e">
        <f t="shared" si="57"/>
        <v>#N/A</v>
      </c>
      <c r="G319" s="103" t="e">
        <f t="shared" si="57"/>
        <v>#N/A</v>
      </c>
      <c r="H319" s="103" t="e">
        <f t="shared" si="57"/>
        <v>#N/A</v>
      </c>
      <c r="I319" s="103" t="e">
        <f t="shared" si="57"/>
        <v>#N/A</v>
      </c>
      <c r="J319" s="103" t="e">
        <f t="shared" si="57"/>
        <v>#N/A</v>
      </c>
      <c r="K319" s="103" t="e">
        <f t="shared" si="57"/>
        <v>#N/A</v>
      </c>
    </row>
    <row r="320" spans="1:11" ht="12" customHeight="1">
      <c r="A320" s="99" t="s">
        <v>177</v>
      </c>
      <c r="B320" s="103" t="e">
        <f>_xlfn.NORM.S.DIST($C$159*B318+$C$160*VLOOKUP(B317,$G$162:$J$171,3,0)+$C$161,TRUE)</f>
        <v>#N/A</v>
      </c>
      <c r="C320" s="103" t="e">
        <f t="shared" ref="C320:K320" si="58">_xlfn.NORM.S.DIST($C$159*C318+$C$160*VLOOKUP(C317,$G$162:$J$171,3,0)+$C$161,TRUE)</f>
        <v>#N/A</v>
      </c>
      <c r="D320" s="103" t="e">
        <f t="shared" si="58"/>
        <v>#N/A</v>
      </c>
      <c r="E320" s="103" t="e">
        <f t="shared" si="58"/>
        <v>#N/A</v>
      </c>
      <c r="F320" s="103" t="e">
        <f t="shared" si="58"/>
        <v>#N/A</v>
      </c>
      <c r="G320" s="103" t="e">
        <f t="shared" si="58"/>
        <v>#N/A</v>
      </c>
      <c r="H320" s="103" t="e">
        <f t="shared" si="58"/>
        <v>#N/A</v>
      </c>
      <c r="I320" s="103" t="e">
        <f t="shared" si="58"/>
        <v>#N/A</v>
      </c>
      <c r="J320" s="103" t="e">
        <f t="shared" si="58"/>
        <v>#N/A</v>
      </c>
      <c r="K320" s="103" t="e">
        <f t="shared" si="58"/>
        <v>#N/A</v>
      </c>
    </row>
    <row r="321" spans="1:11" ht="12" customHeight="1">
      <c r="A321" s="99" t="s">
        <v>176</v>
      </c>
      <c r="B321" s="103" t="e">
        <f>_xlfn.NORM.S.DIST($C$159*B318+$C$160*VLOOKUP(B317,$G$162:$J$171,4,0)+$C$161,TRUE)</f>
        <v>#N/A</v>
      </c>
      <c r="C321" s="103" t="e">
        <f t="shared" ref="C321:K321" si="59">_xlfn.NORM.S.DIST($C$159*C318+$C$160*VLOOKUP(C317,$G$162:$J$171,4,0)+$C$161,TRUE)</f>
        <v>#N/A</v>
      </c>
      <c r="D321" s="103" t="e">
        <f t="shared" si="59"/>
        <v>#N/A</v>
      </c>
      <c r="E321" s="103" t="e">
        <f t="shared" si="59"/>
        <v>#N/A</v>
      </c>
      <c r="F321" s="103" t="e">
        <f t="shared" si="59"/>
        <v>#N/A</v>
      </c>
      <c r="G321" s="103" t="e">
        <f t="shared" si="59"/>
        <v>#N/A</v>
      </c>
      <c r="H321" s="103" t="e">
        <f t="shared" si="59"/>
        <v>#N/A</v>
      </c>
      <c r="I321" s="103" t="e">
        <f t="shared" si="59"/>
        <v>#N/A</v>
      </c>
      <c r="J321" s="103" t="e">
        <f t="shared" si="59"/>
        <v>#N/A</v>
      </c>
      <c r="K321" s="103" t="e">
        <f t="shared" si="59"/>
        <v>#N/A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05" t="s">
        <v>24</v>
      </c>
      <c r="B330" s="105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05" t="s">
        <v>204</v>
      </c>
      <c r="B331" s="103" t="e">
        <f ca="1">OFFSET($B$176,(VALUE(MID($A331,5,2))-1)*13,B$330)</f>
        <v>#N/A</v>
      </c>
      <c r="C331" s="103" t="e">
        <f t="shared" ref="C331:K342" ca="1" si="60">OFFSET($B$176,(VALUE(MID($A331,5,2))-1)*13,C$330)</f>
        <v>#N/A</v>
      </c>
      <c r="D331" s="103" t="e">
        <f t="shared" ca="1" si="60"/>
        <v>#N/A</v>
      </c>
      <c r="E331" s="103" t="e">
        <f t="shared" ca="1" si="60"/>
        <v>#N/A</v>
      </c>
      <c r="F331" s="103" t="e">
        <f t="shared" ca="1" si="60"/>
        <v>#N/A</v>
      </c>
      <c r="G331" s="103" t="e">
        <f t="shared" ca="1" si="60"/>
        <v>#N/A</v>
      </c>
      <c r="H331" s="103" t="e">
        <f t="shared" ca="1" si="60"/>
        <v>#N/A</v>
      </c>
      <c r="I331" s="103" t="e">
        <f t="shared" ca="1" si="60"/>
        <v>#N/A</v>
      </c>
      <c r="J331" s="103" t="e">
        <f t="shared" ca="1" si="60"/>
        <v>#N/A</v>
      </c>
      <c r="K331" s="103" t="e">
        <f t="shared" ca="1" si="60"/>
        <v>#N/A</v>
      </c>
    </row>
    <row r="332" spans="1:11" ht="12" customHeight="1">
      <c r="A332" s="105" t="s">
        <v>205</v>
      </c>
      <c r="B332" s="103" t="e">
        <f t="shared" ref="B332:B342" ca="1" si="61">OFFSET($B$176,(VALUE(MID($A332,5,2))-1)*13,B$330)</f>
        <v>#N/A</v>
      </c>
      <c r="C332" s="103" t="e">
        <f t="shared" ca="1" si="60"/>
        <v>#N/A</v>
      </c>
      <c r="D332" s="103" t="e">
        <f t="shared" ca="1" si="60"/>
        <v>#N/A</v>
      </c>
      <c r="E332" s="103" t="e">
        <f t="shared" ca="1" si="60"/>
        <v>#N/A</v>
      </c>
      <c r="F332" s="103" t="e">
        <f t="shared" ca="1" si="60"/>
        <v>#N/A</v>
      </c>
      <c r="G332" s="103" t="e">
        <f t="shared" ca="1" si="60"/>
        <v>#N/A</v>
      </c>
      <c r="H332" s="103" t="e">
        <f t="shared" ca="1" si="60"/>
        <v>#N/A</v>
      </c>
      <c r="I332" s="103" t="e">
        <f t="shared" ca="1" si="60"/>
        <v>#N/A</v>
      </c>
      <c r="J332" s="103" t="e">
        <f t="shared" ca="1" si="60"/>
        <v>#N/A</v>
      </c>
      <c r="K332" s="103" t="e">
        <f t="shared" ca="1" si="60"/>
        <v>#N/A</v>
      </c>
    </row>
    <row r="333" spans="1:11" ht="12" customHeight="1">
      <c r="A333" s="105" t="s">
        <v>206</v>
      </c>
      <c r="B333" s="103" t="e">
        <f t="shared" ca="1" si="61"/>
        <v>#N/A</v>
      </c>
      <c r="C333" s="103" t="e">
        <f t="shared" ca="1" si="60"/>
        <v>#N/A</v>
      </c>
      <c r="D333" s="103" t="e">
        <f t="shared" ca="1" si="60"/>
        <v>#N/A</v>
      </c>
      <c r="E333" s="103" t="e">
        <f t="shared" ca="1" si="60"/>
        <v>#N/A</v>
      </c>
      <c r="F333" s="103" t="e">
        <f t="shared" ca="1" si="60"/>
        <v>#N/A</v>
      </c>
      <c r="G333" s="103" t="e">
        <f t="shared" ca="1" si="60"/>
        <v>#N/A</v>
      </c>
      <c r="H333" s="103" t="e">
        <f t="shared" ca="1" si="60"/>
        <v>#N/A</v>
      </c>
      <c r="I333" s="103" t="e">
        <f t="shared" ca="1" si="60"/>
        <v>#N/A</v>
      </c>
      <c r="J333" s="103" t="e">
        <f t="shared" ca="1" si="60"/>
        <v>#N/A</v>
      </c>
      <c r="K333" s="103" t="e">
        <f t="shared" ca="1" si="60"/>
        <v>#N/A</v>
      </c>
    </row>
    <row r="334" spans="1:11" ht="12" customHeight="1">
      <c r="A334" s="105" t="s">
        <v>207</v>
      </c>
      <c r="B334" s="103" t="e">
        <f t="shared" ca="1" si="61"/>
        <v>#N/A</v>
      </c>
      <c r="C334" s="103" t="e">
        <f t="shared" ca="1" si="60"/>
        <v>#N/A</v>
      </c>
      <c r="D334" s="103" t="e">
        <f t="shared" ca="1" si="60"/>
        <v>#N/A</v>
      </c>
      <c r="E334" s="103" t="e">
        <f t="shared" ca="1" si="60"/>
        <v>#N/A</v>
      </c>
      <c r="F334" s="103" t="e">
        <f t="shared" ca="1" si="60"/>
        <v>#N/A</v>
      </c>
      <c r="G334" s="103" t="e">
        <f t="shared" ca="1" si="60"/>
        <v>#N/A</v>
      </c>
      <c r="H334" s="103" t="e">
        <f t="shared" ca="1" si="60"/>
        <v>#N/A</v>
      </c>
      <c r="I334" s="103" t="e">
        <f t="shared" ca="1" si="60"/>
        <v>#N/A</v>
      </c>
      <c r="J334" s="103" t="e">
        <f t="shared" ca="1" si="60"/>
        <v>#N/A</v>
      </c>
      <c r="K334" s="103" t="e">
        <f t="shared" ca="1" si="60"/>
        <v>#N/A</v>
      </c>
    </row>
    <row r="335" spans="1:11" ht="12" customHeight="1">
      <c r="A335" s="105" t="s">
        <v>208</v>
      </c>
      <c r="B335" s="103" t="e">
        <f t="shared" ca="1" si="61"/>
        <v>#N/A</v>
      </c>
      <c r="C335" s="103" t="e">
        <f t="shared" ca="1" si="60"/>
        <v>#N/A</v>
      </c>
      <c r="D335" s="103" t="e">
        <f t="shared" ca="1" si="60"/>
        <v>#N/A</v>
      </c>
      <c r="E335" s="103" t="e">
        <f t="shared" ca="1" si="60"/>
        <v>#N/A</v>
      </c>
      <c r="F335" s="103" t="e">
        <f t="shared" ca="1" si="60"/>
        <v>#N/A</v>
      </c>
      <c r="G335" s="103" t="e">
        <f t="shared" ca="1" si="60"/>
        <v>#N/A</v>
      </c>
      <c r="H335" s="103" t="e">
        <f t="shared" ca="1" si="60"/>
        <v>#N/A</v>
      </c>
      <c r="I335" s="103" t="e">
        <f t="shared" ca="1" si="60"/>
        <v>#N/A</v>
      </c>
      <c r="J335" s="103" t="e">
        <f t="shared" ca="1" si="60"/>
        <v>#N/A</v>
      </c>
      <c r="K335" s="103" t="e">
        <f t="shared" ca="1" si="60"/>
        <v>#N/A</v>
      </c>
    </row>
    <row r="336" spans="1:11" ht="12" customHeight="1">
      <c r="A336" s="105" t="s">
        <v>209</v>
      </c>
      <c r="B336" s="103" t="e">
        <f t="shared" ca="1" si="61"/>
        <v>#N/A</v>
      </c>
      <c r="C336" s="103" t="e">
        <f t="shared" ca="1" si="60"/>
        <v>#N/A</v>
      </c>
      <c r="D336" s="103" t="e">
        <f t="shared" ca="1" si="60"/>
        <v>#N/A</v>
      </c>
      <c r="E336" s="103" t="e">
        <f t="shared" ca="1" si="60"/>
        <v>#N/A</v>
      </c>
      <c r="F336" s="103" t="e">
        <f t="shared" ca="1" si="60"/>
        <v>#N/A</v>
      </c>
      <c r="G336" s="103" t="e">
        <f t="shared" ca="1" si="60"/>
        <v>#N/A</v>
      </c>
      <c r="H336" s="103" t="e">
        <f t="shared" ca="1" si="60"/>
        <v>#N/A</v>
      </c>
      <c r="I336" s="103" t="e">
        <f t="shared" ca="1" si="60"/>
        <v>#N/A</v>
      </c>
      <c r="J336" s="103" t="e">
        <f t="shared" ca="1" si="60"/>
        <v>#N/A</v>
      </c>
      <c r="K336" s="103" t="e">
        <f t="shared" ca="1" si="60"/>
        <v>#N/A</v>
      </c>
    </row>
    <row r="337" spans="1:11" ht="12" customHeight="1">
      <c r="A337" s="105" t="s">
        <v>210</v>
      </c>
      <c r="B337" s="103" t="e">
        <f t="shared" ca="1" si="61"/>
        <v>#N/A</v>
      </c>
      <c r="C337" s="103" t="e">
        <f t="shared" ca="1" si="60"/>
        <v>#N/A</v>
      </c>
      <c r="D337" s="103" t="e">
        <f t="shared" ca="1" si="60"/>
        <v>#N/A</v>
      </c>
      <c r="E337" s="103" t="e">
        <f t="shared" ca="1" si="60"/>
        <v>#N/A</v>
      </c>
      <c r="F337" s="103" t="e">
        <f t="shared" ca="1" si="60"/>
        <v>#N/A</v>
      </c>
      <c r="G337" s="103" t="e">
        <f t="shared" ca="1" si="60"/>
        <v>#N/A</v>
      </c>
      <c r="H337" s="103" t="e">
        <f t="shared" ca="1" si="60"/>
        <v>#N/A</v>
      </c>
      <c r="I337" s="103" t="e">
        <f t="shared" ca="1" si="60"/>
        <v>#N/A</v>
      </c>
      <c r="J337" s="103" t="e">
        <f t="shared" ca="1" si="60"/>
        <v>#N/A</v>
      </c>
      <c r="K337" s="103" t="e">
        <f t="shared" ca="1" si="60"/>
        <v>#N/A</v>
      </c>
    </row>
    <row r="338" spans="1:11" ht="12" customHeight="1">
      <c r="A338" s="105" t="s">
        <v>211</v>
      </c>
      <c r="B338" s="103" t="e">
        <f t="shared" ca="1" si="61"/>
        <v>#N/A</v>
      </c>
      <c r="C338" s="103" t="e">
        <f t="shared" ca="1" si="60"/>
        <v>#N/A</v>
      </c>
      <c r="D338" s="103" t="e">
        <f t="shared" ca="1" si="60"/>
        <v>#N/A</v>
      </c>
      <c r="E338" s="103" t="e">
        <f t="shared" ca="1" si="60"/>
        <v>#N/A</v>
      </c>
      <c r="F338" s="103" t="e">
        <f t="shared" ca="1" si="60"/>
        <v>#N/A</v>
      </c>
      <c r="G338" s="103" t="e">
        <f t="shared" ca="1" si="60"/>
        <v>#N/A</v>
      </c>
      <c r="H338" s="103" t="e">
        <f t="shared" ca="1" si="60"/>
        <v>#N/A</v>
      </c>
      <c r="I338" s="103" t="e">
        <f t="shared" ca="1" si="60"/>
        <v>#N/A</v>
      </c>
      <c r="J338" s="103" t="e">
        <f t="shared" ca="1" si="60"/>
        <v>#N/A</v>
      </c>
      <c r="K338" s="103" t="e">
        <f t="shared" ca="1" si="60"/>
        <v>#N/A</v>
      </c>
    </row>
    <row r="339" spans="1:11" ht="12" customHeight="1">
      <c r="A339" s="105" t="s">
        <v>212</v>
      </c>
      <c r="B339" s="103" t="e">
        <f t="shared" ca="1" si="61"/>
        <v>#N/A</v>
      </c>
      <c r="C339" s="103" t="e">
        <f t="shared" ca="1" si="60"/>
        <v>#N/A</v>
      </c>
      <c r="D339" s="103" t="e">
        <f t="shared" ca="1" si="60"/>
        <v>#N/A</v>
      </c>
      <c r="E339" s="103" t="e">
        <f t="shared" ca="1" si="60"/>
        <v>#N/A</v>
      </c>
      <c r="F339" s="103" t="e">
        <f t="shared" ca="1" si="60"/>
        <v>#N/A</v>
      </c>
      <c r="G339" s="103" t="e">
        <f t="shared" ca="1" si="60"/>
        <v>#N/A</v>
      </c>
      <c r="H339" s="103" t="e">
        <f t="shared" ca="1" si="60"/>
        <v>#N/A</v>
      </c>
      <c r="I339" s="103" t="e">
        <f t="shared" ca="1" si="60"/>
        <v>#N/A</v>
      </c>
      <c r="J339" s="103" t="e">
        <f t="shared" ca="1" si="60"/>
        <v>#N/A</v>
      </c>
      <c r="K339" s="103" t="e">
        <f t="shared" ca="1" si="60"/>
        <v>#N/A</v>
      </c>
    </row>
    <row r="340" spans="1:11" ht="12" customHeight="1">
      <c r="A340" s="105" t="s">
        <v>213</v>
      </c>
      <c r="B340" s="103" t="e">
        <f t="shared" ca="1" si="61"/>
        <v>#N/A</v>
      </c>
      <c r="C340" s="103" t="e">
        <f t="shared" ca="1" si="60"/>
        <v>#N/A</v>
      </c>
      <c r="D340" s="103" t="e">
        <f t="shared" ca="1" si="60"/>
        <v>#N/A</v>
      </c>
      <c r="E340" s="103" t="e">
        <f t="shared" ca="1" si="60"/>
        <v>#N/A</v>
      </c>
      <c r="F340" s="103" t="e">
        <f t="shared" ca="1" si="60"/>
        <v>#N/A</v>
      </c>
      <c r="G340" s="103" t="e">
        <f t="shared" ca="1" si="60"/>
        <v>#N/A</v>
      </c>
      <c r="H340" s="103" t="e">
        <f t="shared" ca="1" si="60"/>
        <v>#N/A</v>
      </c>
      <c r="I340" s="103" t="e">
        <f t="shared" ca="1" si="60"/>
        <v>#N/A</v>
      </c>
      <c r="J340" s="103" t="e">
        <f t="shared" ca="1" si="60"/>
        <v>#N/A</v>
      </c>
      <c r="K340" s="103" t="e">
        <f t="shared" ca="1" si="60"/>
        <v>#N/A</v>
      </c>
    </row>
    <row r="341" spans="1:11" ht="12" customHeight="1">
      <c r="A341" s="105" t="s">
        <v>214</v>
      </c>
      <c r="B341" s="103" t="e">
        <f t="shared" ca="1" si="61"/>
        <v>#N/A</v>
      </c>
      <c r="C341" s="103" t="e">
        <f t="shared" ca="1" si="60"/>
        <v>#N/A</v>
      </c>
      <c r="D341" s="103" t="e">
        <f t="shared" ca="1" si="60"/>
        <v>#N/A</v>
      </c>
      <c r="E341" s="103" t="e">
        <f t="shared" ca="1" si="60"/>
        <v>#N/A</v>
      </c>
      <c r="F341" s="103" t="e">
        <f t="shared" ca="1" si="60"/>
        <v>#N/A</v>
      </c>
      <c r="G341" s="103" t="e">
        <f t="shared" ca="1" si="60"/>
        <v>#N/A</v>
      </c>
      <c r="H341" s="103" t="e">
        <f t="shared" ca="1" si="60"/>
        <v>#N/A</v>
      </c>
      <c r="I341" s="103" t="e">
        <f t="shared" ca="1" si="60"/>
        <v>#N/A</v>
      </c>
      <c r="J341" s="103" t="e">
        <f t="shared" ca="1" si="60"/>
        <v>#N/A</v>
      </c>
      <c r="K341" s="103" t="e">
        <f t="shared" ca="1" si="60"/>
        <v>#N/A</v>
      </c>
    </row>
    <row r="342" spans="1:11" ht="12" customHeight="1">
      <c r="A342" s="105" t="s">
        <v>215</v>
      </c>
      <c r="B342" s="103" t="e">
        <f t="shared" ca="1" si="61"/>
        <v>#N/A</v>
      </c>
      <c r="C342" s="103" t="e">
        <f t="shared" ca="1" si="60"/>
        <v>#N/A</v>
      </c>
      <c r="D342" s="103" t="e">
        <f t="shared" ca="1" si="60"/>
        <v>#N/A</v>
      </c>
      <c r="E342" s="103" t="e">
        <f t="shared" ca="1" si="60"/>
        <v>#N/A</v>
      </c>
      <c r="F342" s="103" t="e">
        <f t="shared" ca="1" si="60"/>
        <v>#N/A</v>
      </c>
      <c r="G342" s="103" t="e">
        <f t="shared" ca="1" si="60"/>
        <v>#N/A</v>
      </c>
      <c r="H342" s="103" t="e">
        <f t="shared" ca="1" si="60"/>
        <v>#N/A</v>
      </c>
      <c r="I342" s="103" t="e">
        <f t="shared" ca="1" si="60"/>
        <v>#N/A</v>
      </c>
      <c r="J342" s="103" t="e">
        <f t="shared" ca="1" si="60"/>
        <v>#N/A</v>
      </c>
      <c r="K342" s="103" t="e">
        <f t="shared" ca="1" si="60"/>
        <v>#N/A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05" t="s">
        <v>24</v>
      </c>
      <c r="B349" s="105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05" t="s">
        <v>204</v>
      </c>
      <c r="B350" s="103" t="e">
        <f ca="1">OFFSET($B$177,(VALUE(MID($A350,5,2))-1)*13,B$330)</f>
        <v>#N/A</v>
      </c>
      <c r="C350" s="103" t="e">
        <f t="shared" ref="C350:K361" ca="1" si="62">OFFSET($B$177,(VALUE(MID($A350,5,2))-1)*13,C$330)</f>
        <v>#N/A</v>
      </c>
      <c r="D350" s="103" t="e">
        <f t="shared" ca="1" si="62"/>
        <v>#N/A</v>
      </c>
      <c r="E350" s="103" t="e">
        <f t="shared" ca="1" si="62"/>
        <v>#N/A</v>
      </c>
      <c r="F350" s="103" t="e">
        <f t="shared" ca="1" si="62"/>
        <v>#N/A</v>
      </c>
      <c r="G350" s="103" t="e">
        <f t="shared" ca="1" si="62"/>
        <v>#N/A</v>
      </c>
      <c r="H350" s="103" t="e">
        <f t="shared" ca="1" si="62"/>
        <v>#N/A</v>
      </c>
      <c r="I350" s="103" t="e">
        <f t="shared" ca="1" si="62"/>
        <v>#N/A</v>
      </c>
      <c r="J350" s="103" t="e">
        <f t="shared" ca="1" si="62"/>
        <v>#N/A</v>
      </c>
      <c r="K350" s="103" t="e">
        <f t="shared" ca="1" si="62"/>
        <v>#N/A</v>
      </c>
    </row>
    <row r="351" spans="1:11" ht="12" customHeight="1">
      <c r="A351" s="105" t="s">
        <v>205</v>
      </c>
      <c r="B351" s="103" t="e">
        <f t="shared" ref="B351:B361" ca="1" si="63">OFFSET($B$177,(VALUE(MID($A351,5,2))-1)*13,B$330)</f>
        <v>#N/A</v>
      </c>
      <c r="C351" s="103" t="e">
        <f t="shared" ca="1" si="62"/>
        <v>#N/A</v>
      </c>
      <c r="D351" s="103" t="e">
        <f t="shared" ca="1" si="62"/>
        <v>#N/A</v>
      </c>
      <c r="E351" s="103" t="e">
        <f t="shared" ca="1" si="62"/>
        <v>#N/A</v>
      </c>
      <c r="F351" s="103" t="e">
        <f t="shared" ca="1" si="62"/>
        <v>#N/A</v>
      </c>
      <c r="G351" s="103" t="e">
        <f t="shared" ca="1" si="62"/>
        <v>#N/A</v>
      </c>
      <c r="H351" s="103" t="e">
        <f t="shared" ca="1" si="62"/>
        <v>#N/A</v>
      </c>
      <c r="I351" s="103" t="e">
        <f t="shared" ca="1" si="62"/>
        <v>#N/A</v>
      </c>
      <c r="J351" s="103" t="e">
        <f t="shared" ca="1" si="62"/>
        <v>#N/A</v>
      </c>
      <c r="K351" s="103" t="e">
        <f t="shared" ca="1" si="62"/>
        <v>#N/A</v>
      </c>
    </row>
    <row r="352" spans="1:11" ht="12" customHeight="1">
      <c r="A352" s="105" t="s">
        <v>206</v>
      </c>
      <c r="B352" s="103" t="e">
        <f t="shared" ca="1" si="63"/>
        <v>#N/A</v>
      </c>
      <c r="C352" s="103" t="e">
        <f t="shared" ca="1" si="62"/>
        <v>#N/A</v>
      </c>
      <c r="D352" s="103" t="e">
        <f t="shared" ca="1" si="62"/>
        <v>#N/A</v>
      </c>
      <c r="E352" s="103" t="e">
        <f t="shared" ca="1" si="62"/>
        <v>#N/A</v>
      </c>
      <c r="F352" s="103" t="e">
        <f t="shared" ca="1" si="62"/>
        <v>#N/A</v>
      </c>
      <c r="G352" s="103" t="e">
        <f t="shared" ca="1" si="62"/>
        <v>#N/A</v>
      </c>
      <c r="H352" s="103" t="e">
        <f t="shared" ca="1" si="62"/>
        <v>#N/A</v>
      </c>
      <c r="I352" s="103" t="e">
        <f t="shared" ca="1" si="62"/>
        <v>#N/A</v>
      </c>
      <c r="J352" s="103" t="e">
        <f t="shared" ca="1" si="62"/>
        <v>#N/A</v>
      </c>
      <c r="K352" s="103" t="e">
        <f t="shared" ca="1" si="62"/>
        <v>#N/A</v>
      </c>
    </row>
    <row r="353" spans="1:11" ht="12" customHeight="1">
      <c r="A353" s="105" t="s">
        <v>207</v>
      </c>
      <c r="B353" s="103" t="e">
        <f t="shared" ca="1" si="63"/>
        <v>#N/A</v>
      </c>
      <c r="C353" s="103" t="e">
        <f t="shared" ca="1" si="62"/>
        <v>#N/A</v>
      </c>
      <c r="D353" s="103" t="e">
        <f t="shared" ca="1" si="62"/>
        <v>#N/A</v>
      </c>
      <c r="E353" s="103" t="e">
        <f t="shared" ca="1" si="62"/>
        <v>#N/A</v>
      </c>
      <c r="F353" s="103" t="e">
        <f t="shared" ca="1" si="62"/>
        <v>#N/A</v>
      </c>
      <c r="G353" s="103" t="e">
        <f t="shared" ca="1" si="62"/>
        <v>#N/A</v>
      </c>
      <c r="H353" s="103" t="e">
        <f t="shared" ca="1" si="62"/>
        <v>#N/A</v>
      </c>
      <c r="I353" s="103" t="e">
        <f t="shared" ca="1" si="62"/>
        <v>#N/A</v>
      </c>
      <c r="J353" s="103" t="e">
        <f t="shared" ca="1" si="62"/>
        <v>#N/A</v>
      </c>
      <c r="K353" s="103" t="e">
        <f t="shared" ca="1" si="62"/>
        <v>#N/A</v>
      </c>
    </row>
    <row r="354" spans="1:11" ht="12" customHeight="1">
      <c r="A354" s="105" t="s">
        <v>208</v>
      </c>
      <c r="B354" s="103" t="e">
        <f t="shared" ca="1" si="63"/>
        <v>#N/A</v>
      </c>
      <c r="C354" s="103" t="e">
        <f t="shared" ca="1" si="62"/>
        <v>#N/A</v>
      </c>
      <c r="D354" s="103" t="e">
        <f t="shared" ca="1" si="62"/>
        <v>#N/A</v>
      </c>
      <c r="E354" s="103" t="e">
        <f t="shared" ca="1" si="62"/>
        <v>#N/A</v>
      </c>
      <c r="F354" s="103" t="e">
        <f t="shared" ca="1" si="62"/>
        <v>#N/A</v>
      </c>
      <c r="G354" s="103" t="e">
        <f t="shared" ca="1" si="62"/>
        <v>#N/A</v>
      </c>
      <c r="H354" s="103" t="e">
        <f t="shared" ca="1" si="62"/>
        <v>#N/A</v>
      </c>
      <c r="I354" s="103" t="e">
        <f t="shared" ca="1" si="62"/>
        <v>#N/A</v>
      </c>
      <c r="J354" s="103" t="e">
        <f t="shared" ca="1" si="62"/>
        <v>#N/A</v>
      </c>
      <c r="K354" s="103" t="e">
        <f t="shared" ca="1" si="62"/>
        <v>#N/A</v>
      </c>
    </row>
    <row r="355" spans="1:11" ht="12" customHeight="1">
      <c r="A355" s="105" t="s">
        <v>209</v>
      </c>
      <c r="B355" s="103" t="e">
        <f t="shared" ca="1" si="63"/>
        <v>#N/A</v>
      </c>
      <c r="C355" s="103" t="e">
        <f t="shared" ca="1" si="62"/>
        <v>#N/A</v>
      </c>
      <c r="D355" s="103" t="e">
        <f t="shared" ca="1" si="62"/>
        <v>#N/A</v>
      </c>
      <c r="E355" s="103" t="e">
        <f t="shared" ca="1" si="62"/>
        <v>#N/A</v>
      </c>
      <c r="F355" s="103" t="e">
        <f t="shared" ca="1" si="62"/>
        <v>#N/A</v>
      </c>
      <c r="G355" s="103" t="e">
        <f t="shared" ca="1" si="62"/>
        <v>#N/A</v>
      </c>
      <c r="H355" s="103" t="e">
        <f t="shared" ca="1" si="62"/>
        <v>#N/A</v>
      </c>
      <c r="I355" s="103" t="e">
        <f t="shared" ca="1" si="62"/>
        <v>#N/A</v>
      </c>
      <c r="J355" s="103" t="e">
        <f t="shared" ca="1" si="62"/>
        <v>#N/A</v>
      </c>
      <c r="K355" s="103" t="e">
        <f t="shared" ca="1" si="62"/>
        <v>#N/A</v>
      </c>
    </row>
    <row r="356" spans="1:11" ht="12" customHeight="1">
      <c r="A356" s="105" t="s">
        <v>210</v>
      </c>
      <c r="B356" s="103" t="e">
        <f t="shared" ca="1" si="63"/>
        <v>#N/A</v>
      </c>
      <c r="C356" s="103" t="e">
        <f t="shared" ca="1" si="62"/>
        <v>#N/A</v>
      </c>
      <c r="D356" s="103" t="e">
        <f t="shared" ca="1" si="62"/>
        <v>#N/A</v>
      </c>
      <c r="E356" s="103" t="e">
        <f t="shared" ca="1" si="62"/>
        <v>#N/A</v>
      </c>
      <c r="F356" s="103" t="e">
        <f t="shared" ca="1" si="62"/>
        <v>#N/A</v>
      </c>
      <c r="G356" s="103" t="e">
        <f t="shared" ca="1" si="62"/>
        <v>#N/A</v>
      </c>
      <c r="H356" s="103" t="e">
        <f t="shared" ca="1" si="62"/>
        <v>#N/A</v>
      </c>
      <c r="I356" s="103" t="e">
        <f t="shared" ca="1" si="62"/>
        <v>#N/A</v>
      </c>
      <c r="J356" s="103" t="e">
        <f t="shared" ca="1" si="62"/>
        <v>#N/A</v>
      </c>
      <c r="K356" s="103" t="e">
        <f t="shared" ca="1" si="62"/>
        <v>#N/A</v>
      </c>
    </row>
    <row r="357" spans="1:11" ht="12" customHeight="1">
      <c r="A357" s="105" t="s">
        <v>211</v>
      </c>
      <c r="B357" s="103" t="e">
        <f t="shared" ca="1" si="63"/>
        <v>#N/A</v>
      </c>
      <c r="C357" s="103" t="e">
        <f t="shared" ca="1" si="62"/>
        <v>#N/A</v>
      </c>
      <c r="D357" s="103" t="e">
        <f t="shared" ca="1" si="62"/>
        <v>#N/A</v>
      </c>
      <c r="E357" s="103" t="e">
        <f t="shared" ca="1" si="62"/>
        <v>#N/A</v>
      </c>
      <c r="F357" s="103" t="e">
        <f t="shared" ca="1" si="62"/>
        <v>#N/A</v>
      </c>
      <c r="G357" s="103" t="e">
        <f t="shared" ca="1" si="62"/>
        <v>#N/A</v>
      </c>
      <c r="H357" s="103" t="e">
        <f t="shared" ca="1" si="62"/>
        <v>#N/A</v>
      </c>
      <c r="I357" s="103" t="e">
        <f t="shared" ca="1" si="62"/>
        <v>#N/A</v>
      </c>
      <c r="J357" s="103" t="e">
        <f t="shared" ca="1" si="62"/>
        <v>#N/A</v>
      </c>
      <c r="K357" s="103" t="e">
        <f t="shared" ca="1" si="62"/>
        <v>#N/A</v>
      </c>
    </row>
    <row r="358" spans="1:11" ht="12" customHeight="1">
      <c r="A358" s="105" t="s">
        <v>212</v>
      </c>
      <c r="B358" s="103" t="e">
        <f t="shared" ca="1" si="63"/>
        <v>#N/A</v>
      </c>
      <c r="C358" s="103" t="e">
        <f t="shared" ca="1" si="62"/>
        <v>#N/A</v>
      </c>
      <c r="D358" s="103" t="e">
        <f t="shared" ca="1" si="62"/>
        <v>#N/A</v>
      </c>
      <c r="E358" s="103" t="e">
        <f t="shared" ca="1" si="62"/>
        <v>#N/A</v>
      </c>
      <c r="F358" s="103" t="e">
        <f t="shared" ca="1" si="62"/>
        <v>#N/A</v>
      </c>
      <c r="G358" s="103" t="e">
        <f t="shared" ca="1" si="62"/>
        <v>#N/A</v>
      </c>
      <c r="H358" s="103" t="e">
        <f t="shared" ca="1" si="62"/>
        <v>#N/A</v>
      </c>
      <c r="I358" s="103" t="e">
        <f t="shared" ca="1" si="62"/>
        <v>#N/A</v>
      </c>
      <c r="J358" s="103" t="e">
        <f t="shared" ca="1" si="62"/>
        <v>#N/A</v>
      </c>
      <c r="K358" s="103" t="e">
        <f t="shared" ca="1" si="62"/>
        <v>#N/A</v>
      </c>
    </row>
    <row r="359" spans="1:11" ht="12" customHeight="1">
      <c r="A359" s="105" t="s">
        <v>213</v>
      </c>
      <c r="B359" s="103" t="e">
        <f t="shared" ca="1" si="63"/>
        <v>#N/A</v>
      </c>
      <c r="C359" s="103" t="e">
        <f t="shared" ca="1" si="62"/>
        <v>#N/A</v>
      </c>
      <c r="D359" s="103" t="e">
        <f t="shared" ca="1" si="62"/>
        <v>#N/A</v>
      </c>
      <c r="E359" s="103" t="e">
        <f t="shared" ca="1" si="62"/>
        <v>#N/A</v>
      </c>
      <c r="F359" s="103" t="e">
        <f t="shared" ca="1" si="62"/>
        <v>#N/A</v>
      </c>
      <c r="G359" s="103" t="e">
        <f t="shared" ca="1" si="62"/>
        <v>#N/A</v>
      </c>
      <c r="H359" s="103" t="e">
        <f t="shared" ca="1" si="62"/>
        <v>#N/A</v>
      </c>
      <c r="I359" s="103" t="e">
        <f t="shared" ca="1" si="62"/>
        <v>#N/A</v>
      </c>
      <c r="J359" s="103" t="e">
        <f t="shared" ca="1" si="62"/>
        <v>#N/A</v>
      </c>
      <c r="K359" s="103" t="e">
        <f t="shared" ca="1" si="62"/>
        <v>#N/A</v>
      </c>
    </row>
    <row r="360" spans="1:11" ht="12" customHeight="1">
      <c r="A360" s="105" t="s">
        <v>214</v>
      </c>
      <c r="B360" s="103" t="e">
        <f t="shared" ca="1" si="63"/>
        <v>#N/A</v>
      </c>
      <c r="C360" s="103" t="e">
        <f t="shared" ca="1" si="62"/>
        <v>#N/A</v>
      </c>
      <c r="D360" s="103" t="e">
        <f t="shared" ca="1" si="62"/>
        <v>#N/A</v>
      </c>
      <c r="E360" s="103" t="e">
        <f t="shared" ca="1" si="62"/>
        <v>#N/A</v>
      </c>
      <c r="F360" s="103" t="e">
        <f t="shared" ca="1" si="62"/>
        <v>#N/A</v>
      </c>
      <c r="G360" s="103" t="e">
        <f t="shared" ca="1" si="62"/>
        <v>#N/A</v>
      </c>
      <c r="H360" s="103" t="e">
        <f t="shared" ca="1" si="62"/>
        <v>#N/A</v>
      </c>
      <c r="I360" s="103" t="e">
        <f t="shared" ca="1" si="62"/>
        <v>#N/A</v>
      </c>
      <c r="J360" s="103" t="e">
        <f t="shared" ca="1" si="62"/>
        <v>#N/A</v>
      </c>
      <c r="K360" s="103" t="e">
        <f t="shared" ca="1" si="62"/>
        <v>#N/A</v>
      </c>
    </row>
    <row r="361" spans="1:11" ht="12" customHeight="1">
      <c r="A361" s="105" t="s">
        <v>215</v>
      </c>
      <c r="B361" s="103" t="e">
        <f t="shared" ca="1" si="63"/>
        <v>#N/A</v>
      </c>
      <c r="C361" s="103" t="e">
        <f t="shared" ca="1" si="62"/>
        <v>#N/A</v>
      </c>
      <c r="D361" s="103" t="e">
        <f t="shared" ca="1" si="62"/>
        <v>#N/A</v>
      </c>
      <c r="E361" s="103" t="e">
        <f t="shared" ca="1" si="62"/>
        <v>#N/A</v>
      </c>
      <c r="F361" s="103" t="e">
        <f t="shared" ca="1" si="62"/>
        <v>#N/A</v>
      </c>
      <c r="G361" s="103" t="e">
        <f t="shared" ca="1" si="62"/>
        <v>#N/A</v>
      </c>
      <c r="H361" s="103" t="e">
        <f t="shared" ca="1" si="62"/>
        <v>#N/A</v>
      </c>
      <c r="I361" s="103" t="e">
        <f t="shared" ca="1" si="62"/>
        <v>#N/A</v>
      </c>
      <c r="J361" s="103" t="e">
        <f t="shared" ca="1" si="62"/>
        <v>#N/A</v>
      </c>
      <c r="K361" s="103" t="e">
        <f t="shared" ca="1" si="62"/>
        <v>#N/A</v>
      </c>
    </row>
    <row r="362" spans="1:11" ht="12" customHeight="1">
      <c r="A362" s="10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05" t="s">
        <v>24</v>
      </c>
      <c r="B368" s="105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05" t="s">
        <v>204</v>
      </c>
      <c r="B369" s="103" t="e">
        <f ca="1">OFFSET($B$178,(VALUE(MID($A369,5,2))-1)*13,B$330)</f>
        <v>#N/A</v>
      </c>
      <c r="C369" s="103" t="e">
        <f t="shared" ref="C369:K380" ca="1" si="64">OFFSET($B$178,(VALUE(MID($A369,5,2))-1)*13,C$330)</f>
        <v>#N/A</v>
      </c>
      <c r="D369" s="103" t="e">
        <f t="shared" ca="1" si="64"/>
        <v>#N/A</v>
      </c>
      <c r="E369" s="103" t="e">
        <f t="shared" ca="1" si="64"/>
        <v>#N/A</v>
      </c>
      <c r="F369" s="103" t="e">
        <f t="shared" ca="1" si="64"/>
        <v>#N/A</v>
      </c>
      <c r="G369" s="103" t="e">
        <f t="shared" ca="1" si="64"/>
        <v>#N/A</v>
      </c>
      <c r="H369" s="103" t="e">
        <f t="shared" ca="1" si="64"/>
        <v>#N/A</v>
      </c>
      <c r="I369" s="103" t="e">
        <f t="shared" ca="1" si="64"/>
        <v>#N/A</v>
      </c>
      <c r="J369" s="103" t="e">
        <f t="shared" ca="1" si="64"/>
        <v>#N/A</v>
      </c>
      <c r="K369" s="103" t="e">
        <f t="shared" ca="1" si="64"/>
        <v>#N/A</v>
      </c>
    </row>
    <row r="370" spans="1:11" ht="12" customHeight="1">
      <c r="A370" s="105" t="s">
        <v>205</v>
      </c>
      <c r="B370" s="103" t="e">
        <f t="shared" ref="B370:B380" ca="1" si="65">OFFSET($B$178,(VALUE(MID($A370,5,2))-1)*13,B$330)</f>
        <v>#N/A</v>
      </c>
      <c r="C370" s="103" t="e">
        <f t="shared" ca="1" si="64"/>
        <v>#N/A</v>
      </c>
      <c r="D370" s="103" t="e">
        <f t="shared" ca="1" si="64"/>
        <v>#N/A</v>
      </c>
      <c r="E370" s="103" t="e">
        <f t="shared" ca="1" si="64"/>
        <v>#N/A</v>
      </c>
      <c r="F370" s="103" t="e">
        <f t="shared" ca="1" si="64"/>
        <v>#N/A</v>
      </c>
      <c r="G370" s="103" t="e">
        <f t="shared" ca="1" si="64"/>
        <v>#N/A</v>
      </c>
      <c r="H370" s="103" t="e">
        <f t="shared" ca="1" si="64"/>
        <v>#N/A</v>
      </c>
      <c r="I370" s="103" t="e">
        <f t="shared" ca="1" si="64"/>
        <v>#N/A</v>
      </c>
      <c r="J370" s="103" t="e">
        <f t="shared" ca="1" si="64"/>
        <v>#N/A</v>
      </c>
      <c r="K370" s="103" t="e">
        <f t="shared" ca="1" si="64"/>
        <v>#N/A</v>
      </c>
    </row>
    <row r="371" spans="1:11" ht="12" customHeight="1">
      <c r="A371" s="105" t="s">
        <v>206</v>
      </c>
      <c r="B371" s="103" t="e">
        <f t="shared" ca="1" si="65"/>
        <v>#N/A</v>
      </c>
      <c r="C371" s="103" t="e">
        <f t="shared" ca="1" si="64"/>
        <v>#N/A</v>
      </c>
      <c r="D371" s="103" t="e">
        <f t="shared" ca="1" si="64"/>
        <v>#N/A</v>
      </c>
      <c r="E371" s="103" t="e">
        <f t="shared" ca="1" si="64"/>
        <v>#N/A</v>
      </c>
      <c r="F371" s="103" t="e">
        <f t="shared" ca="1" si="64"/>
        <v>#N/A</v>
      </c>
      <c r="G371" s="103" t="e">
        <f t="shared" ca="1" si="64"/>
        <v>#N/A</v>
      </c>
      <c r="H371" s="103" t="e">
        <f t="shared" ca="1" si="64"/>
        <v>#N/A</v>
      </c>
      <c r="I371" s="103" t="e">
        <f t="shared" ca="1" si="64"/>
        <v>#N/A</v>
      </c>
      <c r="J371" s="103" t="e">
        <f t="shared" ca="1" si="64"/>
        <v>#N/A</v>
      </c>
      <c r="K371" s="103" t="e">
        <f t="shared" ca="1" si="64"/>
        <v>#N/A</v>
      </c>
    </row>
    <row r="372" spans="1:11" ht="12" customHeight="1">
      <c r="A372" s="105" t="s">
        <v>207</v>
      </c>
      <c r="B372" s="103" t="e">
        <f t="shared" ca="1" si="65"/>
        <v>#N/A</v>
      </c>
      <c r="C372" s="103" t="e">
        <f t="shared" ca="1" si="64"/>
        <v>#N/A</v>
      </c>
      <c r="D372" s="103" t="e">
        <f t="shared" ca="1" si="64"/>
        <v>#N/A</v>
      </c>
      <c r="E372" s="103" t="e">
        <f t="shared" ca="1" si="64"/>
        <v>#N/A</v>
      </c>
      <c r="F372" s="103" t="e">
        <f t="shared" ca="1" si="64"/>
        <v>#N/A</v>
      </c>
      <c r="G372" s="103" t="e">
        <f t="shared" ca="1" si="64"/>
        <v>#N/A</v>
      </c>
      <c r="H372" s="103" t="e">
        <f t="shared" ca="1" si="64"/>
        <v>#N/A</v>
      </c>
      <c r="I372" s="103" t="e">
        <f t="shared" ca="1" si="64"/>
        <v>#N/A</v>
      </c>
      <c r="J372" s="103" t="e">
        <f t="shared" ca="1" si="64"/>
        <v>#N/A</v>
      </c>
      <c r="K372" s="103" t="e">
        <f t="shared" ca="1" si="64"/>
        <v>#N/A</v>
      </c>
    </row>
    <row r="373" spans="1:11" ht="12" customHeight="1">
      <c r="A373" s="105" t="s">
        <v>208</v>
      </c>
      <c r="B373" s="103" t="e">
        <f t="shared" ca="1" si="65"/>
        <v>#N/A</v>
      </c>
      <c r="C373" s="103" t="e">
        <f t="shared" ca="1" si="64"/>
        <v>#N/A</v>
      </c>
      <c r="D373" s="103" t="e">
        <f t="shared" ca="1" si="64"/>
        <v>#N/A</v>
      </c>
      <c r="E373" s="103" t="e">
        <f t="shared" ca="1" si="64"/>
        <v>#N/A</v>
      </c>
      <c r="F373" s="103" t="e">
        <f t="shared" ca="1" si="64"/>
        <v>#N/A</v>
      </c>
      <c r="G373" s="103" t="e">
        <f t="shared" ca="1" si="64"/>
        <v>#N/A</v>
      </c>
      <c r="H373" s="103" t="e">
        <f t="shared" ca="1" si="64"/>
        <v>#N/A</v>
      </c>
      <c r="I373" s="103" t="e">
        <f t="shared" ca="1" si="64"/>
        <v>#N/A</v>
      </c>
      <c r="J373" s="103" t="e">
        <f t="shared" ca="1" si="64"/>
        <v>#N/A</v>
      </c>
      <c r="K373" s="103" t="e">
        <f t="shared" ca="1" si="64"/>
        <v>#N/A</v>
      </c>
    </row>
    <row r="374" spans="1:11" ht="12" customHeight="1">
      <c r="A374" s="105" t="s">
        <v>209</v>
      </c>
      <c r="B374" s="103" t="e">
        <f t="shared" ca="1" si="65"/>
        <v>#N/A</v>
      </c>
      <c r="C374" s="103" t="e">
        <f t="shared" ca="1" si="64"/>
        <v>#N/A</v>
      </c>
      <c r="D374" s="103" t="e">
        <f t="shared" ca="1" si="64"/>
        <v>#N/A</v>
      </c>
      <c r="E374" s="103" t="e">
        <f t="shared" ca="1" si="64"/>
        <v>#N/A</v>
      </c>
      <c r="F374" s="103" t="e">
        <f t="shared" ca="1" si="64"/>
        <v>#N/A</v>
      </c>
      <c r="G374" s="103" t="e">
        <f t="shared" ca="1" si="64"/>
        <v>#N/A</v>
      </c>
      <c r="H374" s="103" t="e">
        <f t="shared" ca="1" si="64"/>
        <v>#N/A</v>
      </c>
      <c r="I374" s="103" t="e">
        <f t="shared" ca="1" si="64"/>
        <v>#N/A</v>
      </c>
      <c r="J374" s="103" t="e">
        <f t="shared" ca="1" si="64"/>
        <v>#N/A</v>
      </c>
      <c r="K374" s="103" t="e">
        <f t="shared" ca="1" si="64"/>
        <v>#N/A</v>
      </c>
    </row>
    <row r="375" spans="1:11" ht="12" customHeight="1">
      <c r="A375" s="105" t="s">
        <v>210</v>
      </c>
      <c r="B375" s="103" t="e">
        <f t="shared" ca="1" si="65"/>
        <v>#N/A</v>
      </c>
      <c r="C375" s="103" t="e">
        <f t="shared" ca="1" si="64"/>
        <v>#N/A</v>
      </c>
      <c r="D375" s="103" t="e">
        <f t="shared" ca="1" si="64"/>
        <v>#N/A</v>
      </c>
      <c r="E375" s="103" t="e">
        <f t="shared" ca="1" si="64"/>
        <v>#N/A</v>
      </c>
      <c r="F375" s="103" t="e">
        <f t="shared" ca="1" si="64"/>
        <v>#N/A</v>
      </c>
      <c r="G375" s="103" t="e">
        <f t="shared" ca="1" si="64"/>
        <v>#N/A</v>
      </c>
      <c r="H375" s="103" t="e">
        <f t="shared" ca="1" si="64"/>
        <v>#N/A</v>
      </c>
      <c r="I375" s="103" t="e">
        <f t="shared" ca="1" si="64"/>
        <v>#N/A</v>
      </c>
      <c r="J375" s="103" t="e">
        <f t="shared" ca="1" si="64"/>
        <v>#N/A</v>
      </c>
      <c r="K375" s="103" t="e">
        <f t="shared" ca="1" si="64"/>
        <v>#N/A</v>
      </c>
    </row>
    <row r="376" spans="1:11" ht="12" customHeight="1">
      <c r="A376" s="105" t="s">
        <v>211</v>
      </c>
      <c r="B376" s="103" t="e">
        <f t="shared" ca="1" si="65"/>
        <v>#N/A</v>
      </c>
      <c r="C376" s="103" t="e">
        <f t="shared" ca="1" si="64"/>
        <v>#N/A</v>
      </c>
      <c r="D376" s="103" t="e">
        <f t="shared" ca="1" si="64"/>
        <v>#N/A</v>
      </c>
      <c r="E376" s="103" t="e">
        <f t="shared" ca="1" si="64"/>
        <v>#N/A</v>
      </c>
      <c r="F376" s="103" t="e">
        <f t="shared" ca="1" si="64"/>
        <v>#N/A</v>
      </c>
      <c r="G376" s="103" t="e">
        <f t="shared" ca="1" si="64"/>
        <v>#N/A</v>
      </c>
      <c r="H376" s="103" t="e">
        <f t="shared" ca="1" si="64"/>
        <v>#N/A</v>
      </c>
      <c r="I376" s="103" t="e">
        <f t="shared" ca="1" si="64"/>
        <v>#N/A</v>
      </c>
      <c r="J376" s="103" t="e">
        <f t="shared" ca="1" si="64"/>
        <v>#N/A</v>
      </c>
      <c r="K376" s="103" t="e">
        <f t="shared" ca="1" si="64"/>
        <v>#N/A</v>
      </c>
    </row>
    <row r="377" spans="1:11" ht="12" customHeight="1">
      <c r="A377" s="105" t="s">
        <v>212</v>
      </c>
      <c r="B377" s="103" t="e">
        <f t="shared" ca="1" si="65"/>
        <v>#N/A</v>
      </c>
      <c r="C377" s="103" t="e">
        <f t="shared" ca="1" si="64"/>
        <v>#N/A</v>
      </c>
      <c r="D377" s="103" t="e">
        <f t="shared" ca="1" si="64"/>
        <v>#N/A</v>
      </c>
      <c r="E377" s="103" t="e">
        <f t="shared" ca="1" si="64"/>
        <v>#N/A</v>
      </c>
      <c r="F377" s="103" t="e">
        <f t="shared" ca="1" si="64"/>
        <v>#N/A</v>
      </c>
      <c r="G377" s="103" t="e">
        <f t="shared" ca="1" si="64"/>
        <v>#N/A</v>
      </c>
      <c r="H377" s="103" t="e">
        <f t="shared" ca="1" si="64"/>
        <v>#N/A</v>
      </c>
      <c r="I377" s="103" t="e">
        <f t="shared" ca="1" si="64"/>
        <v>#N/A</v>
      </c>
      <c r="J377" s="103" t="e">
        <f t="shared" ca="1" si="64"/>
        <v>#N/A</v>
      </c>
      <c r="K377" s="103" t="e">
        <f t="shared" ca="1" si="64"/>
        <v>#N/A</v>
      </c>
    </row>
    <row r="378" spans="1:11" ht="12" customHeight="1">
      <c r="A378" s="105" t="s">
        <v>213</v>
      </c>
      <c r="B378" s="103" t="e">
        <f t="shared" ca="1" si="65"/>
        <v>#N/A</v>
      </c>
      <c r="C378" s="103" t="e">
        <f t="shared" ca="1" si="64"/>
        <v>#N/A</v>
      </c>
      <c r="D378" s="103" t="e">
        <f t="shared" ca="1" si="64"/>
        <v>#N/A</v>
      </c>
      <c r="E378" s="103" t="e">
        <f t="shared" ca="1" si="64"/>
        <v>#N/A</v>
      </c>
      <c r="F378" s="103" t="e">
        <f t="shared" ca="1" si="64"/>
        <v>#N/A</v>
      </c>
      <c r="G378" s="103" t="e">
        <f t="shared" ca="1" si="64"/>
        <v>#N/A</v>
      </c>
      <c r="H378" s="103" t="e">
        <f t="shared" ca="1" si="64"/>
        <v>#N/A</v>
      </c>
      <c r="I378" s="103" t="e">
        <f t="shared" ca="1" si="64"/>
        <v>#N/A</v>
      </c>
      <c r="J378" s="103" t="e">
        <f t="shared" ca="1" si="64"/>
        <v>#N/A</v>
      </c>
      <c r="K378" s="103" t="e">
        <f t="shared" ca="1" si="64"/>
        <v>#N/A</v>
      </c>
    </row>
    <row r="379" spans="1:11" ht="12" customHeight="1">
      <c r="A379" s="105" t="s">
        <v>214</v>
      </c>
      <c r="B379" s="103" t="e">
        <f t="shared" ca="1" si="65"/>
        <v>#N/A</v>
      </c>
      <c r="C379" s="103" t="e">
        <f t="shared" ca="1" si="64"/>
        <v>#N/A</v>
      </c>
      <c r="D379" s="103" t="e">
        <f t="shared" ca="1" si="64"/>
        <v>#N/A</v>
      </c>
      <c r="E379" s="103" t="e">
        <f t="shared" ca="1" si="64"/>
        <v>#N/A</v>
      </c>
      <c r="F379" s="103" t="e">
        <f t="shared" ca="1" si="64"/>
        <v>#N/A</v>
      </c>
      <c r="G379" s="103" t="e">
        <f t="shared" ca="1" si="64"/>
        <v>#N/A</v>
      </c>
      <c r="H379" s="103" t="e">
        <f t="shared" ca="1" si="64"/>
        <v>#N/A</v>
      </c>
      <c r="I379" s="103" t="e">
        <f t="shared" ca="1" si="64"/>
        <v>#N/A</v>
      </c>
      <c r="J379" s="103" t="e">
        <f t="shared" ca="1" si="64"/>
        <v>#N/A</v>
      </c>
      <c r="K379" s="103" t="e">
        <f t="shared" ca="1" si="64"/>
        <v>#N/A</v>
      </c>
    </row>
    <row r="380" spans="1:11" ht="12" customHeight="1">
      <c r="A380" s="105" t="s">
        <v>215</v>
      </c>
      <c r="B380" s="103" t="e">
        <f t="shared" ca="1" si="65"/>
        <v>#N/A</v>
      </c>
      <c r="C380" s="103" t="e">
        <f t="shared" ca="1" si="64"/>
        <v>#N/A</v>
      </c>
      <c r="D380" s="103" t="e">
        <f t="shared" ca="1" si="64"/>
        <v>#N/A</v>
      </c>
      <c r="E380" s="103" t="e">
        <f t="shared" ca="1" si="64"/>
        <v>#N/A</v>
      </c>
      <c r="F380" s="103" t="e">
        <f t="shared" ca="1" si="64"/>
        <v>#N/A</v>
      </c>
      <c r="G380" s="103" t="e">
        <f t="shared" ca="1" si="64"/>
        <v>#N/A</v>
      </c>
      <c r="H380" s="103" t="e">
        <f t="shared" ca="1" si="64"/>
        <v>#N/A</v>
      </c>
      <c r="I380" s="103" t="e">
        <f t="shared" ca="1" si="64"/>
        <v>#N/A</v>
      </c>
      <c r="J380" s="103" t="e">
        <f t="shared" ca="1" si="64"/>
        <v>#N/A</v>
      </c>
      <c r="K380" s="103" t="e">
        <f t="shared" ca="1" si="64"/>
        <v>#N/A</v>
      </c>
    </row>
  </sheetData>
  <conditionalFormatting sqref="B52:K71">
    <cfRule type="cellIs" dxfId="8" priority="3" operator="between">
      <formula>0.0001</formula>
      <formula>1</formula>
    </cfRule>
  </conditionalFormatting>
  <conditionalFormatting sqref="B135:K154">
    <cfRule type="cellIs" dxfId="7" priority="2" operator="between">
      <formula>0.0001</formula>
      <formula>1</formula>
    </cfRule>
  </conditionalFormatting>
  <conditionalFormatting sqref="O135:X154">
    <cfRule type="cellIs" dxfId="6" priority="1" operator="between">
      <formula>0.0001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"/>
  <sheetViews>
    <sheetView topLeftCell="A150" zoomScaleNormal="100" workbookViewId="0">
      <selection activeCell="O161" sqref="O161:O162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05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43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si="0"/>
        <v>0</v>
      </c>
      <c r="C29" s="103">
        <f t="shared" si="0"/>
        <v>0</v>
      </c>
      <c r="D29" s="103">
        <f t="shared" si="0"/>
        <v>0</v>
      </c>
      <c r="E29" s="103">
        <f t="shared" si="0"/>
        <v>0</v>
      </c>
      <c r="F29" s="103">
        <f t="shared" si="0"/>
        <v>0</v>
      </c>
      <c r="G29" s="103">
        <f t="shared" si="0"/>
        <v>0</v>
      </c>
      <c r="H29" s="103">
        <f t="shared" si="0"/>
        <v>1.3000000000000001E-2</v>
      </c>
      <c r="I29" s="103">
        <f t="shared" si="0"/>
        <v>0</v>
      </c>
      <c r="J29" s="103">
        <f t="shared" si="0"/>
        <v>0</v>
      </c>
      <c r="K29" s="103">
        <f t="shared" si="0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si="0"/>
        <v>0</v>
      </c>
      <c r="C30" s="103">
        <f t="shared" si="0"/>
        <v>1.1599999999999999E-2</v>
      </c>
      <c r="D30" s="103">
        <f t="shared" si="0"/>
        <v>0</v>
      </c>
      <c r="E30" s="103">
        <f t="shared" si="0"/>
        <v>0</v>
      </c>
      <c r="F30" s="103">
        <f t="shared" si="0"/>
        <v>0</v>
      </c>
      <c r="G30" s="103">
        <f t="shared" si="0"/>
        <v>1.1700000000000002E-2</v>
      </c>
      <c r="H30" s="103">
        <f t="shared" si="0"/>
        <v>0</v>
      </c>
      <c r="I30" s="103">
        <f t="shared" si="0"/>
        <v>0</v>
      </c>
      <c r="J30" s="103">
        <f t="shared" si="0"/>
        <v>0</v>
      </c>
      <c r="K30" s="103">
        <f t="shared" si="0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si="0"/>
        <v>7.4999999999999997E-3</v>
      </c>
      <c r="C31" s="103">
        <f t="shared" si="0"/>
        <v>0</v>
      </c>
      <c r="D31" s="103">
        <f t="shared" si="0"/>
        <v>0</v>
      </c>
      <c r="E31" s="103">
        <f t="shared" si="0"/>
        <v>0</v>
      </c>
      <c r="F31" s="103">
        <f t="shared" si="0"/>
        <v>7.4999999999999997E-3</v>
      </c>
      <c r="G31" s="103">
        <f t="shared" si="0"/>
        <v>0</v>
      </c>
      <c r="H31" s="103">
        <f t="shared" si="0"/>
        <v>0</v>
      </c>
      <c r="I31" s="103">
        <f t="shared" si="0"/>
        <v>0</v>
      </c>
      <c r="J31" s="103">
        <f t="shared" si="0"/>
        <v>0</v>
      </c>
      <c r="K31" s="103">
        <f t="shared" si="0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si="0"/>
        <v>0</v>
      </c>
      <c r="C32" s="103">
        <f t="shared" si="0"/>
        <v>0</v>
      </c>
      <c r="D32" s="103">
        <f t="shared" si="0"/>
        <v>0</v>
      </c>
      <c r="E32" s="103">
        <f t="shared" si="0"/>
        <v>7.4999999999999997E-3</v>
      </c>
      <c r="F32" s="103">
        <f t="shared" si="0"/>
        <v>0</v>
      </c>
      <c r="G32" s="103">
        <f t="shared" si="0"/>
        <v>0</v>
      </c>
      <c r="H32" s="103">
        <f t="shared" si="0"/>
        <v>7.4999999999999997E-3</v>
      </c>
      <c r="I32" s="103">
        <f t="shared" si="0"/>
        <v>0</v>
      </c>
      <c r="J32" s="103">
        <f t="shared" si="0"/>
        <v>0</v>
      </c>
      <c r="K32" s="103">
        <f t="shared" si="0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si="0"/>
        <v>0</v>
      </c>
      <c r="C33" s="103">
        <f t="shared" si="0"/>
        <v>0</v>
      </c>
      <c r="D33" s="103">
        <f t="shared" si="0"/>
        <v>6.8000000000000005E-3</v>
      </c>
      <c r="E33" s="103">
        <f t="shared" si="0"/>
        <v>0</v>
      </c>
      <c r="F33" s="103">
        <f t="shared" si="0"/>
        <v>6.7000000000000011E-3</v>
      </c>
      <c r="G33" s="103">
        <f t="shared" si="0"/>
        <v>6.799999999999997E-3</v>
      </c>
      <c r="H33" s="103">
        <f t="shared" si="0"/>
        <v>0</v>
      </c>
      <c r="I33" s="103">
        <f t="shared" si="0"/>
        <v>6.7000000000000046E-3</v>
      </c>
      <c r="J33" s="103">
        <f t="shared" si="0"/>
        <v>0</v>
      </c>
      <c r="K33" s="103">
        <f t="shared" si="0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si="0"/>
        <v>6.3E-3</v>
      </c>
      <c r="C34" s="103">
        <f t="shared" si="0"/>
        <v>6.3E-3</v>
      </c>
      <c r="D34" s="103">
        <f t="shared" si="0"/>
        <v>0</v>
      </c>
      <c r="E34" s="103">
        <f t="shared" si="0"/>
        <v>6.3E-3</v>
      </c>
      <c r="F34" s="103">
        <f t="shared" si="0"/>
        <v>6.3E-3</v>
      </c>
      <c r="G34" s="103">
        <f t="shared" si="0"/>
        <v>0</v>
      </c>
      <c r="H34" s="103">
        <f t="shared" si="0"/>
        <v>6.2000000000000041E-3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si="0"/>
        <v>8.1000000000000013E-3</v>
      </c>
      <c r="C35" s="103">
        <f t="shared" si="0"/>
        <v>8.1999999999999972E-3</v>
      </c>
      <c r="D35" s="103">
        <f t="shared" si="0"/>
        <v>8.0999999999999996E-3</v>
      </c>
      <c r="E35" s="103">
        <f t="shared" si="0"/>
        <v>8.100000000000003E-3</v>
      </c>
      <c r="F35" s="103">
        <f t="shared" si="0"/>
        <v>0</v>
      </c>
      <c r="G35" s="103">
        <f t="shared" si="0"/>
        <v>8.199999999999999E-3</v>
      </c>
      <c r="H35" s="103">
        <f t="shared" si="0"/>
        <v>0</v>
      </c>
      <c r="I35" s="103">
        <f t="shared" si="0"/>
        <v>0</v>
      </c>
      <c r="J35" s="103">
        <f t="shared" si="0"/>
        <v>8.0999999999999961E-3</v>
      </c>
      <c r="K35" s="103">
        <f t="shared" si="0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si="0"/>
        <v>2.1299999999999999E-2</v>
      </c>
      <c r="C36" s="103">
        <f t="shared" si="0"/>
        <v>2.1299999999999999E-2</v>
      </c>
      <c r="D36" s="103">
        <f t="shared" si="0"/>
        <v>6.9999999999999993E-3</v>
      </c>
      <c r="E36" s="103">
        <f t="shared" si="0"/>
        <v>0</v>
      </c>
      <c r="F36" s="103">
        <f t="shared" si="0"/>
        <v>7.1000000000000021E-3</v>
      </c>
      <c r="G36" s="103">
        <f t="shared" si="0"/>
        <v>0</v>
      </c>
      <c r="H36" s="103">
        <f t="shared" si="0"/>
        <v>0</v>
      </c>
      <c r="I36" s="103">
        <f t="shared" si="0"/>
        <v>7.0999999999999952E-3</v>
      </c>
      <c r="J36" s="103">
        <f t="shared" si="0"/>
        <v>0</v>
      </c>
      <c r="K36" s="103">
        <f t="shared" si="0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si="0"/>
        <v>2.5000000000000001E-2</v>
      </c>
      <c r="C37" s="103">
        <f t="shared" si="0"/>
        <v>6.3E-3</v>
      </c>
      <c r="D37" s="103">
        <f t="shared" si="0"/>
        <v>0</v>
      </c>
      <c r="E37" s="103">
        <f t="shared" si="0"/>
        <v>6.1999999999999972E-3</v>
      </c>
      <c r="F37" s="103">
        <f t="shared" si="0"/>
        <v>0</v>
      </c>
      <c r="G37" s="103">
        <f t="shared" si="0"/>
        <v>0</v>
      </c>
      <c r="H37" s="103">
        <f t="shared" si="0"/>
        <v>6.3E-3</v>
      </c>
      <c r="I37" s="103">
        <f t="shared" si="0"/>
        <v>6.2000000000000041E-3</v>
      </c>
      <c r="J37" s="103">
        <f t="shared" si="0"/>
        <v>0</v>
      </c>
      <c r="K37" s="103">
        <f t="shared" si="0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si="0"/>
        <v>6.7000000000000002E-3</v>
      </c>
      <c r="C38" s="103">
        <f t="shared" si="0"/>
        <v>0</v>
      </c>
      <c r="D38" s="103">
        <f t="shared" si="0"/>
        <v>6.7000000000000002E-3</v>
      </c>
      <c r="E38" s="103">
        <f t="shared" si="0"/>
        <v>0</v>
      </c>
      <c r="F38" s="103">
        <f t="shared" si="0"/>
        <v>0</v>
      </c>
      <c r="G38" s="103">
        <f t="shared" si="0"/>
        <v>6.6999999999999959E-3</v>
      </c>
      <c r="H38" s="103">
        <f t="shared" si="0"/>
        <v>0</v>
      </c>
      <c r="I38" s="103">
        <f t="shared" si="0"/>
        <v>0</v>
      </c>
      <c r="J38" s="103">
        <f t="shared" si="0"/>
        <v>6.7000000000000046E-3</v>
      </c>
      <c r="K38" s="103">
        <f t="shared" si="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si="0"/>
        <v>0</v>
      </c>
      <c r="C39" s="103">
        <f t="shared" si="0"/>
        <v>1.24E-2</v>
      </c>
      <c r="D39" s="103">
        <f t="shared" si="0"/>
        <v>6.2000000000000024E-3</v>
      </c>
      <c r="E39" s="103">
        <f t="shared" si="0"/>
        <v>6.1999999999999972E-3</v>
      </c>
      <c r="F39" s="103">
        <f t="shared" si="0"/>
        <v>1.8699999999999998E-2</v>
      </c>
      <c r="G39" s="103">
        <f t="shared" si="0"/>
        <v>0</v>
      </c>
      <c r="H39" s="103">
        <f t="shared" si="0"/>
        <v>0</v>
      </c>
      <c r="I39" s="103">
        <f t="shared" si="0"/>
        <v>6.1999999999999972E-3</v>
      </c>
      <c r="J39" s="103">
        <f t="shared" si="0"/>
        <v>0</v>
      </c>
      <c r="K39" s="103" t="str">
        <f t="shared" si="0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si="0"/>
        <v>5.0000000000000001E-3</v>
      </c>
      <c r="C40" s="103">
        <f t="shared" si="0"/>
        <v>1.0100000000000001E-2</v>
      </c>
      <c r="D40" s="103">
        <f t="shared" si="0"/>
        <v>4.9999999999999958E-3</v>
      </c>
      <c r="E40" s="103">
        <f t="shared" si="0"/>
        <v>2.0099999999999996E-2</v>
      </c>
      <c r="F40" s="103">
        <f t="shared" si="0"/>
        <v>0</v>
      </c>
      <c r="G40" s="103">
        <f t="shared" si="0"/>
        <v>5.0000000000000044E-3</v>
      </c>
      <c r="H40" s="103">
        <f t="shared" si="0"/>
        <v>1.0100000000000005E-2</v>
      </c>
      <c r="I40" s="103">
        <f t="shared" si="0"/>
        <v>0</v>
      </c>
      <c r="J40" s="103" t="str">
        <f t="shared" si="0"/>
        <v/>
      </c>
      <c r="K40" s="103" t="str">
        <f t="shared" si="0"/>
        <v/>
      </c>
      <c r="L40" s="103"/>
      <c r="M40" s="102"/>
    </row>
    <row r="41" spans="1:58" ht="12" customHeight="1">
      <c r="A41" s="104">
        <v>2013</v>
      </c>
      <c r="B41" s="103">
        <f t="shared" si="0"/>
        <v>9.5999999999999992E-3</v>
      </c>
      <c r="C41" s="103">
        <f t="shared" si="0"/>
        <v>4.8000000000000004E-3</v>
      </c>
      <c r="D41" s="103">
        <f t="shared" si="0"/>
        <v>1.9100000000000002E-2</v>
      </c>
      <c r="E41" s="103">
        <f t="shared" si="0"/>
        <v>0</v>
      </c>
      <c r="F41" s="103">
        <f t="shared" si="0"/>
        <v>4.7999999999999987E-3</v>
      </c>
      <c r="G41" s="103">
        <f t="shared" si="0"/>
        <v>9.5000000000000015E-3</v>
      </c>
      <c r="H41" s="103">
        <f t="shared" si="0"/>
        <v>0</v>
      </c>
      <c r="I41" s="103" t="str">
        <f t="shared" si="0"/>
        <v/>
      </c>
      <c r="J41" s="103" t="str">
        <f t="shared" si="0"/>
        <v/>
      </c>
      <c r="K41" s="103" t="str">
        <f t="shared" si="0"/>
        <v/>
      </c>
      <c r="L41" s="103"/>
      <c r="M41" s="102"/>
    </row>
    <row r="42" spans="1:58" ht="12" customHeight="1">
      <c r="A42" s="104">
        <v>2014</v>
      </c>
      <c r="B42" s="103">
        <f t="shared" si="0"/>
        <v>4.0000000000000001E-3</v>
      </c>
      <c r="C42" s="103">
        <f t="shared" si="0"/>
        <v>2.0199999999999999E-2</v>
      </c>
      <c r="D42" s="103">
        <f t="shared" si="0"/>
        <v>0</v>
      </c>
      <c r="E42" s="103">
        <f t="shared" si="0"/>
        <v>4.0000000000000001E-3</v>
      </c>
      <c r="F42" s="103">
        <f t="shared" si="0"/>
        <v>8.0999999999999996E-3</v>
      </c>
      <c r="G42" s="103">
        <f t="shared" si="0"/>
        <v>0</v>
      </c>
      <c r="H42" s="103" t="str">
        <f t="shared" si="0"/>
        <v/>
      </c>
      <c r="I42" s="103" t="str">
        <f t="shared" si="0"/>
        <v/>
      </c>
      <c r="J42" s="103" t="str">
        <f t="shared" si="0"/>
        <v/>
      </c>
      <c r="K42" s="103" t="str">
        <f t="shared" si="0"/>
        <v/>
      </c>
      <c r="L42" s="103"/>
      <c r="M42" s="102"/>
    </row>
    <row r="43" spans="1:58" ht="12" customHeight="1">
      <c r="A43" s="104">
        <v>2015</v>
      </c>
      <c r="B43" s="103">
        <f t="shared" si="0"/>
        <v>0.02</v>
      </c>
      <c r="C43" s="103">
        <f t="shared" si="0"/>
        <v>0</v>
      </c>
      <c r="D43" s="103">
        <f t="shared" si="0"/>
        <v>3.3000000000000008E-3</v>
      </c>
      <c r="E43" s="103">
        <f t="shared" si="0"/>
        <v>6.6999999999999976E-3</v>
      </c>
      <c r="F43" s="103">
        <f t="shared" si="0"/>
        <v>3.3000000000000043E-3</v>
      </c>
      <c r="G43" s="103" t="str">
        <f t="shared" si="0"/>
        <v/>
      </c>
      <c r="H43" s="103" t="str">
        <f t="shared" si="0"/>
        <v/>
      </c>
      <c r="I43" s="103" t="str">
        <f t="shared" si="0"/>
        <v/>
      </c>
      <c r="J43" s="103" t="str">
        <f t="shared" si="0"/>
        <v/>
      </c>
      <c r="K43" s="103" t="str">
        <f t="shared" si="0"/>
        <v/>
      </c>
      <c r="L43" s="103"/>
      <c r="M43" s="102"/>
    </row>
    <row r="44" spans="1:58" ht="12" customHeight="1">
      <c r="A44" s="104">
        <v>2016</v>
      </c>
      <c r="B44" s="103">
        <f t="shared" ref="B44:K48" si="1">IF(B$27=0,C20,IF(C20="","",C20-B20))</f>
        <v>0</v>
      </c>
      <c r="C44" s="103">
        <f t="shared" si="1"/>
        <v>2.7000000000000001E-3</v>
      </c>
      <c r="D44" s="103">
        <f t="shared" si="1"/>
        <v>5.4999999999999988E-3</v>
      </c>
      <c r="E44" s="103">
        <f t="shared" si="1"/>
        <v>0</v>
      </c>
      <c r="F44" s="103" t="str">
        <f t="shared" si="1"/>
        <v/>
      </c>
      <c r="G44" s="103" t="str">
        <f t="shared" si="1"/>
        <v/>
      </c>
      <c r="H44" s="103" t="str">
        <f t="shared" si="1"/>
        <v/>
      </c>
      <c r="I44" s="103" t="str">
        <f t="shared" si="1"/>
        <v/>
      </c>
      <c r="J44" s="103" t="str">
        <f t="shared" si="1"/>
        <v/>
      </c>
      <c r="K44" s="103" t="str">
        <f t="shared" si="1"/>
        <v/>
      </c>
      <c r="L44" s="103"/>
      <c r="M44" s="102"/>
    </row>
    <row r="45" spans="1:58" ht="12" customHeight="1">
      <c r="A45" s="104">
        <v>2017</v>
      </c>
      <c r="B45" s="103">
        <f t="shared" si="1"/>
        <v>2.2000000000000001E-3</v>
      </c>
      <c r="C45" s="103">
        <f t="shared" si="1"/>
        <v>4.3999999999999994E-3</v>
      </c>
      <c r="D45" s="103">
        <f t="shared" si="1"/>
        <v>2.2000000000000006E-3</v>
      </c>
      <c r="E45" s="103" t="str">
        <f t="shared" si="1"/>
        <v/>
      </c>
      <c r="F45" s="103" t="str">
        <f t="shared" si="1"/>
        <v/>
      </c>
      <c r="G45" s="103" t="str">
        <f t="shared" si="1"/>
        <v/>
      </c>
      <c r="H45" s="103" t="str">
        <f t="shared" si="1"/>
        <v/>
      </c>
      <c r="I45" s="103" t="str">
        <f t="shared" si="1"/>
        <v/>
      </c>
      <c r="J45" s="103" t="str">
        <f t="shared" si="1"/>
        <v/>
      </c>
      <c r="K45" s="103" t="str">
        <f t="shared" si="1"/>
        <v/>
      </c>
      <c r="L45" s="103"/>
      <c r="M45" s="102"/>
    </row>
    <row r="46" spans="1:58" ht="12" customHeight="1">
      <c r="A46" s="104">
        <v>2018</v>
      </c>
      <c r="B46" s="103">
        <f t="shared" si="1"/>
        <v>3.9000000000000003E-3</v>
      </c>
      <c r="C46" s="103">
        <f t="shared" si="1"/>
        <v>7.7999999999999979E-3</v>
      </c>
      <c r="D46" s="103" t="str">
        <f t="shared" si="1"/>
        <v/>
      </c>
      <c r="E46" s="103" t="str">
        <f t="shared" si="1"/>
        <v/>
      </c>
      <c r="F46" s="103" t="str">
        <f t="shared" si="1"/>
        <v/>
      </c>
      <c r="G46" s="103" t="str">
        <f t="shared" si="1"/>
        <v/>
      </c>
      <c r="H46" s="103" t="str">
        <f t="shared" si="1"/>
        <v/>
      </c>
      <c r="I46" s="103" t="str">
        <f t="shared" si="1"/>
        <v/>
      </c>
      <c r="J46" s="103" t="str">
        <f t="shared" si="1"/>
        <v/>
      </c>
      <c r="K46" s="103" t="str">
        <f t="shared" si="1"/>
        <v/>
      </c>
      <c r="L46" s="103"/>
      <c r="M46" s="102"/>
    </row>
    <row r="47" spans="1:58" ht="12" customHeight="1">
      <c r="A47" s="104">
        <v>2019</v>
      </c>
      <c r="B47" s="103">
        <f t="shared" si="1"/>
        <v>1.01E-2</v>
      </c>
      <c r="C47" s="103" t="str">
        <f t="shared" si="1"/>
        <v/>
      </c>
      <c r="D47" s="103" t="str">
        <f t="shared" si="1"/>
        <v/>
      </c>
      <c r="E47" s="103" t="str">
        <f t="shared" si="1"/>
        <v/>
      </c>
      <c r="F47" s="103" t="str">
        <f t="shared" si="1"/>
        <v/>
      </c>
      <c r="G47" s="103" t="str">
        <f t="shared" si="1"/>
        <v/>
      </c>
      <c r="H47" s="103" t="str">
        <f t="shared" si="1"/>
        <v/>
      </c>
      <c r="I47" s="103" t="str">
        <f t="shared" si="1"/>
        <v/>
      </c>
      <c r="J47" s="103" t="str">
        <f t="shared" si="1"/>
        <v/>
      </c>
      <c r="K47" s="103" t="str">
        <f t="shared" si="1"/>
        <v/>
      </c>
      <c r="L47" s="103"/>
      <c r="M47" s="102"/>
    </row>
    <row r="48" spans="1:58" ht="12" customHeight="1">
      <c r="A48" s="104" t="s">
        <v>150</v>
      </c>
      <c r="B48" s="103">
        <f t="shared" si="1"/>
        <v>6.8000000000000005E-3</v>
      </c>
      <c r="C48" s="103">
        <f t="shared" si="1"/>
        <v>6.2000000000000006E-3</v>
      </c>
      <c r="D48" s="103">
        <f t="shared" si="1"/>
        <v>4.5999999999999999E-3</v>
      </c>
      <c r="E48" s="103">
        <f t="shared" si="1"/>
        <v>4.8000000000000022E-3</v>
      </c>
      <c r="F48" s="103">
        <f t="shared" si="1"/>
        <v>4.5999999999999999E-3</v>
      </c>
      <c r="G48" s="103">
        <f t="shared" si="1"/>
        <v>3.599999999999999E-3</v>
      </c>
      <c r="H48" s="103">
        <f t="shared" si="1"/>
        <v>3.4000000000000002E-3</v>
      </c>
      <c r="I48" s="103">
        <f t="shared" si="1"/>
        <v>3.2000000000000015E-3</v>
      </c>
      <c r="J48" s="103">
        <f t="shared" si="1"/>
        <v>1.4999999999999944E-3</v>
      </c>
      <c r="K48" s="103">
        <f t="shared" si="1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67" si="2">IF(B$51=0,B28,IF(B28="","",B28/(1-B4)))</f>
        <v>0</v>
      </c>
      <c r="C52" s="103">
        <f t="shared" si="2"/>
        <v>0</v>
      </c>
      <c r="D52" s="103">
        <f t="shared" si="2"/>
        <v>0</v>
      </c>
      <c r="E52" s="103">
        <f t="shared" si="2"/>
        <v>0</v>
      </c>
      <c r="F52" s="103">
        <f t="shared" si="2"/>
        <v>0</v>
      </c>
      <c r="G52" s="103">
        <f t="shared" si="2"/>
        <v>0</v>
      </c>
      <c r="H52" s="103">
        <f t="shared" si="2"/>
        <v>0</v>
      </c>
      <c r="I52" s="103">
        <f t="shared" si="2"/>
        <v>1.4499999999999999E-2</v>
      </c>
      <c r="J52" s="103">
        <f t="shared" si="2"/>
        <v>0</v>
      </c>
      <c r="K52" s="103">
        <f t="shared" si="2"/>
        <v>0</v>
      </c>
      <c r="L52" s="103"/>
      <c r="N52" s="103">
        <f>IFERROR(HLOOKUP(N$51-$A52,$B$51:$K$71,2+$A52-$A$52,0),"")</f>
        <v>0</v>
      </c>
      <c r="O52" s="103">
        <f t="shared" ref="O52:AG66" si="3">IFERROR(HLOOKUP(O$51-$A52,$B$51:$K$71,2+$A52-$A$52,0),"")</f>
        <v>0</v>
      </c>
      <c r="P52" s="103">
        <f t="shared" si="3"/>
        <v>0</v>
      </c>
      <c r="Q52" s="103">
        <f t="shared" si="3"/>
        <v>0</v>
      </c>
      <c r="R52" s="103">
        <f t="shared" si="3"/>
        <v>0</v>
      </c>
      <c r="S52" s="103">
        <f t="shared" si="3"/>
        <v>0</v>
      </c>
      <c r="T52" s="103">
        <f t="shared" si="3"/>
        <v>0</v>
      </c>
      <c r="U52" s="103">
        <f t="shared" si="3"/>
        <v>1.4499999999999999E-2</v>
      </c>
      <c r="V52" s="103">
        <f t="shared" si="3"/>
        <v>0</v>
      </c>
      <c r="W52" s="103">
        <f t="shared" si="3"/>
        <v>0</v>
      </c>
      <c r="X52" s="103" t="str">
        <f t="shared" si="3"/>
        <v/>
      </c>
      <c r="Y52" s="103" t="str">
        <f t="shared" si="3"/>
        <v/>
      </c>
      <c r="Z52" s="103" t="str">
        <f t="shared" si="3"/>
        <v/>
      </c>
      <c r="AA52" s="103" t="str">
        <f t="shared" si="3"/>
        <v/>
      </c>
      <c r="AB52" s="103" t="str">
        <f t="shared" si="3"/>
        <v/>
      </c>
      <c r="AC52" s="103" t="str">
        <f t="shared" si="3"/>
        <v/>
      </c>
      <c r="AD52" s="103" t="str">
        <f t="shared" si="3"/>
        <v/>
      </c>
      <c r="AE52" s="103" t="str">
        <f t="shared" si="3"/>
        <v/>
      </c>
      <c r="AF52" s="103" t="str">
        <f t="shared" si="3"/>
        <v/>
      </c>
      <c r="AG52" s="103" t="str">
        <f t="shared" si="3"/>
        <v/>
      </c>
    </row>
    <row r="53" spans="1:33" ht="12" customHeight="1">
      <c r="A53" s="104">
        <v>2001</v>
      </c>
      <c r="B53" s="103">
        <f t="shared" si="2"/>
        <v>0</v>
      </c>
      <c r="C53" s="103">
        <f t="shared" si="2"/>
        <v>0</v>
      </c>
      <c r="D53" s="103">
        <f t="shared" si="2"/>
        <v>0</v>
      </c>
      <c r="E53" s="103">
        <f t="shared" si="2"/>
        <v>0</v>
      </c>
      <c r="F53" s="103">
        <f t="shared" si="2"/>
        <v>0</v>
      </c>
      <c r="G53" s="103">
        <f t="shared" si="2"/>
        <v>0</v>
      </c>
      <c r="H53" s="103">
        <f t="shared" si="2"/>
        <v>1.3000000000000001E-2</v>
      </c>
      <c r="I53" s="103">
        <f t="shared" si="2"/>
        <v>0</v>
      </c>
      <c r="J53" s="103">
        <f t="shared" si="2"/>
        <v>0</v>
      </c>
      <c r="K53" s="103">
        <f t="shared" si="2"/>
        <v>0</v>
      </c>
      <c r="L53" s="103"/>
      <c r="N53" s="103" t="str">
        <f t="shared" ref="N53:AC71" si="4">IFERROR(HLOOKUP(N$51-$A53,$B$51:$K$71,2+$A53-$A$52,0),"")</f>
        <v/>
      </c>
      <c r="O53" s="103">
        <f t="shared" si="4"/>
        <v>0</v>
      </c>
      <c r="P53" s="103">
        <f t="shared" si="4"/>
        <v>0</v>
      </c>
      <c r="Q53" s="103">
        <f t="shared" si="4"/>
        <v>0</v>
      </c>
      <c r="R53" s="103">
        <f t="shared" si="4"/>
        <v>0</v>
      </c>
      <c r="S53" s="103">
        <f t="shared" si="4"/>
        <v>0</v>
      </c>
      <c r="T53" s="103">
        <f t="shared" si="4"/>
        <v>0</v>
      </c>
      <c r="U53" s="103">
        <f t="shared" si="4"/>
        <v>1.3000000000000001E-2</v>
      </c>
      <c r="V53" s="103">
        <f t="shared" si="4"/>
        <v>0</v>
      </c>
      <c r="W53" s="103">
        <f t="shared" si="4"/>
        <v>0</v>
      </c>
      <c r="X53" s="103">
        <f t="shared" si="4"/>
        <v>0</v>
      </c>
      <c r="Y53" s="103" t="str">
        <f t="shared" si="4"/>
        <v/>
      </c>
      <c r="Z53" s="103" t="str">
        <f t="shared" si="4"/>
        <v/>
      </c>
      <c r="AA53" s="103" t="str">
        <f t="shared" si="4"/>
        <v/>
      </c>
      <c r="AB53" s="103" t="str">
        <f t="shared" si="4"/>
        <v/>
      </c>
      <c r="AC53" s="103" t="str">
        <f t="shared" si="4"/>
        <v/>
      </c>
      <c r="AD53" s="103" t="str">
        <f t="shared" si="3"/>
        <v/>
      </c>
      <c r="AE53" s="103" t="str">
        <f t="shared" si="3"/>
        <v/>
      </c>
      <c r="AF53" s="103" t="str">
        <f t="shared" si="3"/>
        <v/>
      </c>
      <c r="AG53" s="103" t="str">
        <f t="shared" si="3"/>
        <v/>
      </c>
    </row>
    <row r="54" spans="1:33" ht="12" customHeight="1">
      <c r="A54" s="104">
        <v>2002</v>
      </c>
      <c r="B54" s="103">
        <f t="shared" si="2"/>
        <v>0</v>
      </c>
      <c r="C54" s="103">
        <f t="shared" si="2"/>
        <v>1.1599999999999999E-2</v>
      </c>
      <c r="D54" s="103">
        <f t="shared" si="2"/>
        <v>0</v>
      </c>
      <c r="E54" s="103">
        <f t="shared" si="2"/>
        <v>0</v>
      </c>
      <c r="F54" s="103">
        <f t="shared" si="2"/>
        <v>0</v>
      </c>
      <c r="G54" s="103">
        <f t="shared" si="2"/>
        <v>1.1837312828814247E-2</v>
      </c>
      <c r="H54" s="103">
        <f t="shared" si="2"/>
        <v>0</v>
      </c>
      <c r="I54" s="103">
        <f t="shared" si="2"/>
        <v>0</v>
      </c>
      <c r="J54" s="103">
        <f t="shared" si="2"/>
        <v>0</v>
      </c>
      <c r="K54" s="103">
        <f t="shared" si="2"/>
        <v>0</v>
      </c>
      <c r="L54" s="103"/>
      <c r="N54" s="103" t="str">
        <f t="shared" si="4"/>
        <v/>
      </c>
      <c r="O54" s="103" t="str">
        <f t="shared" si="3"/>
        <v/>
      </c>
      <c r="P54" s="103">
        <f t="shared" si="3"/>
        <v>0</v>
      </c>
      <c r="Q54" s="103">
        <f t="shared" si="3"/>
        <v>1.1599999999999999E-2</v>
      </c>
      <c r="R54" s="103">
        <f t="shared" si="3"/>
        <v>0</v>
      </c>
      <c r="S54" s="103">
        <f t="shared" si="3"/>
        <v>0</v>
      </c>
      <c r="T54" s="103">
        <f t="shared" si="3"/>
        <v>0</v>
      </c>
      <c r="U54" s="103">
        <f t="shared" si="3"/>
        <v>1.1837312828814247E-2</v>
      </c>
      <c r="V54" s="103">
        <f t="shared" si="3"/>
        <v>0</v>
      </c>
      <c r="W54" s="103">
        <f t="shared" si="3"/>
        <v>0</v>
      </c>
      <c r="X54" s="103">
        <f t="shared" si="3"/>
        <v>0</v>
      </c>
      <c r="Y54" s="103">
        <f t="shared" si="3"/>
        <v>0</v>
      </c>
      <c r="Z54" s="103" t="str">
        <f t="shared" si="3"/>
        <v/>
      </c>
      <c r="AA54" s="103" t="str">
        <f t="shared" si="3"/>
        <v/>
      </c>
      <c r="AB54" s="103" t="str">
        <f t="shared" si="3"/>
        <v/>
      </c>
      <c r="AC54" s="103" t="str">
        <f t="shared" si="3"/>
        <v/>
      </c>
      <c r="AD54" s="103" t="str">
        <f t="shared" si="3"/>
        <v/>
      </c>
      <c r="AE54" s="103" t="str">
        <f t="shared" si="3"/>
        <v/>
      </c>
      <c r="AF54" s="103" t="str">
        <f t="shared" si="3"/>
        <v/>
      </c>
      <c r="AG54" s="103" t="str">
        <f t="shared" si="3"/>
        <v/>
      </c>
    </row>
    <row r="55" spans="1:33" ht="12" customHeight="1">
      <c r="A55" s="104">
        <v>2003</v>
      </c>
      <c r="B55" s="103">
        <f t="shared" si="2"/>
        <v>7.4999999999999997E-3</v>
      </c>
      <c r="C55" s="103">
        <f t="shared" si="2"/>
        <v>0</v>
      </c>
      <c r="D55" s="103">
        <f t="shared" si="2"/>
        <v>0</v>
      </c>
      <c r="E55" s="103">
        <f t="shared" si="2"/>
        <v>0</v>
      </c>
      <c r="F55" s="103">
        <f t="shared" si="2"/>
        <v>7.5566750629722911E-3</v>
      </c>
      <c r="G55" s="103">
        <f t="shared" si="2"/>
        <v>0</v>
      </c>
      <c r="H55" s="103">
        <f t="shared" si="2"/>
        <v>0</v>
      </c>
      <c r="I55" s="103">
        <f t="shared" si="2"/>
        <v>0</v>
      </c>
      <c r="J55" s="103">
        <f t="shared" si="2"/>
        <v>0</v>
      </c>
      <c r="K55" s="103">
        <f t="shared" si="2"/>
        <v>0</v>
      </c>
      <c r="L55" s="103"/>
      <c r="N55" s="103" t="str">
        <f t="shared" si="4"/>
        <v/>
      </c>
      <c r="O55" s="103" t="str">
        <f t="shared" si="3"/>
        <v/>
      </c>
      <c r="P55" s="103" t="str">
        <f t="shared" si="3"/>
        <v/>
      </c>
      <c r="Q55" s="103">
        <f t="shared" si="3"/>
        <v>7.4999999999999997E-3</v>
      </c>
      <c r="R55" s="103">
        <f t="shared" si="3"/>
        <v>0</v>
      </c>
      <c r="S55" s="103">
        <f t="shared" si="3"/>
        <v>0</v>
      </c>
      <c r="T55" s="103">
        <f t="shared" si="3"/>
        <v>0</v>
      </c>
      <c r="U55" s="103">
        <f t="shared" si="3"/>
        <v>7.5566750629722911E-3</v>
      </c>
      <c r="V55" s="103">
        <f t="shared" si="3"/>
        <v>0</v>
      </c>
      <c r="W55" s="103">
        <f t="shared" si="3"/>
        <v>0</v>
      </c>
      <c r="X55" s="103">
        <f t="shared" si="3"/>
        <v>0</v>
      </c>
      <c r="Y55" s="103">
        <f t="shared" si="3"/>
        <v>0</v>
      </c>
      <c r="Z55" s="103">
        <f t="shared" si="3"/>
        <v>0</v>
      </c>
      <c r="AA55" s="103" t="str">
        <f t="shared" si="3"/>
        <v/>
      </c>
      <c r="AB55" s="103" t="str">
        <f t="shared" si="3"/>
        <v/>
      </c>
      <c r="AC55" s="103" t="str">
        <f t="shared" si="3"/>
        <v/>
      </c>
      <c r="AD55" s="103" t="str">
        <f t="shared" si="3"/>
        <v/>
      </c>
      <c r="AE55" s="103" t="str">
        <f t="shared" si="3"/>
        <v/>
      </c>
      <c r="AF55" s="103" t="str">
        <f t="shared" si="3"/>
        <v/>
      </c>
      <c r="AG55" s="103" t="str">
        <f t="shared" si="3"/>
        <v/>
      </c>
    </row>
    <row r="56" spans="1:33" ht="12" customHeight="1">
      <c r="A56" s="104">
        <v>2004</v>
      </c>
      <c r="B56" s="103">
        <f t="shared" si="2"/>
        <v>0</v>
      </c>
      <c r="C56" s="103">
        <f t="shared" si="2"/>
        <v>0</v>
      </c>
      <c r="D56" s="103">
        <f t="shared" si="2"/>
        <v>0</v>
      </c>
      <c r="E56" s="103">
        <f t="shared" si="2"/>
        <v>7.4999999999999997E-3</v>
      </c>
      <c r="F56" s="103">
        <f t="shared" si="2"/>
        <v>0</v>
      </c>
      <c r="G56" s="103">
        <f t="shared" si="2"/>
        <v>0</v>
      </c>
      <c r="H56" s="103">
        <f t="shared" si="2"/>
        <v>7.5566750629722911E-3</v>
      </c>
      <c r="I56" s="103">
        <f t="shared" si="2"/>
        <v>0</v>
      </c>
      <c r="J56" s="103">
        <f t="shared" si="2"/>
        <v>0</v>
      </c>
      <c r="K56" s="103">
        <f t="shared" si="2"/>
        <v>0</v>
      </c>
      <c r="L56" s="103"/>
      <c r="N56" s="103" t="str">
        <f t="shared" si="4"/>
        <v/>
      </c>
      <c r="O56" s="103" t="str">
        <f t="shared" si="3"/>
        <v/>
      </c>
      <c r="P56" s="103" t="str">
        <f t="shared" si="3"/>
        <v/>
      </c>
      <c r="Q56" s="103" t="str">
        <f t="shared" si="3"/>
        <v/>
      </c>
      <c r="R56" s="103">
        <f t="shared" si="3"/>
        <v>0</v>
      </c>
      <c r="S56" s="103">
        <f t="shared" si="3"/>
        <v>0</v>
      </c>
      <c r="T56" s="103">
        <f t="shared" si="3"/>
        <v>0</v>
      </c>
      <c r="U56" s="103">
        <f t="shared" si="3"/>
        <v>7.4999999999999997E-3</v>
      </c>
      <c r="V56" s="103">
        <f t="shared" si="3"/>
        <v>0</v>
      </c>
      <c r="W56" s="103">
        <f t="shared" si="3"/>
        <v>0</v>
      </c>
      <c r="X56" s="103">
        <f t="shared" si="3"/>
        <v>7.5566750629722911E-3</v>
      </c>
      <c r="Y56" s="103">
        <f t="shared" si="3"/>
        <v>0</v>
      </c>
      <c r="Z56" s="103">
        <f t="shared" si="3"/>
        <v>0</v>
      </c>
      <c r="AA56" s="103">
        <f t="shared" si="3"/>
        <v>0</v>
      </c>
      <c r="AB56" s="103" t="str">
        <f t="shared" si="3"/>
        <v/>
      </c>
      <c r="AC56" s="103" t="str">
        <f t="shared" si="3"/>
        <v/>
      </c>
      <c r="AD56" s="103" t="str">
        <f t="shared" si="3"/>
        <v/>
      </c>
      <c r="AE56" s="103" t="str">
        <f t="shared" si="3"/>
        <v/>
      </c>
      <c r="AF56" s="103" t="str">
        <f t="shared" si="3"/>
        <v/>
      </c>
      <c r="AG56" s="103" t="str">
        <f t="shared" si="3"/>
        <v/>
      </c>
    </row>
    <row r="57" spans="1:33" ht="12" customHeight="1">
      <c r="A57" s="104">
        <v>2005</v>
      </c>
      <c r="B57" s="103">
        <f t="shared" si="2"/>
        <v>0</v>
      </c>
      <c r="C57" s="103">
        <f t="shared" si="2"/>
        <v>0</v>
      </c>
      <c r="D57" s="103">
        <f t="shared" si="2"/>
        <v>6.8000000000000005E-3</v>
      </c>
      <c r="E57" s="103">
        <f t="shared" si="2"/>
        <v>0</v>
      </c>
      <c r="F57" s="103">
        <f t="shared" si="2"/>
        <v>6.7458719291180035E-3</v>
      </c>
      <c r="G57" s="103">
        <f t="shared" si="2"/>
        <v>6.8930562595032911E-3</v>
      </c>
      <c r="H57" s="103">
        <f t="shared" si="2"/>
        <v>0</v>
      </c>
      <c r="I57" s="103">
        <f t="shared" si="2"/>
        <v>6.8388282127181833E-3</v>
      </c>
      <c r="J57" s="103">
        <f t="shared" si="2"/>
        <v>0</v>
      </c>
      <c r="K57" s="103">
        <f t="shared" si="2"/>
        <v>0</v>
      </c>
      <c r="L57" s="103"/>
      <c r="N57" s="103" t="str">
        <f t="shared" si="4"/>
        <v/>
      </c>
      <c r="O57" s="103" t="str">
        <f t="shared" si="3"/>
        <v/>
      </c>
      <c r="P57" s="103" t="str">
        <f t="shared" si="3"/>
        <v/>
      </c>
      <c r="Q57" s="103" t="str">
        <f t="shared" si="3"/>
        <v/>
      </c>
      <c r="R57" s="103" t="str">
        <f t="shared" si="3"/>
        <v/>
      </c>
      <c r="S57" s="103">
        <f t="shared" si="3"/>
        <v>0</v>
      </c>
      <c r="T57" s="103">
        <f t="shared" si="3"/>
        <v>0</v>
      </c>
      <c r="U57" s="103">
        <f t="shared" si="3"/>
        <v>6.8000000000000005E-3</v>
      </c>
      <c r="V57" s="103">
        <f t="shared" si="3"/>
        <v>0</v>
      </c>
      <c r="W57" s="103">
        <f t="shared" si="3"/>
        <v>6.7458719291180035E-3</v>
      </c>
      <c r="X57" s="103">
        <f t="shared" si="3"/>
        <v>6.8930562595032911E-3</v>
      </c>
      <c r="Y57" s="103">
        <f t="shared" si="3"/>
        <v>0</v>
      </c>
      <c r="Z57" s="103">
        <f t="shared" si="3"/>
        <v>6.8388282127181833E-3</v>
      </c>
      <c r="AA57" s="103">
        <f t="shared" si="3"/>
        <v>0</v>
      </c>
      <c r="AB57" s="103">
        <f t="shared" si="3"/>
        <v>0</v>
      </c>
      <c r="AC57" s="103" t="str">
        <f t="shared" si="3"/>
        <v/>
      </c>
      <c r="AD57" s="103" t="str">
        <f t="shared" si="3"/>
        <v/>
      </c>
      <c r="AE57" s="103" t="str">
        <f t="shared" si="3"/>
        <v/>
      </c>
      <c r="AF57" s="103" t="str">
        <f t="shared" si="3"/>
        <v/>
      </c>
      <c r="AG57" s="103" t="str">
        <f t="shared" si="3"/>
        <v/>
      </c>
    </row>
    <row r="58" spans="1:33" ht="12" customHeight="1">
      <c r="A58" s="104">
        <v>2006</v>
      </c>
      <c r="B58" s="103">
        <f t="shared" si="2"/>
        <v>6.3E-3</v>
      </c>
      <c r="C58" s="103">
        <f t="shared" si="2"/>
        <v>6.3399416322833854E-3</v>
      </c>
      <c r="D58" s="103">
        <f t="shared" si="2"/>
        <v>0</v>
      </c>
      <c r="E58" s="103">
        <f t="shared" si="2"/>
        <v>6.3803929511849298E-3</v>
      </c>
      <c r="F58" s="103">
        <f t="shared" si="2"/>
        <v>6.4213637753541943E-3</v>
      </c>
      <c r="G58" s="103">
        <f t="shared" si="2"/>
        <v>0</v>
      </c>
      <c r="H58" s="103">
        <f t="shared" si="2"/>
        <v>6.360279031596229E-3</v>
      </c>
      <c r="I58" s="103">
        <f t="shared" si="2"/>
        <v>0</v>
      </c>
      <c r="J58" s="103">
        <f t="shared" si="2"/>
        <v>0</v>
      </c>
      <c r="K58" s="103">
        <f t="shared" si="2"/>
        <v>0</v>
      </c>
      <c r="L58" s="103"/>
      <c r="N58" s="103" t="str">
        <f t="shared" si="4"/>
        <v/>
      </c>
      <c r="O58" s="103" t="str">
        <f t="shared" si="3"/>
        <v/>
      </c>
      <c r="P58" s="103" t="str">
        <f t="shared" si="3"/>
        <v/>
      </c>
      <c r="Q58" s="103" t="str">
        <f t="shared" si="3"/>
        <v/>
      </c>
      <c r="R58" s="103" t="str">
        <f t="shared" si="3"/>
        <v/>
      </c>
      <c r="S58" s="103" t="str">
        <f t="shared" si="3"/>
        <v/>
      </c>
      <c r="T58" s="103">
        <f t="shared" si="3"/>
        <v>6.3E-3</v>
      </c>
      <c r="U58" s="103">
        <f t="shared" si="3"/>
        <v>6.3399416322833854E-3</v>
      </c>
      <c r="V58" s="103">
        <f t="shared" si="3"/>
        <v>0</v>
      </c>
      <c r="W58" s="103">
        <f t="shared" si="3"/>
        <v>6.3803929511849298E-3</v>
      </c>
      <c r="X58" s="103">
        <f t="shared" si="3"/>
        <v>6.4213637753541943E-3</v>
      </c>
      <c r="Y58" s="103">
        <f t="shared" si="3"/>
        <v>0</v>
      </c>
      <c r="Z58" s="103">
        <f t="shared" si="3"/>
        <v>6.360279031596229E-3</v>
      </c>
      <c r="AA58" s="103">
        <f t="shared" si="3"/>
        <v>0</v>
      </c>
      <c r="AB58" s="103">
        <f t="shared" si="3"/>
        <v>0</v>
      </c>
      <c r="AC58" s="103">
        <f t="shared" si="3"/>
        <v>0</v>
      </c>
      <c r="AD58" s="103" t="str">
        <f t="shared" si="3"/>
        <v/>
      </c>
      <c r="AE58" s="103" t="str">
        <f t="shared" si="3"/>
        <v/>
      </c>
      <c r="AF58" s="103" t="str">
        <f t="shared" si="3"/>
        <v/>
      </c>
      <c r="AG58" s="103" t="str">
        <f t="shared" si="3"/>
        <v/>
      </c>
    </row>
    <row r="59" spans="1:33" ht="12" customHeight="1">
      <c r="A59" s="104">
        <v>2007</v>
      </c>
      <c r="B59" s="103">
        <f t="shared" si="2"/>
        <v>8.1000000000000013E-3</v>
      </c>
      <c r="C59" s="103">
        <f t="shared" si="2"/>
        <v>8.2669623954027601E-3</v>
      </c>
      <c r="D59" s="103">
        <f t="shared" si="2"/>
        <v>8.2342177493138144E-3</v>
      </c>
      <c r="E59" s="103">
        <f t="shared" si="2"/>
        <v>8.3025830258302621E-3</v>
      </c>
      <c r="F59" s="103">
        <f t="shared" si="2"/>
        <v>0</v>
      </c>
      <c r="G59" s="103">
        <f t="shared" si="2"/>
        <v>8.4754521963824273E-3</v>
      </c>
      <c r="H59" s="103">
        <f t="shared" si="2"/>
        <v>0</v>
      </c>
      <c r="I59" s="103">
        <f t="shared" si="2"/>
        <v>0</v>
      </c>
      <c r="J59" s="103">
        <f t="shared" si="2"/>
        <v>8.4436568331074692E-3</v>
      </c>
      <c r="K59" s="103">
        <f t="shared" si="2"/>
        <v>0</v>
      </c>
      <c r="L59" s="103"/>
      <c r="N59" s="103" t="str">
        <f t="shared" si="4"/>
        <v/>
      </c>
      <c r="O59" s="103" t="str">
        <f t="shared" si="3"/>
        <v/>
      </c>
      <c r="P59" s="103" t="str">
        <f t="shared" si="3"/>
        <v/>
      </c>
      <c r="Q59" s="103" t="str">
        <f t="shared" si="3"/>
        <v/>
      </c>
      <c r="R59" s="103" t="str">
        <f t="shared" si="3"/>
        <v/>
      </c>
      <c r="S59" s="103" t="str">
        <f t="shared" si="3"/>
        <v/>
      </c>
      <c r="T59" s="103" t="str">
        <f t="shared" si="3"/>
        <v/>
      </c>
      <c r="U59" s="103">
        <f t="shared" si="3"/>
        <v>8.1000000000000013E-3</v>
      </c>
      <c r="V59" s="103">
        <f t="shared" si="3"/>
        <v>8.2669623954027601E-3</v>
      </c>
      <c r="W59" s="103">
        <f t="shared" si="3"/>
        <v>8.2342177493138144E-3</v>
      </c>
      <c r="X59" s="103">
        <f t="shared" si="3"/>
        <v>8.3025830258302621E-3</v>
      </c>
      <c r="Y59" s="103">
        <f t="shared" si="3"/>
        <v>0</v>
      </c>
      <c r="Z59" s="103">
        <f t="shared" si="3"/>
        <v>8.4754521963824273E-3</v>
      </c>
      <c r="AA59" s="103">
        <f t="shared" si="3"/>
        <v>0</v>
      </c>
      <c r="AB59" s="103">
        <f t="shared" si="3"/>
        <v>0</v>
      </c>
      <c r="AC59" s="103">
        <f t="shared" si="3"/>
        <v>8.4436568331074692E-3</v>
      </c>
      <c r="AD59" s="103">
        <f t="shared" si="3"/>
        <v>0</v>
      </c>
      <c r="AE59" s="103" t="str">
        <f t="shared" si="3"/>
        <v/>
      </c>
      <c r="AF59" s="103" t="str">
        <f t="shared" si="3"/>
        <v/>
      </c>
      <c r="AG59" s="103" t="str">
        <f t="shared" si="3"/>
        <v/>
      </c>
    </row>
    <row r="60" spans="1:33" ht="12" customHeight="1">
      <c r="A60" s="104">
        <v>2008</v>
      </c>
      <c r="B60" s="103">
        <f t="shared" si="2"/>
        <v>2.1299999999999999E-2</v>
      </c>
      <c r="C60" s="103">
        <f t="shared" si="2"/>
        <v>2.1763563911310922E-2</v>
      </c>
      <c r="D60" s="103">
        <f t="shared" si="2"/>
        <v>7.3114685606851882E-3</v>
      </c>
      <c r="E60" s="103">
        <f t="shared" si="2"/>
        <v>0</v>
      </c>
      <c r="F60" s="103">
        <f t="shared" si="2"/>
        <v>7.470538720538723E-3</v>
      </c>
      <c r="G60" s="103">
        <f t="shared" si="2"/>
        <v>0</v>
      </c>
      <c r="H60" s="103">
        <f t="shared" si="2"/>
        <v>0</v>
      </c>
      <c r="I60" s="103">
        <f t="shared" si="2"/>
        <v>7.5267677303084857E-3</v>
      </c>
      <c r="J60" s="103">
        <f t="shared" si="2"/>
        <v>0</v>
      </c>
      <c r="K60" s="103">
        <f t="shared" si="2"/>
        <v>0</v>
      </c>
      <c r="L60" s="103"/>
      <c r="N60" s="103" t="str">
        <f t="shared" si="4"/>
        <v/>
      </c>
      <c r="O60" s="103" t="str">
        <f t="shared" si="3"/>
        <v/>
      </c>
      <c r="P60" s="103" t="str">
        <f t="shared" si="3"/>
        <v/>
      </c>
      <c r="Q60" s="103" t="str">
        <f t="shared" si="3"/>
        <v/>
      </c>
      <c r="R60" s="103" t="str">
        <f t="shared" si="3"/>
        <v/>
      </c>
      <c r="S60" s="103" t="str">
        <f t="shared" si="3"/>
        <v/>
      </c>
      <c r="T60" s="103" t="str">
        <f t="shared" si="3"/>
        <v/>
      </c>
      <c r="U60" s="103" t="str">
        <f t="shared" si="3"/>
        <v/>
      </c>
      <c r="V60" s="103">
        <f t="shared" si="3"/>
        <v>2.1299999999999999E-2</v>
      </c>
      <c r="W60" s="103">
        <f t="shared" si="3"/>
        <v>2.1763563911310922E-2</v>
      </c>
      <c r="X60" s="103">
        <f t="shared" si="3"/>
        <v>7.3114685606851882E-3</v>
      </c>
      <c r="Y60" s="103">
        <f t="shared" si="3"/>
        <v>0</v>
      </c>
      <c r="Z60" s="103">
        <f t="shared" si="3"/>
        <v>7.470538720538723E-3</v>
      </c>
      <c r="AA60" s="103">
        <f t="shared" si="3"/>
        <v>0</v>
      </c>
      <c r="AB60" s="103">
        <f t="shared" si="3"/>
        <v>0</v>
      </c>
      <c r="AC60" s="103">
        <f t="shared" si="3"/>
        <v>7.5267677303084857E-3</v>
      </c>
      <c r="AD60" s="103">
        <f t="shared" si="3"/>
        <v>0</v>
      </c>
      <c r="AE60" s="103">
        <f t="shared" si="3"/>
        <v>0</v>
      </c>
      <c r="AF60" s="103" t="str">
        <f t="shared" si="3"/>
        <v/>
      </c>
      <c r="AG60" s="103" t="str">
        <f t="shared" si="3"/>
        <v/>
      </c>
    </row>
    <row r="61" spans="1:33" ht="12" customHeight="1">
      <c r="A61" s="104">
        <v>2009</v>
      </c>
      <c r="B61" s="103">
        <f t="shared" si="2"/>
        <v>2.5000000000000001E-2</v>
      </c>
      <c r="C61" s="103">
        <f t="shared" si="2"/>
        <v>6.4615384615384621E-3</v>
      </c>
      <c r="D61" s="103">
        <f t="shared" si="2"/>
        <v>0</v>
      </c>
      <c r="E61" s="103">
        <f t="shared" si="2"/>
        <v>6.4003303396304298E-3</v>
      </c>
      <c r="F61" s="103">
        <f t="shared" si="2"/>
        <v>0</v>
      </c>
      <c r="G61" s="103">
        <f t="shared" si="2"/>
        <v>0</v>
      </c>
      <c r="H61" s="103">
        <f t="shared" si="2"/>
        <v>6.5454545454545453E-3</v>
      </c>
      <c r="I61" s="103">
        <f t="shared" si="2"/>
        <v>6.4839991633549509E-3</v>
      </c>
      <c r="J61" s="103">
        <f t="shared" si="2"/>
        <v>0</v>
      </c>
      <c r="K61" s="103">
        <f t="shared" si="2"/>
        <v>6.6315789473684137E-3</v>
      </c>
      <c r="L61" s="103"/>
      <c r="N61" s="103" t="str">
        <f t="shared" si="4"/>
        <v/>
      </c>
      <c r="O61" s="103" t="str">
        <f t="shared" si="3"/>
        <v/>
      </c>
      <c r="P61" s="103" t="str">
        <f t="shared" si="3"/>
        <v/>
      </c>
      <c r="Q61" s="103" t="str">
        <f t="shared" si="3"/>
        <v/>
      </c>
      <c r="R61" s="103" t="str">
        <f t="shared" si="3"/>
        <v/>
      </c>
      <c r="S61" s="103" t="str">
        <f t="shared" si="3"/>
        <v/>
      </c>
      <c r="T61" s="103" t="str">
        <f t="shared" si="3"/>
        <v/>
      </c>
      <c r="U61" s="103" t="str">
        <f t="shared" si="3"/>
        <v/>
      </c>
      <c r="V61" s="103" t="str">
        <f t="shared" si="3"/>
        <v/>
      </c>
      <c r="W61" s="103">
        <f t="shared" si="3"/>
        <v>2.5000000000000001E-2</v>
      </c>
      <c r="X61" s="103">
        <f t="shared" si="3"/>
        <v>6.4615384615384621E-3</v>
      </c>
      <c r="Y61" s="103">
        <f t="shared" si="3"/>
        <v>0</v>
      </c>
      <c r="Z61" s="103">
        <f t="shared" si="3"/>
        <v>6.4003303396304298E-3</v>
      </c>
      <c r="AA61" s="103">
        <f t="shared" si="3"/>
        <v>0</v>
      </c>
      <c r="AB61" s="103">
        <f t="shared" si="3"/>
        <v>0</v>
      </c>
      <c r="AC61" s="103">
        <f t="shared" si="3"/>
        <v>6.5454545454545453E-3</v>
      </c>
      <c r="AD61" s="103">
        <f t="shared" si="3"/>
        <v>6.4839991633549509E-3</v>
      </c>
      <c r="AE61" s="103">
        <f t="shared" si="3"/>
        <v>0</v>
      </c>
      <c r="AF61" s="103">
        <f t="shared" si="3"/>
        <v>6.6315789473684137E-3</v>
      </c>
      <c r="AG61" s="103" t="str">
        <f t="shared" si="3"/>
        <v/>
      </c>
    </row>
    <row r="62" spans="1:33" ht="12" customHeight="1">
      <c r="A62" s="104">
        <v>2010</v>
      </c>
      <c r="B62" s="103">
        <f t="shared" si="2"/>
        <v>6.7000000000000002E-3</v>
      </c>
      <c r="C62" s="103">
        <f t="shared" si="2"/>
        <v>0</v>
      </c>
      <c r="D62" s="103">
        <f t="shared" si="2"/>
        <v>6.7451927917044205E-3</v>
      </c>
      <c r="E62" s="103">
        <f t="shared" si="2"/>
        <v>0</v>
      </c>
      <c r="F62" s="103">
        <f t="shared" si="2"/>
        <v>0</v>
      </c>
      <c r="G62" s="103">
        <f t="shared" si="2"/>
        <v>6.7909993918507964E-3</v>
      </c>
      <c r="H62" s="103">
        <f t="shared" si="2"/>
        <v>0</v>
      </c>
      <c r="I62" s="103">
        <f t="shared" si="2"/>
        <v>0</v>
      </c>
      <c r="J62" s="103">
        <f t="shared" si="2"/>
        <v>6.837432391060317E-3</v>
      </c>
      <c r="K62" s="103">
        <f t="shared" si="2"/>
        <v>0</v>
      </c>
      <c r="L62" s="103"/>
      <c r="N62" s="103" t="str">
        <f t="shared" si="4"/>
        <v/>
      </c>
      <c r="O62" s="103" t="str">
        <f t="shared" si="3"/>
        <v/>
      </c>
      <c r="P62" s="103" t="str">
        <f t="shared" si="3"/>
        <v/>
      </c>
      <c r="Q62" s="103" t="str">
        <f t="shared" si="3"/>
        <v/>
      </c>
      <c r="R62" s="103" t="str">
        <f t="shared" si="3"/>
        <v/>
      </c>
      <c r="S62" s="103" t="str">
        <f t="shared" si="3"/>
        <v/>
      </c>
      <c r="T62" s="103" t="str">
        <f t="shared" si="3"/>
        <v/>
      </c>
      <c r="U62" s="103" t="str">
        <f t="shared" si="3"/>
        <v/>
      </c>
      <c r="V62" s="103" t="str">
        <f t="shared" si="3"/>
        <v/>
      </c>
      <c r="W62" s="103" t="str">
        <f t="shared" si="3"/>
        <v/>
      </c>
      <c r="X62" s="103">
        <f t="shared" si="3"/>
        <v>6.7000000000000002E-3</v>
      </c>
      <c r="Y62" s="103">
        <f t="shared" si="3"/>
        <v>0</v>
      </c>
      <c r="Z62" s="103">
        <f t="shared" si="3"/>
        <v>6.7451927917044205E-3</v>
      </c>
      <c r="AA62" s="103">
        <f t="shared" si="3"/>
        <v>0</v>
      </c>
      <c r="AB62" s="103">
        <f t="shared" si="3"/>
        <v>0</v>
      </c>
      <c r="AC62" s="103">
        <f t="shared" si="3"/>
        <v>6.7909993918507964E-3</v>
      </c>
      <c r="AD62" s="103">
        <f t="shared" si="3"/>
        <v>0</v>
      </c>
      <c r="AE62" s="103">
        <f t="shared" si="3"/>
        <v>0</v>
      </c>
      <c r="AF62" s="103">
        <f t="shared" si="3"/>
        <v>6.837432391060317E-3</v>
      </c>
      <c r="AG62" s="103">
        <f t="shared" si="3"/>
        <v>0</v>
      </c>
    </row>
    <row r="63" spans="1:33" ht="12" customHeight="1">
      <c r="A63" s="104">
        <v>2011</v>
      </c>
      <c r="B63" s="103">
        <f t="shared" si="2"/>
        <v>0</v>
      </c>
      <c r="C63" s="103">
        <f t="shared" si="2"/>
        <v>1.24E-2</v>
      </c>
      <c r="D63" s="103">
        <f t="shared" si="2"/>
        <v>6.2778452814904843E-3</v>
      </c>
      <c r="E63" s="103">
        <f t="shared" si="2"/>
        <v>6.3175056042388397E-3</v>
      </c>
      <c r="F63" s="103">
        <f t="shared" si="2"/>
        <v>1.9175553732567678E-2</v>
      </c>
      <c r="G63" s="103">
        <f t="shared" si="2"/>
        <v>0</v>
      </c>
      <c r="H63" s="103">
        <f t="shared" si="2"/>
        <v>0</v>
      </c>
      <c r="I63" s="103">
        <f t="shared" si="2"/>
        <v>6.4819654992158884E-3</v>
      </c>
      <c r="J63" s="103">
        <f t="shared" si="2"/>
        <v>0</v>
      </c>
      <c r="K63" s="103" t="str">
        <f t="shared" si="2"/>
        <v/>
      </c>
      <c r="L63" s="103"/>
      <c r="N63" s="103" t="str">
        <f t="shared" si="4"/>
        <v/>
      </c>
      <c r="O63" s="103" t="str">
        <f t="shared" si="3"/>
        <v/>
      </c>
      <c r="P63" s="103" t="str">
        <f t="shared" si="3"/>
        <v/>
      </c>
      <c r="Q63" s="103" t="str">
        <f t="shared" si="3"/>
        <v/>
      </c>
      <c r="R63" s="103" t="str">
        <f t="shared" si="3"/>
        <v/>
      </c>
      <c r="S63" s="103" t="str">
        <f t="shared" si="3"/>
        <v/>
      </c>
      <c r="T63" s="103" t="str">
        <f t="shared" si="3"/>
        <v/>
      </c>
      <c r="U63" s="103" t="str">
        <f t="shared" si="3"/>
        <v/>
      </c>
      <c r="V63" s="103" t="str">
        <f t="shared" si="3"/>
        <v/>
      </c>
      <c r="W63" s="103" t="str">
        <f t="shared" si="3"/>
        <v/>
      </c>
      <c r="X63" s="103" t="str">
        <f t="shared" si="3"/>
        <v/>
      </c>
      <c r="Y63" s="103">
        <f t="shared" si="3"/>
        <v>0</v>
      </c>
      <c r="Z63" s="103">
        <f t="shared" si="3"/>
        <v>1.24E-2</v>
      </c>
      <c r="AA63" s="103">
        <f t="shared" si="3"/>
        <v>6.2778452814904843E-3</v>
      </c>
      <c r="AB63" s="103">
        <f t="shared" si="3"/>
        <v>6.3175056042388397E-3</v>
      </c>
      <c r="AC63" s="103">
        <f t="shared" si="3"/>
        <v>1.9175553732567678E-2</v>
      </c>
      <c r="AD63" s="103">
        <f t="shared" si="3"/>
        <v>0</v>
      </c>
      <c r="AE63" s="103">
        <f t="shared" si="3"/>
        <v>0</v>
      </c>
      <c r="AF63" s="103">
        <f t="shared" si="3"/>
        <v>6.4819654992158884E-3</v>
      </c>
      <c r="AG63" s="103">
        <f t="shared" si="3"/>
        <v>0</v>
      </c>
    </row>
    <row r="64" spans="1:33" ht="12" customHeight="1">
      <c r="A64" s="104">
        <v>2012</v>
      </c>
      <c r="B64" s="103">
        <f t="shared" si="2"/>
        <v>5.0000000000000001E-3</v>
      </c>
      <c r="C64" s="103">
        <f t="shared" si="2"/>
        <v>1.0150753768844223E-2</v>
      </c>
      <c r="D64" s="103">
        <f t="shared" si="2"/>
        <v>5.0766575286831104E-3</v>
      </c>
      <c r="E64" s="103">
        <f t="shared" si="2"/>
        <v>2.0512297173180934E-2</v>
      </c>
      <c r="F64" s="103">
        <f t="shared" si="2"/>
        <v>0</v>
      </c>
      <c r="G64" s="103">
        <f t="shared" si="2"/>
        <v>5.2094186288810214E-3</v>
      </c>
      <c r="H64" s="103">
        <f t="shared" si="2"/>
        <v>1.0578131545873486E-2</v>
      </c>
      <c r="I64" s="103">
        <f t="shared" si="2"/>
        <v>0</v>
      </c>
      <c r="J64" s="103" t="str">
        <f t="shared" si="2"/>
        <v/>
      </c>
      <c r="K64" s="103" t="str">
        <f t="shared" si="2"/>
        <v/>
      </c>
      <c r="L64" s="103"/>
      <c r="N64" s="103" t="str">
        <f t="shared" si="4"/>
        <v/>
      </c>
      <c r="O64" s="103" t="str">
        <f t="shared" si="3"/>
        <v/>
      </c>
      <c r="P64" s="103" t="str">
        <f t="shared" si="3"/>
        <v/>
      </c>
      <c r="Q64" s="103" t="str">
        <f t="shared" si="3"/>
        <v/>
      </c>
      <c r="R64" s="103" t="str">
        <f t="shared" si="3"/>
        <v/>
      </c>
      <c r="S64" s="103" t="str">
        <f t="shared" si="3"/>
        <v/>
      </c>
      <c r="T64" s="103" t="str">
        <f t="shared" si="3"/>
        <v/>
      </c>
      <c r="U64" s="103" t="str">
        <f t="shared" si="3"/>
        <v/>
      </c>
      <c r="V64" s="103" t="str">
        <f t="shared" si="3"/>
        <v/>
      </c>
      <c r="W64" s="103" t="str">
        <f t="shared" si="3"/>
        <v/>
      </c>
      <c r="X64" s="103" t="str">
        <f t="shared" si="3"/>
        <v/>
      </c>
      <c r="Y64" s="103" t="str">
        <f t="shared" si="3"/>
        <v/>
      </c>
      <c r="Z64" s="103">
        <f t="shared" si="3"/>
        <v>5.0000000000000001E-3</v>
      </c>
      <c r="AA64" s="103">
        <f t="shared" si="3"/>
        <v>1.0150753768844223E-2</v>
      </c>
      <c r="AB64" s="103">
        <f t="shared" si="3"/>
        <v>5.0766575286831104E-3</v>
      </c>
      <c r="AC64" s="103">
        <f t="shared" si="3"/>
        <v>2.0512297173180934E-2</v>
      </c>
      <c r="AD64" s="103">
        <f t="shared" si="3"/>
        <v>0</v>
      </c>
      <c r="AE64" s="103">
        <f t="shared" si="3"/>
        <v>5.2094186288810214E-3</v>
      </c>
      <c r="AF64" s="103">
        <f t="shared" si="3"/>
        <v>1.0578131545873486E-2</v>
      </c>
      <c r="AG64" s="103">
        <f t="shared" si="3"/>
        <v>0</v>
      </c>
    </row>
    <row r="65" spans="1:33" ht="12" customHeight="1">
      <c r="A65" s="104">
        <v>2013</v>
      </c>
      <c r="B65" s="103">
        <f t="shared" si="2"/>
        <v>9.5999999999999992E-3</v>
      </c>
      <c r="C65" s="103">
        <f t="shared" si="2"/>
        <v>4.8465266558966082E-3</v>
      </c>
      <c r="D65" s="103">
        <f t="shared" si="2"/>
        <v>1.9379058441558444E-2</v>
      </c>
      <c r="E65" s="103">
        <f t="shared" si="2"/>
        <v>0</v>
      </c>
      <c r="F65" s="103">
        <f t="shared" si="2"/>
        <v>4.9663735126745977E-3</v>
      </c>
      <c r="G65" s="103">
        <f t="shared" si="2"/>
        <v>9.8783404388062823E-3</v>
      </c>
      <c r="H65" s="103">
        <f t="shared" si="2"/>
        <v>0</v>
      </c>
      <c r="I65" s="103" t="str">
        <f t="shared" si="2"/>
        <v/>
      </c>
      <c r="J65" s="103" t="str">
        <f t="shared" si="2"/>
        <v/>
      </c>
      <c r="K65" s="103" t="str">
        <f t="shared" si="2"/>
        <v/>
      </c>
      <c r="L65" s="103"/>
      <c r="N65" s="103" t="str">
        <f t="shared" si="4"/>
        <v/>
      </c>
      <c r="O65" s="103" t="str">
        <f t="shared" si="3"/>
        <v/>
      </c>
      <c r="P65" s="103" t="str">
        <f t="shared" si="3"/>
        <v/>
      </c>
      <c r="Q65" s="103" t="str">
        <f t="shared" si="3"/>
        <v/>
      </c>
      <c r="R65" s="103" t="str">
        <f t="shared" si="3"/>
        <v/>
      </c>
      <c r="S65" s="103" t="str">
        <f t="shared" si="3"/>
        <v/>
      </c>
      <c r="T65" s="103" t="str">
        <f t="shared" si="3"/>
        <v/>
      </c>
      <c r="U65" s="103" t="str">
        <f t="shared" si="3"/>
        <v/>
      </c>
      <c r="V65" s="103" t="str">
        <f t="shared" si="3"/>
        <v/>
      </c>
      <c r="W65" s="103" t="str">
        <f t="shared" si="3"/>
        <v/>
      </c>
      <c r="X65" s="103" t="str">
        <f t="shared" si="3"/>
        <v/>
      </c>
      <c r="Y65" s="103" t="str">
        <f t="shared" si="3"/>
        <v/>
      </c>
      <c r="Z65" s="103" t="str">
        <f t="shared" si="3"/>
        <v/>
      </c>
      <c r="AA65" s="103">
        <f t="shared" si="3"/>
        <v>9.5999999999999992E-3</v>
      </c>
      <c r="AB65" s="103">
        <f t="shared" si="3"/>
        <v>4.8465266558966082E-3</v>
      </c>
      <c r="AC65" s="103">
        <f t="shared" si="3"/>
        <v>1.9379058441558444E-2</v>
      </c>
      <c r="AD65" s="103">
        <f t="shared" si="3"/>
        <v>0</v>
      </c>
      <c r="AE65" s="103">
        <f t="shared" si="3"/>
        <v>4.9663735126745977E-3</v>
      </c>
      <c r="AF65" s="103">
        <f t="shared" si="3"/>
        <v>9.8783404388062823E-3</v>
      </c>
      <c r="AG65" s="103">
        <f t="shared" si="3"/>
        <v>0</v>
      </c>
    </row>
    <row r="66" spans="1:33" ht="12" customHeight="1">
      <c r="A66" s="104">
        <v>2014</v>
      </c>
      <c r="B66" s="103">
        <f t="shared" si="2"/>
        <v>4.0000000000000001E-3</v>
      </c>
      <c r="C66" s="103">
        <f t="shared" si="2"/>
        <v>2.0281124497991968E-2</v>
      </c>
      <c r="D66" s="103">
        <f t="shared" si="2"/>
        <v>0</v>
      </c>
      <c r="E66" s="103">
        <f t="shared" si="2"/>
        <v>4.0992006558721048E-3</v>
      </c>
      <c r="F66" s="103">
        <f t="shared" si="2"/>
        <v>8.3350483638608766E-3</v>
      </c>
      <c r="G66" s="103">
        <f t="shared" si="2"/>
        <v>0</v>
      </c>
      <c r="H66" s="103" t="str">
        <f t="shared" si="2"/>
        <v/>
      </c>
      <c r="I66" s="103" t="str">
        <f t="shared" si="2"/>
        <v/>
      </c>
      <c r="J66" s="103" t="str">
        <f t="shared" si="2"/>
        <v/>
      </c>
      <c r="K66" s="103" t="str">
        <f t="shared" si="2"/>
        <v/>
      </c>
      <c r="L66" s="103"/>
      <c r="N66" s="103" t="str">
        <f t="shared" si="4"/>
        <v/>
      </c>
      <c r="O66" s="103" t="str">
        <f t="shared" si="3"/>
        <v/>
      </c>
      <c r="P66" s="103" t="str">
        <f t="shared" si="3"/>
        <v/>
      </c>
      <c r="Q66" s="103" t="str">
        <f t="shared" si="3"/>
        <v/>
      </c>
      <c r="R66" s="103" t="str">
        <f t="shared" si="3"/>
        <v/>
      </c>
      <c r="S66" s="103" t="str">
        <f t="shared" ref="S66:AG71" si="5">IFERROR(HLOOKUP(S$51-$A66,$B$51:$K$71,2+$A66-$A$52,0),"")</f>
        <v/>
      </c>
      <c r="T66" s="103" t="str">
        <f t="shared" si="5"/>
        <v/>
      </c>
      <c r="U66" s="103" t="str">
        <f t="shared" si="5"/>
        <v/>
      </c>
      <c r="V66" s="103" t="str">
        <f t="shared" si="5"/>
        <v/>
      </c>
      <c r="W66" s="103" t="str">
        <f t="shared" si="5"/>
        <v/>
      </c>
      <c r="X66" s="103" t="str">
        <f t="shared" si="5"/>
        <v/>
      </c>
      <c r="Y66" s="103" t="str">
        <f t="shared" si="5"/>
        <v/>
      </c>
      <c r="Z66" s="103" t="str">
        <f t="shared" si="5"/>
        <v/>
      </c>
      <c r="AA66" s="103" t="str">
        <f t="shared" si="5"/>
        <v/>
      </c>
      <c r="AB66" s="103">
        <f t="shared" si="5"/>
        <v>4.0000000000000001E-3</v>
      </c>
      <c r="AC66" s="103">
        <f t="shared" si="5"/>
        <v>2.0281124497991968E-2</v>
      </c>
      <c r="AD66" s="103">
        <f t="shared" si="5"/>
        <v>0</v>
      </c>
      <c r="AE66" s="103">
        <f t="shared" si="5"/>
        <v>4.0992006558721048E-3</v>
      </c>
      <c r="AF66" s="103">
        <f t="shared" si="5"/>
        <v>8.3350483638608766E-3</v>
      </c>
      <c r="AG66" s="103">
        <f t="shared" si="5"/>
        <v>0</v>
      </c>
    </row>
    <row r="67" spans="1:33" ht="12" customHeight="1">
      <c r="A67" s="104">
        <v>2015</v>
      </c>
      <c r="B67" s="103">
        <f t="shared" si="2"/>
        <v>0.02</v>
      </c>
      <c r="C67" s="103">
        <f t="shared" si="2"/>
        <v>0</v>
      </c>
      <c r="D67" s="103">
        <f t="shared" si="2"/>
        <v>3.3673469387755111E-3</v>
      </c>
      <c r="E67" s="103">
        <f t="shared" si="2"/>
        <v>6.8598341353537399E-3</v>
      </c>
      <c r="F67" s="103">
        <f t="shared" si="2"/>
        <v>3.4020618556701077E-3</v>
      </c>
      <c r="G67" s="103" t="str">
        <f t="shared" si="2"/>
        <v/>
      </c>
      <c r="H67" s="103" t="str">
        <f t="shared" si="2"/>
        <v/>
      </c>
      <c r="I67" s="103" t="str">
        <f t="shared" si="2"/>
        <v/>
      </c>
      <c r="J67" s="103" t="str">
        <f t="shared" si="2"/>
        <v/>
      </c>
      <c r="K67" s="103" t="str">
        <f t="shared" si="2"/>
        <v/>
      </c>
      <c r="L67" s="103"/>
      <c r="N67" s="103" t="str">
        <f t="shared" si="4"/>
        <v/>
      </c>
      <c r="O67" s="103" t="str">
        <f t="shared" si="4"/>
        <v/>
      </c>
      <c r="P67" s="103" t="str">
        <f t="shared" si="4"/>
        <v/>
      </c>
      <c r="Q67" s="103" t="str">
        <f t="shared" si="4"/>
        <v/>
      </c>
      <c r="R67" s="103" t="str">
        <f t="shared" si="4"/>
        <v/>
      </c>
      <c r="S67" s="103" t="str">
        <f t="shared" si="4"/>
        <v/>
      </c>
      <c r="T67" s="103" t="str">
        <f t="shared" si="4"/>
        <v/>
      </c>
      <c r="U67" s="103" t="str">
        <f t="shared" si="4"/>
        <v/>
      </c>
      <c r="V67" s="103" t="str">
        <f t="shared" si="4"/>
        <v/>
      </c>
      <c r="W67" s="103" t="str">
        <f t="shared" si="4"/>
        <v/>
      </c>
      <c r="X67" s="103" t="str">
        <f t="shared" si="4"/>
        <v/>
      </c>
      <c r="Y67" s="103" t="str">
        <f t="shared" si="4"/>
        <v/>
      </c>
      <c r="Z67" s="103" t="str">
        <f t="shared" si="4"/>
        <v/>
      </c>
      <c r="AA67" s="103" t="str">
        <f t="shared" si="4"/>
        <v/>
      </c>
      <c r="AB67" s="103" t="str">
        <f t="shared" si="4"/>
        <v/>
      </c>
      <c r="AC67" s="103">
        <f t="shared" si="4"/>
        <v>0.02</v>
      </c>
      <c r="AD67" s="103">
        <f t="shared" si="5"/>
        <v>0</v>
      </c>
      <c r="AE67" s="103">
        <f t="shared" si="5"/>
        <v>3.3673469387755111E-3</v>
      </c>
      <c r="AF67" s="103">
        <f t="shared" si="5"/>
        <v>6.8598341353537399E-3</v>
      </c>
      <c r="AG67" s="103">
        <f t="shared" si="5"/>
        <v>3.4020618556701077E-3</v>
      </c>
    </row>
    <row r="68" spans="1:33" ht="12" customHeight="1">
      <c r="A68" s="104">
        <v>2016</v>
      </c>
      <c r="B68" s="103">
        <f t="shared" ref="B68:K72" si="6">IF(B$51=0,B44,IF(B44="","",B44/(1-B20)))</f>
        <v>0</v>
      </c>
      <c r="C68" s="103">
        <f t="shared" si="6"/>
        <v>2.7000000000000001E-3</v>
      </c>
      <c r="D68" s="103">
        <f t="shared" si="6"/>
        <v>5.5148902035495832E-3</v>
      </c>
      <c r="E68" s="103">
        <f t="shared" si="6"/>
        <v>0</v>
      </c>
      <c r="F68" s="103" t="str">
        <f t="shared" si="6"/>
        <v/>
      </c>
      <c r="G68" s="103" t="str">
        <f t="shared" si="6"/>
        <v/>
      </c>
      <c r="H68" s="103" t="str">
        <f t="shared" si="6"/>
        <v/>
      </c>
      <c r="I68" s="103" t="str">
        <f t="shared" si="6"/>
        <v/>
      </c>
      <c r="J68" s="103" t="str">
        <f t="shared" si="6"/>
        <v/>
      </c>
      <c r="K68" s="103" t="str">
        <f t="shared" si="6"/>
        <v/>
      </c>
      <c r="L68" s="103"/>
      <c r="N68" s="103" t="str">
        <f t="shared" si="4"/>
        <v/>
      </c>
      <c r="O68" s="103" t="str">
        <f t="shared" si="4"/>
        <v/>
      </c>
      <c r="P68" s="103" t="str">
        <f t="shared" si="4"/>
        <v/>
      </c>
      <c r="Q68" s="103" t="str">
        <f t="shared" si="4"/>
        <v/>
      </c>
      <c r="R68" s="103" t="str">
        <f t="shared" si="4"/>
        <v/>
      </c>
      <c r="S68" s="103" t="str">
        <f t="shared" si="4"/>
        <v/>
      </c>
      <c r="T68" s="103" t="str">
        <f t="shared" si="4"/>
        <v/>
      </c>
      <c r="U68" s="103" t="str">
        <f t="shared" si="4"/>
        <v/>
      </c>
      <c r="V68" s="103" t="str">
        <f t="shared" si="4"/>
        <v/>
      </c>
      <c r="W68" s="103" t="str">
        <f t="shared" si="4"/>
        <v/>
      </c>
      <c r="X68" s="103" t="str">
        <f t="shared" si="4"/>
        <v/>
      </c>
      <c r="Y68" s="103" t="str">
        <f t="shared" si="4"/>
        <v/>
      </c>
      <c r="Z68" s="103" t="str">
        <f t="shared" si="4"/>
        <v/>
      </c>
      <c r="AA68" s="103" t="str">
        <f t="shared" si="4"/>
        <v/>
      </c>
      <c r="AB68" s="103" t="str">
        <f t="shared" si="4"/>
        <v/>
      </c>
      <c r="AC68" s="103" t="str">
        <f t="shared" si="4"/>
        <v/>
      </c>
      <c r="AD68" s="103">
        <f t="shared" si="5"/>
        <v>0</v>
      </c>
      <c r="AE68" s="103">
        <f t="shared" si="5"/>
        <v>2.7000000000000001E-3</v>
      </c>
      <c r="AF68" s="103">
        <f t="shared" si="5"/>
        <v>5.5148902035495832E-3</v>
      </c>
      <c r="AG68" s="103">
        <f t="shared" si="5"/>
        <v>0</v>
      </c>
    </row>
    <row r="69" spans="1:33" ht="12" customHeight="1">
      <c r="A69" s="104">
        <v>2017</v>
      </c>
      <c r="B69" s="103">
        <f t="shared" si="6"/>
        <v>2.2000000000000001E-3</v>
      </c>
      <c r="C69" s="103">
        <f t="shared" si="6"/>
        <v>4.4097013429544992E-3</v>
      </c>
      <c r="D69" s="103">
        <f t="shared" si="6"/>
        <v>2.2146164686933771E-3</v>
      </c>
      <c r="E69" s="103" t="str">
        <f t="shared" si="6"/>
        <v/>
      </c>
      <c r="F69" s="103" t="str">
        <f t="shared" si="6"/>
        <v/>
      </c>
      <c r="G69" s="103" t="str">
        <f t="shared" si="6"/>
        <v/>
      </c>
      <c r="H69" s="103" t="str">
        <f t="shared" si="6"/>
        <v/>
      </c>
      <c r="I69" s="103" t="str">
        <f t="shared" si="6"/>
        <v/>
      </c>
      <c r="J69" s="103" t="str">
        <f t="shared" si="6"/>
        <v/>
      </c>
      <c r="K69" s="103" t="str">
        <f t="shared" si="6"/>
        <v/>
      </c>
      <c r="L69" s="103"/>
      <c r="N69" s="103" t="str">
        <f t="shared" si="4"/>
        <v/>
      </c>
      <c r="O69" s="103" t="str">
        <f t="shared" si="4"/>
        <v/>
      </c>
      <c r="P69" s="103" t="str">
        <f t="shared" si="4"/>
        <v/>
      </c>
      <c r="Q69" s="103" t="str">
        <f t="shared" si="4"/>
        <v/>
      </c>
      <c r="R69" s="103" t="str">
        <f t="shared" si="4"/>
        <v/>
      </c>
      <c r="S69" s="103" t="str">
        <f t="shared" si="4"/>
        <v/>
      </c>
      <c r="T69" s="103" t="str">
        <f t="shared" si="4"/>
        <v/>
      </c>
      <c r="U69" s="103" t="str">
        <f t="shared" si="4"/>
        <v/>
      </c>
      <c r="V69" s="103" t="str">
        <f t="shared" si="4"/>
        <v/>
      </c>
      <c r="W69" s="103" t="str">
        <f t="shared" si="4"/>
        <v/>
      </c>
      <c r="X69" s="103" t="str">
        <f t="shared" si="4"/>
        <v/>
      </c>
      <c r="Y69" s="103" t="str">
        <f t="shared" si="4"/>
        <v/>
      </c>
      <c r="Z69" s="103" t="str">
        <f t="shared" si="4"/>
        <v/>
      </c>
      <c r="AA69" s="103" t="str">
        <f t="shared" si="4"/>
        <v/>
      </c>
      <c r="AB69" s="103" t="str">
        <f t="shared" si="4"/>
        <v/>
      </c>
      <c r="AC69" s="103" t="str">
        <f t="shared" si="4"/>
        <v/>
      </c>
      <c r="AD69" s="103" t="str">
        <f t="shared" si="5"/>
        <v/>
      </c>
      <c r="AE69" s="103">
        <f t="shared" si="5"/>
        <v>2.2000000000000001E-3</v>
      </c>
      <c r="AF69" s="103">
        <f t="shared" si="5"/>
        <v>4.4097013429544992E-3</v>
      </c>
      <c r="AG69" s="103">
        <f t="shared" si="5"/>
        <v>2.2146164686933771E-3</v>
      </c>
    </row>
    <row r="70" spans="1:33" ht="12" customHeight="1">
      <c r="A70" s="104">
        <v>2018</v>
      </c>
      <c r="B70" s="103">
        <f t="shared" si="6"/>
        <v>3.9000000000000003E-3</v>
      </c>
      <c r="C70" s="103">
        <f t="shared" si="6"/>
        <v>7.8305391024997475E-3</v>
      </c>
      <c r="D70" s="103" t="str">
        <f t="shared" si="6"/>
        <v/>
      </c>
      <c r="E70" s="103" t="str">
        <f t="shared" si="6"/>
        <v/>
      </c>
      <c r="F70" s="103" t="str">
        <f t="shared" si="6"/>
        <v/>
      </c>
      <c r="G70" s="103" t="str">
        <f t="shared" si="6"/>
        <v/>
      </c>
      <c r="H70" s="103" t="str">
        <f t="shared" si="6"/>
        <v/>
      </c>
      <c r="I70" s="103" t="str">
        <f t="shared" si="6"/>
        <v/>
      </c>
      <c r="J70" s="103" t="str">
        <f t="shared" si="6"/>
        <v/>
      </c>
      <c r="K70" s="103" t="str">
        <f t="shared" si="6"/>
        <v/>
      </c>
      <c r="L70" s="103"/>
      <c r="N70" s="103" t="str">
        <f t="shared" si="4"/>
        <v/>
      </c>
      <c r="O70" s="103" t="str">
        <f t="shared" si="4"/>
        <v/>
      </c>
      <c r="P70" s="103" t="str">
        <f t="shared" si="4"/>
        <v/>
      </c>
      <c r="Q70" s="103" t="str">
        <f t="shared" si="4"/>
        <v/>
      </c>
      <c r="R70" s="103" t="str">
        <f t="shared" si="4"/>
        <v/>
      </c>
      <c r="S70" s="103" t="str">
        <f t="shared" si="4"/>
        <v/>
      </c>
      <c r="T70" s="103" t="str">
        <f t="shared" si="4"/>
        <v/>
      </c>
      <c r="U70" s="103" t="str">
        <f t="shared" si="4"/>
        <v/>
      </c>
      <c r="V70" s="103" t="str">
        <f t="shared" si="4"/>
        <v/>
      </c>
      <c r="W70" s="103" t="str">
        <f t="shared" si="4"/>
        <v/>
      </c>
      <c r="X70" s="103" t="str">
        <f t="shared" si="4"/>
        <v/>
      </c>
      <c r="Y70" s="103" t="str">
        <f t="shared" si="4"/>
        <v/>
      </c>
      <c r="Z70" s="103" t="str">
        <f t="shared" si="4"/>
        <v/>
      </c>
      <c r="AA70" s="103" t="str">
        <f t="shared" si="4"/>
        <v/>
      </c>
      <c r="AB70" s="103" t="str">
        <f t="shared" si="4"/>
        <v/>
      </c>
      <c r="AC70" s="103" t="str">
        <f t="shared" si="4"/>
        <v/>
      </c>
      <c r="AD70" s="103" t="str">
        <f t="shared" si="5"/>
        <v/>
      </c>
      <c r="AE70" s="103" t="str">
        <f t="shared" si="5"/>
        <v/>
      </c>
      <c r="AF70" s="103">
        <f t="shared" si="5"/>
        <v>3.9000000000000003E-3</v>
      </c>
      <c r="AG70" s="103">
        <f t="shared" si="5"/>
        <v>7.8305391024997475E-3</v>
      </c>
    </row>
    <row r="71" spans="1:33" ht="12" customHeight="1">
      <c r="A71" s="104">
        <v>2019</v>
      </c>
      <c r="B71" s="103">
        <f t="shared" si="6"/>
        <v>1.01E-2</v>
      </c>
      <c r="C71" s="103" t="str">
        <f t="shared" si="6"/>
        <v/>
      </c>
      <c r="D71" s="103" t="str">
        <f t="shared" si="6"/>
        <v/>
      </c>
      <c r="E71" s="103" t="str">
        <f t="shared" si="6"/>
        <v/>
      </c>
      <c r="F71" s="103" t="str">
        <f t="shared" si="6"/>
        <v/>
      </c>
      <c r="G71" s="103" t="str">
        <f t="shared" si="6"/>
        <v/>
      </c>
      <c r="H71" s="103" t="str">
        <f t="shared" si="6"/>
        <v/>
      </c>
      <c r="I71" s="103" t="str">
        <f t="shared" si="6"/>
        <v/>
      </c>
      <c r="J71" s="103" t="str">
        <f t="shared" si="6"/>
        <v/>
      </c>
      <c r="K71" s="103" t="str">
        <f t="shared" si="6"/>
        <v/>
      </c>
      <c r="L71" s="103"/>
      <c r="N71" s="103" t="str">
        <f t="shared" si="4"/>
        <v/>
      </c>
      <c r="O71" s="103" t="str">
        <f t="shared" si="4"/>
        <v/>
      </c>
      <c r="P71" s="103" t="str">
        <f t="shared" si="4"/>
        <v/>
      </c>
      <c r="Q71" s="103" t="str">
        <f t="shared" si="4"/>
        <v/>
      </c>
      <c r="R71" s="103" t="str">
        <f t="shared" si="4"/>
        <v/>
      </c>
      <c r="S71" s="103" t="str">
        <f t="shared" si="4"/>
        <v/>
      </c>
      <c r="T71" s="103" t="str">
        <f t="shared" si="4"/>
        <v/>
      </c>
      <c r="U71" s="103" t="str">
        <f t="shared" si="4"/>
        <v/>
      </c>
      <c r="V71" s="103" t="str">
        <f t="shared" si="4"/>
        <v/>
      </c>
      <c r="W71" s="103" t="str">
        <f t="shared" si="4"/>
        <v/>
      </c>
      <c r="X71" s="103" t="str">
        <f t="shared" si="4"/>
        <v/>
      </c>
      <c r="Y71" s="103" t="str">
        <f t="shared" si="4"/>
        <v/>
      </c>
      <c r="Z71" s="103" t="str">
        <f t="shared" si="4"/>
        <v/>
      </c>
      <c r="AA71" s="103" t="str">
        <f t="shared" si="4"/>
        <v/>
      </c>
      <c r="AB71" s="103" t="str">
        <f t="shared" si="4"/>
        <v/>
      </c>
      <c r="AC71" s="103" t="str">
        <f t="shared" si="4"/>
        <v/>
      </c>
      <c r="AD71" s="103" t="str">
        <f t="shared" si="5"/>
        <v/>
      </c>
      <c r="AE71" s="103" t="str">
        <f t="shared" si="5"/>
        <v/>
      </c>
      <c r="AF71" s="103" t="str">
        <f t="shared" si="5"/>
        <v/>
      </c>
      <c r="AG71" s="103">
        <f t="shared" si="5"/>
        <v>1.01E-2</v>
      </c>
    </row>
    <row r="72" spans="1:33" ht="12" customHeight="1">
      <c r="A72" s="104" t="s">
        <v>150</v>
      </c>
      <c r="B72" s="102">
        <f t="shared" si="6"/>
        <v>6.8000000000000005E-3</v>
      </c>
      <c r="C72" s="102">
        <f t="shared" si="6"/>
        <v>6.242448650825615E-3</v>
      </c>
      <c r="D72" s="102">
        <f t="shared" si="6"/>
        <v>4.6605876393110432E-3</v>
      </c>
      <c r="E72" s="102">
        <f t="shared" si="6"/>
        <v>4.8859934853420217E-3</v>
      </c>
      <c r="F72" s="102">
        <f t="shared" si="6"/>
        <v>4.7054009819967263E-3</v>
      </c>
      <c r="G72" s="102">
        <f t="shared" si="6"/>
        <v>3.6998972250770804E-3</v>
      </c>
      <c r="H72" s="102">
        <f t="shared" si="6"/>
        <v>3.5073241180111408E-3</v>
      </c>
      <c r="I72" s="102">
        <f t="shared" si="6"/>
        <v>3.312629399585923E-3</v>
      </c>
      <c r="J72" s="102">
        <f t="shared" si="6"/>
        <v>1.5579559617781413E-3</v>
      </c>
      <c r="K72" s="102">
        <f t="shared" si="6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 s="101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7">IF(C52="","",_xlfn.NORM.S.INV(C52+0.000001%))</f>
        <v>-5.61200124417479</v>
      </c>
      <c r="D79" s="108">
        <f t="shared" si="7"/>
        <v>-5.61200124417479</v>
      </c>
      <c r="E79" s="108">
        <f t="shared" si="7"/>
        <v>-5.61200124417479</v>
      </c>
      <c r="F79" s="108">
        <f t="shared" si="7"/>
        <v>-5.61200124417479</v>
      </c>
      <c r="G79" s="108">
        <f t="shared" si="7"/>
        <v>-5.61200124417479</v>
      </c>
      <c r="H79" s="108">
        <f t="shared" si="7"/>
        <v>-5.61200124417479</v>
      </c>
      <c r="I79" s="108">
        <f t="shared" si="7"/>
        <v>-2.1834862561349202</v>
      </c>
      <c r="J79" s="108">
        <f t="shared" si="7"/>
        <v>-5.61200124417479</v>
      </c>
      <c r="K79" s="108">
        <f t="shared" si="7"/>
        <v>-5.61200124417479</v>
      </c>
      <c r="L79" s="108"/>
    </row>
    <row r="80" spans="1:33" ht="12" customHeight="1">
      <c r="A80" s="104">
        <v>2001</v>
      </c>
      <c r="B80" s="108">
        <f t="shared" ref="B80:K95" si="8">IF(B53="","",_xlfn.NORM.S.INV(B53+0.000001%))</f>
        <v>-5.61200124417479</v>
      </c>
      <c r="C80" s="108">
        <f t="shared" si="8"/>
        <v>-5.61200124417479</v>
      </c>
      <c r="D80" s="108">
        <f t="shared" si="8"/>
        <v>-5.61200124417479</v>
      </c>
      <c r="E80" s="108">
        <f t="shared" si="8"/>
        <v>-5.61200124417479</v>
      </c>
      <c r="F80" s="108">
        <f t="shared" si="8"/>
        <v>-5.61200124417479</v>
      </c>
      <c r="G80" s="108">
        <f t="shared" si="8"/>
        <v>-5.61200124417479</v>
      </c>
      <c r="H80" s="108">
        <f t="shared" si="8"/>
        <v>-2.2262114705893974</v>
      </c>
      <c r="I80" s="108">
        <f t="shared" si="8"/>
        <v>-5.61200124417479</v>
      </c>
      <c r="J80" s="108">
        <f t="shared" si="8"/>
        <v>-5.61200124417479</v>
      </c>
      <c r="K80" s="108">
        <f t="shared" si="8"/>
        <v>-5.61200124417479</v>
      </c>
      <c r="L80" s="108"/>
    </row>
    <row r="81" spans="1:22" ht="12" customHeight="1">
      <c r="A81" s="104">
        <v>2002</v>
      </c>
      <c r="B81" s="108">
        <f t="shared" si="8"/>
        <v>-5.61200124417479</v>
      </c>
      <c r="C81" s="108">
        <f t="shared" si="8"/>
        <v>-2.2701246682961709</v>
      </c>
      <c r="D81" s="108">
        <f t="shared" si="8"/>
        <v>-5.61200124417479</v>
      </c>
      <c r="E81" s="108">
        <f t="shared" si="8"/>
        <v>-5.61200124417479</v>
      </c>
      <c r="F81" s="108">
        <f t="shared" si="8"/>
        <v>-5.61200124417479</v>
      </c>
      <c r="G81" s="108">
        <f t="shared" si="8"/>
        <v>-2.262368496424811</v>
      </c>
      <c r="H81" s="108">
        <f t="shared" si="8"/>
        <v>-5.61200124417479</v>
      </c>
      <c r="I81" s="108">
        <f t="shared" si="8"/>
        <v>-5.61200124417479</v>
      </c>
      <c r="J81" s="108">
        <f t="shared" si="8"/>
        <v>-5.61200124417479</v>
      </c>
      <c r="K81" s="108">
        <f t="shared" si="8"/>
        <v>-5.61200124417479</v>
      </c>
      <c r="L81" s="108"/>
    </row>
    <row r="82" spans="1:22" ht="12" customHeight="1">
      <c r="A82" s="104">
        <v>2003</v>
      </c>
      <c r="B82" s="108">
        <f t="shared" si="8"/>
        <v>-2.4323785757098522</v>
      </c>
      <c r="C82" s="108">
        <f t="shared" si="8"/>
        <v>-5.61200124417479</v>
      </c>
      <c r="D82" s="108">
        <f t="shared" si="8"/>
        <v>-5.61200124417479</v>
      </c>
      <c r="E82" s="108">
        <f t="shared" si="8"/>
        <v>-5.61200124417479</v>
      </c>
      <c r="F82" s="108">
        <f t="shared" si="8"/>
        <v>-2.4296509475508965</v>
      </c>
      <c r="G82" s="108">
        <f t="shared" si="8"/>
        <v>-5.61200124417479</v>
      </c>
      <c r="H82" s="108">
        <f t="shared" si="8"/>
        <v>-5.61200124417479</v>
      </c>
      <c r="I82" s="108">
        <f t="shared" si="8"/>
        <v>-5.61200124417479</v>
      </c>
      <c r="J82" s="108">
        <f t="shared" si="8"/>
        <v>-5.61200124417479</v>
      </c>
      <c r="K82" s="108">
        <f t="shared" si="8"/>
        <v>-5.61200124417479</v>
      </c>
      <c r="L82" s="108"/>
    </row>
    <row r="83" spans="1:22" ht="12" customHeight="1">
      <c r="A83" s="104">
        <v>2004</v>
      </c>
      <c r="B83" s="108">
        <f t="shared" si="8"/>
        <v>-5.61200124417479</v>
      </c>
      <c r="C83" s="108">
        <f t="shared" si="8"/>
        <v>-5.61200124417479</v>
      </c>
      <c r="D83" s="108">
        <f t="shared" si="8"/>
        <v>-5.61200124417479</v>
      </c>
      <c r="E83" s="108">
        <f t="shared" si="8"/>
        <v>-2.4323785757098522</v>
      </c>
      <c r="F83" s="108">
        <f t="shared" si="8"/>
        <v>-5.61200124417479</v>
      </c>
      <c r="G83" s="108">
        <f t="shared" si="8"/>
        <v>-5.61200124417479</v>
      </c>
      <c r="H83" s="108">
        <f t="shared" si="8"/>
        <v>-2.4296509475508965</v>
      </c>
      <c r="I83" s="108">
        <f t="shared" si="8"/>
        <v>-5.61200124417479</v>
      </c>
      <c r="J83" s="108">
        <f t="shared" si="8"/>
        <v>-5.61200124417479</v>
      </c>
      <c r="K83" s="108">
        <f t="shared" si="8"/>
        <v>-5.61200124417479</v>
      </c>
      <c r="L83" s="108"/>
    </row>
    <row r="84" spans="1:22" ht="12" customHeight="1">
      <c r="A84" s="104">
        <v>2005</v>
      </c>
      <c r="B84" s="108">
        <f t="shared" si="8"/>
        <v>-5.61200124417479</v>
      </c>
      <c r="C84" s="108">
        <f t="shared" si="8"/>
        <v>-5.61200124417479</v>
      </c>
      <c r="D84" s="108">
        <f t="shared" si="8"/>
        <v>-2.4676579660718163</v>
      </c>
      <c r="E84" s="108">
        <f t="shared" si="8"/>
        <v>-5.61200124417479</v>
      </c>
      <c r="F84" s="108">
        <f t="shared" si="8"/>
        <v>-2.4705177092248687</v>
      </c>
      <c r="G84" s="108">
        <f t="shared" si="8"/>
        <v>-2.4627882047845611</v>
      </c>
      <c r="H84" s="108">
        <f t="shared" si="8"/>
        <v>-5.61200124417479</v>
      </c>
      <c r="I84" s="108">
        <f t="shared" si="8"/>
        <v>-2.4656189199889509</v>
      </c>
      <c r="J84" s="108">
        <f t="shared" si="8"/>
        <v>-5.61200124417479</v>
      </c>
      <c r="K84" s="108">
        <f t="shared" si="8"/>
        <v>-5.61200124417479</v>
      </c>
      <c r="L84" s="108"/>
    </row>
    <row r="85" spans="1:22" ht="12" customHeight="1">
      <c r="A85" s="104">
        <v>2006</v>
      </c>
      <c r="B85" s="108">
        <f t="shared" si="8"/>
        <v>-2.4948786850364235</v>
      </c>
      <c r="C85" s="108">
        <f t="shared" si="8"/>
        <v>-2.4926352386526034</v>
      </c>
      <c r="D85" s="108">
        <f t="shared" si="8"/>
        <v>-5.61200124417479</v>
      </c>
      <c r="E85" s="108">
        <f t="shared" si="8"/>
        <v>-2.4903758791429875</v>
      </c>
      <c r="F85" s="108">
        <f t="shared" si="8"/>
        <v>-2.4881003887542383</v>
      </c>
      <c r="G85" s="108">
        <f t="shared" si="8"/>
        <v>-5.61200124417479</v>
      </c>
      <c r="H85" s="108">
        <f t="shared" si="8"/>
        <v>-2.4914977280716024</v>
      </c>
      <c r="I85" s="108">
        <f t="shared" si="8"/>
        <v>-5.61200124417479</v>
      </c>
      <c r="J85" s="108">
        <f t="shared" si="8"/>
        <v>-5.61200124417479</v>
      </c>
      <c r="K85" s="108">
        <f t="shared" si="8"/>
        <v>-5.61200124417479</v>
      </c>
      <c r="L85" s="108"/>
    </row>
    <row r="86" spans="1:22" ht="12" customHeight="1">
      <c r="A86" s="104">
        <v>2007</v>
      </c>
      <c r="B86" s="108">
        <f t="shared" si="8"/>
        <v>-2.4043778313400699</v>
      </c>
      <c r="C86" s="108">
        <f t="shared" si="8"/>
        <v>-2.3969108750815313</v>
      </c>
      <c r="D86" s="108">
        <f t="shared" si="8"/>
        <v>-2.3983647842216826</v>
      </c>
      <c r="E86" s="108">
        <f t="shared" si="8"/>
        <v>-2.3953350006596654</v>
      </c>
      <c r="F86" s="108">
        <f t="shared" si="8"/>
        <v>-5.61200124417479</v>
      </c>
      <c r="G86" s="108">
        <f t="shared" si="8"/>
        <v>-2.3877704774276336</v>
      </c>
      <c r="H86" s="108">
        <f t="shared" si="8"/>
        <v>-5.61200124417479</v>
      </c>
      <c r="I86" s="108">
        <f t="shared" si="8"/>
        <v>-5.61200124417479</v>
      </c>
      <c r="J86" s="108">
        <f t="shared" si="8"/>
        <v>-2.3891515720423726</v>
      </c>
      <c r="K86" s="108">
        <f t="shared" si="8"/>
        <v>-5.61200124417479</v>
      </c>
      <c r="L86" s="108"/>
    </row>
    <row r="87" spans="1:22" ht="12" customHeight="1">
      <c r="A87" s="104">
        <v>2008</v>
      </c>
      <c r="B87" s="108">
        <f t="shared" si="8"/>
        <v>-2.027610465904691</v>
      </c>
      <c r="C87" s="108">
        <f t="shared" si="8"/>
        <v>-2.0186159894804687</v>
      </c>
      <c r="D87" s="108">
        <f t="shared" si="8"/>
        <v>-2.4415847130204309</v>
      </c>
      <c r="E87" s="108">
        <f t="shared" si="8"/>
        <v>-5.61200124417479</v>
      </c>
      <c r="F87" s="108">
        <f t="shared" si="8"/>
        <v>-2.4338036527328768</v>
      </c>
      <c r="G87" s="108">
        <f t="shared" si="8"/>
        <v>-5.61200124417479</v>
      </c>
      <c r="H87" s="108">
        <f t="shared" si="8"/>
        <v>-5.61200124417479</v>
      </c>
      <c r="I87" s="108">
        <f t="shared" si="8"/>
        <v>-2.4310880580243017</v>
      </c>
      <c r="J87" s="108">
        <f t="shared" si="8"/>
        <v>-5.61200124417479</v>
      </c>
      <c r="K87" s="108">
        <f t="shared" si="8"/>
        <v>-5.61200124417479</v>
      </c>
      <c r="L87" s="108"/>
    </row>
    <row r="88" spans="1:22" ht="12" customHeight="1">
      <c r="A88" s="104">
        <v>2009</v>
      </c>
      <c r="B88" s="108">
        <f t="shared" si="8"/>
        <v>-1.9599638134392521</v>
      </c>
      <c r="C88" s="108">
        <f t="shared" si="8"/>
        <v>-2.4858815558493959</v>
      </c>
      <c r="D88" s="108">
        <f t="shared" si="8"/>
        <v>-5.61200124417479</v>
      </c>
      <c r="E88" s="108">
        <f t="shared" si="8"/>
        <v>-2.4892669607442146</v>
      </c>
      <c r="F88" s="108">
        <f t="shared" si="8"/>
        <v>-5.61200124417479</v>
      </c>
      <c r="G88" s="108">
        <f t="shared" si="8"/>
        <v>-5.61200124417479</v>
      </c>
      <c r="H88" s="108">
        <f t="shared" si="8"/>
        <v>-2.4812859978107622</v>
      </c>
      <c r="I88" s="108">
        <f t="shared" si="8"/>
        <v>-2.484646373502577</v>
      </c>
      <c r="J88" s="108">
        <f t="shared" si="8"/>
        <v>-5.61200124417479</v>
      </c>
      <c r="K88" s="108">
        <f t="shared" si="8"/>
        <v>-2.4766233684064254</v>
      </c>
      <c r="L88" s="108"/>
    </row>
    <row r="89" spans="1:22" ht="12" customHeight="1">
      <c r="A89" s="104">
        <v>2010</v>
      </c>
      <c r="B89" s="108">
        <f t="shared" si="8"/>
        <v>-2.4729571732183802</v>
      </c>
      <c r="C89" s="108">
        <f t="shared" si="8"/>
        <v>-5.61200124417479</v>
      </c>
      <c r="D89" s="108">
        <f t="shared" si="8"/>
        <v>-2.4705537186277087</v>
      </c>
      <c r="E89" s="108">
        <f t="shared" si="8"/>
        <v>-5.61200124417479</v>
      </c>
      <c r="F89" s="108">
        <f t="shared" si="8"/>
        <v>-5.61200124417479</v>
      </c>
      <c r="G89" s="108">
        <f t="shared" si="8"/>
        <v>-2.4681320970344895</v>
      </c>
      <c r="H89" s="108">
        <f t="shared" si="8"/>
        <v>-5.61200124417479</v>
      </c>
      <c r="I89" s="108">
        <f t="shared" si="8"/>
        <v>-5.61200124417479</v>
      </c>
      <c r="J89" s="108">
        <f t="shared" si="8"/>
        <v>-2.4656920435226497</v>
      </c>
      <c r="K89" s="108">
        <f t="shared" si="8"/>
        <v>-5.61200124417479</v>
      </c>
      <c r="L89" s="108"/>
    </row>
    <row r="90" spans="1:22" ht="12" customHeight="1">
      <c r="A90" s="104">
        <v>2011</v>
      </c>
      <c r="B90" s="108">
        <f t="shared" si="8"/>
        <v>-5.61200124417479</v>
      </c>
      <c r="C90" s="108">
        <f t="shared" si="8"/>
        <v>-2.2445035619696556</v>
      </c>
      <c r="D90" s="108">
        <f t="shared" si="8"/>
        <v>-2.4961285087523439</v>
      </c>
      <c r="E90" s="108">
        <f t="shared" si="8"/>
        <v>-2.4938938827852861</v>
      </c>
      <c r="F90" s="108">
        <f t="shared" si="8"/>
        <v>-2.0710820664857321</v>
      </c>
      <c r="G90" s="108">
        <f t="shared" si="8"/>
        <v>-5.61200124417479</v>
      </c>
      <c r="H90" s="108">
        <f t="shared" si="8"/>
        <v>-5.61200124417479</v>
      </c>
      <c r="I90" s="108">
        <f t="shared" si="8"/>
        <v>-2.4847580549096162</v>
      </c>
      <c r="J90" s="108">
        <f t="shared" si="8"/>
        <v>-5.61200124417479</v>
      </c>
      <c r="K90" s="108" t="str">
        <f t="shared" si="8"/>
        <v/>
      </c>
      <c r="L90" s="108"/>
    </row>
    <row r="91" spans="1:22" ht="12" customHeight="1">
      <c r="A91" s="104">
        <v>2012</v>
      </c>
      <c r="B91" s="108">
        <f t="shared" si="8"/>
        <v>-2.5758286119742944</v>
      </c>
      <c r="C91" s="108">
        <f t="shared" si="8"/>
        <v>-2.3207280186817982</v>
      </c>
      <c r="D91" s="108">
        <f t="shared" si="8"/>
        <v>-2.5705630233429511</v>
      </c>
      <c r="E91" s="108">
        <f t="shared" si="8"/>
        <v>-2.0432811515473439</v>
      </c>
      <c r="F91" s="108">
        <f t="shared" si="8"/>
        <v>-5.61200124417479</v>
      </c>
      <c r="G91" s="108">
        <f t="shared" si="8"/>
        <v>-2.5616088971874253</v>
      </c>
      <c r="H91" s="108">
        <f t="shared" si="8"/>
        <v>-2.305183776364649</v>
      </c>
      <c r="I91" s="108">
        <f t="shared" si="8"/>
        <v>-5.61200124417479</v>
      </c>
      <c r="J91" s="108" t="str">
        <f t="shared" si="8"/>
        <v/>
      </c>
      <c r="K91" s="108" t="str">
        <f t="shared" si="8"/>
        <v/>
      </c>
      <c r="L91" s="108"/>
    </row>
    <row r="92" spans="1:22" ht="12" customHeight="1">
      <c r="A92" s="104">
        <v>2013</v>
      </c>
      <c r="B92" s="108">
        <f t="shared" si="8"/>
        <v>-2.341624521308745</v>
      </c>
      <c r="C92" s="108">
        <f t="shared" si="8"/>
        <v>-2.5865904258520951</v>
      </c>
      <c r="D92" s="108">
        <f t="shared" si="8"/>
        <v>-2.066745547285938</v>
      </c>
      <c r="E92" s="108">
        <f t="shared" si="8"/>
        <v>-5.61200124417479</v>
      </c>
      <c r="F92" s="108">
        <f t="shared" si="8"/>
        <v>-2.5781611275339182</v>
      </c>
      <c r="G92" s="108">
        <f t="shared" si="8"/>
        <v>-2.3309366403828955</v>
      </c>
      <c r="H92" s="108">
        <f t="shared" si="8"/>
        <v>-5.61200124417479</v>
      </c>
      <c r="I92" s="108" t="str">
        <f t="shared" si="8"/>
        <v/>
      </c>
      <c r="J92" s="108" t="str">
        <f t="shared" si="8"/>
        <v/>
      </c>
      <c r="K92" s="108" t="str">
        <f t="shared" si="8"/>
        <v/>
      </c>
      <c r="L92" s="108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si="8"/>
        <v>-2.6520689638117609</v>
      </c>
      <c r="C93" s="108">
        <f t="shared" si="8"/>
        <v>-2.0479768377745664</v>
      </c>
      <c r="D93" s="108">
        <f t="shared" si="8"/>
        <v>-5.61200124417479</v>
      </c>
      <c r="E93" s="108">
        <f t="shared" si="8"/>
        <v>-2.6437870664960257</v>
      </c>
      <c r="F93" s="108">
        <f t="shared" si="8"/>
        <v>-2.3939038811931739</v>
      </c>
      <c r="G93" s="108">
        <f t="shared" si="8"/>
        <v>-5.61200124417479</v>
      </c>
      <c r="H93" s="108" t="str">
        <f t="shared" si="8"/>
        <v/>
      </c>
      <c r="I93" s="108" t="str">
        <f t="shared" si="8"/>
        <v/>
      </c>
      <c r="J93" s="108" t="str">
        <f t="shared" si="8"/>
        <v/>
      </c>
      <c r="K93" s="108" t="str">
        <f t="shared" si="8"/>
        <v/>
      </c>
      <c r="L93" s="108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si="8"/>
        <v>-2.0537487040976865</v>
      </c>
      <c r="C94" s="108">
        <f t="shared" si="8"/>
        <v>-5.61200124417479</v>
      </c>
      <c r="D94" s="108">
        <f t="shared" si="8"/>
        <v>-2.7096849825052853</v>
      </c>
      <c r="E94" s="108">
        <f t="shared" si="8"/>
        <v>-2.4645200622456973</v>
      </c>
      <c r="F94" s="108">
        <f t="shared" si="8"/>
        <v>-2.7062810354348454</v>
      </c>
      <c r="G94" s="108" t="str">
        <f t="shared" si="8"/>
        <v/>
      </c>
      <c r="H94" s="108" t="str">
        <f t="shared" si="8"/>
        <v/>
      </c>
      <c r="I94" s="108" t="str">
        <f t="shared" si="8"/>
        <v/>
      </c>
      <c r="J94" s="108" t="str">
        <f t="shared" si="8"/>
        <v/>
      </c>
      <c r="K94" s="108" t="str">
        <f t="shared" si="8"/>
        <v/>
      </c>
      <c r="L94" s="108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si="8"/>
        <v>-5.61200124417479</v>
      </c>
      <c r="C95" s="108">
        <f t="shared" si="8"/>
        <v>-2.7821492518321893</v>
      </c>
      <c r="D95" s="108">
        <f t="shared" si="8"/>
        <v>-2.541753266504188</v>
      </c>
      <c r="E95" s="108">
        <f t="shared" si="8"/>
        <v>-5.61200124417479</v>
      </c>
      <c r="F95" s="108" t="str">
        <f t="shared" si="8"/>
        <v/>
      </c>
      <c r="G95" s="108" t="str">
        <f t="shared" si="8"/>
        <v/>
      </c>
      <c r="H95" s="108" t="str">
        <f t="shared" si="8"/>
        <v/>
      </c>
      <c r="I95" s="108" t="str">
        <f t="shared" si="8"/>
        <v/>
      </c>
      <c r="J95" s="108" t="str">
        <f t="shared" si="8"/>
        <v/>
      </c>
      <c r="K95" s="108" t="str">
        <f t="shared" si="8"/>
        <v/>
      </c>
      <c r="L95" s="108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9" si="9">IF(B69="","",_xlfn.NORM.S.INV(B69+0.000001%))</f>
        <v>-2.8479618408911649</v>
      </c>
      <c r="C96" s="108">
        <f t="shared" si="9"/>
        <v>-2.6189757110572822</v>
      </c>
      <c r="D96" s="108">
        <f t="shared" si="9"/>
        <v>-2.8458537708596037</v>
      </c>
      <c r="E96" s="108" t="str">
        <f t="shared" si="9"/>
        <v/>
      </c>
      <c r="F96" s="108" t="str">
        <f t="shared" si="9"/>
        <v/>
      </c>
      <c r="G96" s="108" t="str">
        <f t="shared" si="9"/>
        <v/>
      </c>
      <c r="H96" s="108" t="str">
        <f t="shared" si="9"/>
        <v/>
      </c>
      <c r="I96" s="108" t="str">
        <f t="shared" si="9"/>
        <v/>
      </c>
      <c r="J96" s="108" t="str">
        <f t="shared" si="9"/>
        <v/>
      </c>
      <c r="K96" s="108" t="str">
        <f t="shared" si="9"/>
        <v/>
      </c>
      <c r="L96" s="108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si="9"/>
        <v>-2.6606058753302588</v>
      </c>
      <c r="C97" s="108">
        <f t="shared" si="9"/>
        <v>-2.416719089263164</v>
      </c>
      <c r="D97" s="108" t="str">
        <f t="shared" si="9"/>
        <v/>
      </c>
      <c r="E97" s="108" t="str">
        <f t="shared" si="9"/>
        <v/>
      </c>
      <c r="F97" s="108" t="str">
        <f t="shared" si="9"/>
        <v/>
      </c>
      <c r="G97" s="108" t="str">
        <f t="shared" si="9"/>
        <v/>
      </c>
      <c r="H97" s="108" t="str">
        <f t="shared" si="9"/>
        <v/>
      </c>
      <c r="I97" s="108" t="str">
        <f t="shared" si="9"/>
        <v/>
      </c>
      <c r="J97" s="108" t="str">
        <f t="shared" si="9"/>
        <v/>
      </c>
      <c r="K97" s="108" t="str">
        <f t="shared" si="9"/>
        <v/>
      </c>
      <c r="L97" s="108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si="9"/>
        <v>-2.3226117300937825</v>
      </c>
      <c r="C98" s="108" t="str">
        <f t="shared" si="9"/>
        <v/>
      </c>
      <c r="D98" s="108" t="str">
        <f t="shared" si="9"/>
        <v/>
      </c>
      <c r="E98" s="108" t="str">
        <f t="shared" si="9"/>
        <v/>
      </c>
      <c r="F98" s="108" t="str">
        <f t="shared" si="9"/>
        <v/>
      </c>
      <c r="G98" s="108" t="str">
        <f t="shared" si="9"/>
        <v/>
      </c>
      <c r="H98" s="108" t="str">
        <f t="shared" si="9"/>
        <v/>
      </c>
      <c r="I98" s="108" t="str">
        <f t="shared" si="9"/>
        <v/>
      </c>
      <c r="J98" s="108" t="str">
        <f t="shared" si="9"/>
        <v/>
      </c>
      <c r="K98" s="108" t="str">
        <f t="shared" si="9"/>
        <v/>
      </c>
      <c r="L98" s="10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si="9"/>
        <v>-2.4676579660718163</v>
      </c>
      <c r="C99" s="108">
        <f t="shared" si="9"/>
        <v>-2.4981334817991976</v>
      </c>
      <c r="D99" s="108">
        <f t="shared" si="9"/>
        <v>-2.6000434675040234</v>
      </c>
      <c r="E99" s="108">
        <f t="shared" si="9"/>
        <v>-2.5837942529073405</v>
      </c>
      <c r="F99" s="108">
        <f t="shared" si="9"/>
        <v>-2.5967579318862413</v>
      </c>
      <c r="G99" s="108">
        <f t="shared" si="9"/>
        <v>-2.6782944075357045</v>
      </c>
      <c r="H99" s="108">
        <f t="shared" si="9"/>
        <v>-2.6961470973220854</v>
      </c>
      <c r="I99" s="108">
        <f t="shared" si="9"/>
        <v>-2.7151148591222731</v>
      </c>
      <c r="J99" s="108">
        <f t="shared" si="9"/>
        <v>-2.9560632427127023</v>
      </c>
      <c r="K99" s="108">
        <f t="shared" si="9"/>
        <v>-3.1443727569452871</v>
      </c>
      <c r="L99" s="108"/>
      <c r="M99"/>
      <c r="N99"/>
      <c r="O99"/>
      <c r="P99"/>
      <c r="Q99"/>
      <c r="R99"/>
      <c r="S99"/>
      <c r="T99"/>
      <c r="U99"/>
      <c r="V99"/>
    </row>
    <row r="100" spans="1:77" ht="12" customHeight="1">
      <c r="G100" s="99" t="s">
        <v>216</v>
      </c>
      <c r="H100" s="99">
        <v>1</v>
      </c>
    </row>
    <row r="101" spans="1:77" ht="12" customHeight="1">
      <c r="G101" s="99" t="s">
        <v>217</v>
      </c>
      <c r="H101" s="99">
        <v>10.744676716482967</v>
      </c>
      <c r="O101" s="109"/>
    </row>
    <row r="102" spans="1:77" ht="12" customHeight="1">
      <c r="G102" s="99" t="s">
        <v>218</v>
      </c>
      <c r="H102" s="99">
        <v>0</v>
      </c>
      <c r="O102" s="10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BF102" s="99" t="s">
        <v>160</v>
      </c>
      <c r="BG102" s="109">
        <f>SUM(BF106:BY125)</f>
        <v>121.73890487787435</v>
      </c>
    </row>
    <row r="103" spans="1:77" ht="12" customHeight="1">
      <c r="G103" s="99" t="s">
        <v>160</v>
      </c>
      <c r="H103" s="109">
        <f>BG102</f>
        <v>121.73890487787435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IF(B79="","",(B79-$H$100*B$99-$H$102)/$H$101)</f>
        <v>-0.29264196225460798</v>
      </c>
      <c r="C106" s="109">
        <f t="shared" ref="C106:K106" si="10">IF(C79="","",(C79-$H$100*C$99-$H$102)/$H$101)</f>
        <v>-0.28980562603607568</v>
      </c>
      <c r="D106" s="109">
        <f t="shared" si="10"/>
        <v>-0.28032093064747549</v>
      </c>
      <c r="E106" s="109">
        <f t="shared" si="10"/>
        <v>-0.28183323437009522</v>
      </c>
      <c r="F106" s="109">
        <f t="shared" si="10"/>
        <v>-0.28062671328798455</v>
      </c>
      <c r="G106" s="109">
        <f t="shared" si="10"/>
        <v>-0.27303816708962553</v>
      </c>
      <c r="H106" s="109">
        <f t="shared" si="10"/>
        <v>-0.27137662898499426</v>
      </c>
      <c r="I106" s="109">
        <f t="shared" si="10"/>
        <v>4.9478324663952272E-2</v>
      </c>
      <c r="J106" s="109">
        <f t="shared" si="10"/>
        <v>-0.24718640416493148</v>
      </c>
      <c r="K106" s="109">
        <f t="shared" si="10"/>
        <v>-0.22966056144285993</v>
      </c>
      <c r="L106" s="109"/>
      <c r="N106" s="119">
        <f>IFERROR(HLOOKUP(N$105-$A106,$B$105:$K$125,2+$A106-$A$106,0),"")</f>
        <v>-0.29264196225460798</v>
      </c>
      <c r="O106" s="119">
        <f t="shared" ref="O106:AG119" si="11">IFERROR(HLOOKUP(O$105-$A106,$B$105:$K$125,2+$A106-$A$106,0),"")</f>
        <v>-0.28980562603607568</v>
      </c>
      <c r="P106" s="119">
        <f t="shared" si="11"/>
        <v>-0.28032093064747549</v>
      </c>
      <c r="Q106" s="119">
        <f t="shared" si="11"/>
        <v>-0.28183323437009522</v>
      </c>
      <c r="R106" s="108">
        <f t="shared" si="11"/>
        <v>-0.28062671328798455</v>
      </c>
      <c r="S106" s="108">
        <f t="shared" si="11"/>
        <v>-0.27303816708962553</v>
      </c>
      <c r="T106" s="108">
        <f t="shared" si="11"/>
        <v>-0.27137662898499426</v>
      </c>
      <c r="U106" s="108">
        <f t="shared" si="11"/>
        <v>4.9478324663952272E-2</v>
      </c>
      <c r="V106" s="108">
        <f t="shared" si="11"/>
        <v>-0.24718640416493148</v>
      </c>
      <c r="W106" s="108">
        <f t="shared" si="11"/>
        <v>-0.22966056144285993</v>
      </c>
      <c r="X106" s="108" t="str">
        <f t="shared" si="11"/>
        <v/>
      </c>
      <c r="Y106" s="108" t="str">
        <f t="shared" si="11"/>
        <v/>
      </c>
      <c r="Z106" s="108" t="str">
        <f t="shared" si="11"/>
        <v/>
      </c>
      <c r="AA106" s="108" t="str">
        <f t="shared" si="11"/>
        <v/>
      </c>
      <c r="AB106" s="108" t="str">
        <f t="shared" si="11"/>
        <v/>
      </c>
      <c r="AC106" s="108" t="str">
        <f t="shared" si="11"/>
        <v/>
      </c>
      <c r="AD106" s="108" t="str">
        <f t="shared" si="11"/>
        <v/>
      </c>
      <c r="AE106" s="108" t="str">
        <f t="shared" si="11"/>
        <v/>
      </c>
      <c r="AF106" s="108" t="str">
        <f t="shared" si="11"/>
        <v/>
      </c>
      <c r="AG106" s="108" t="str">
        <f t="shared" si="11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U121" si="12">IF(AJ106="","",(AJ106-N106)^2)</f>
        <v/>
      </c>
      <c r="BG106" s="109" t="str">
        <f t="shared" si="12"/>
        <v/>
      </c>
      <c r="BH106" s="109" t="str">
        <f t="shared" si="12"/>
        <v/>
      </c>
      <c r="BI106" s="109" t="str">
        <f t="shared" si="12"/>
        <v/>
      </c>
      <c r="BJ106" s="109">
        <f t="shared" si="12"/>
        <v>0.72215875943581165</v>
      </c>
      <c r="BK106" s="109">
        <f t="shared" si="12"/>
        <v>0.39392395679297876</v>
      </c>
      <c r="BL106" s="109">
        <f t="shared" si="12"/>
        <v>1.2945335102174478</v>
      </c>
      <c r="BM106" s="109">
        <f t="shared" si="12"/>
        <v>2.858355934935685E-2</v>
      </c>
      <c r="BN106" s="109">
        <f t="shared" si="12"/>
        <v>2.0289453096988983</v>
      </c>
      <c r="BO106" s="109">
        <f t="shared" si="12"/>
        <v>0.45446774147479257</v>
      </c>
      <c r="BP106" s="109" t="str">
        <f t="shared" si="12"/>
        <v/>
      </c>
      <c r="BQ106" s="109" t="str">
        <f t="shared" si="12"/>
        <v/>
      </c>
      <c r="BR106" s="109" t="str">
        <f t="shared" si="12"/>
        <v/>
      </c>
      <c r="BS106" s="109" t="str">
        <f t="shared" si="12"/>
        <v/>
      </c>
      <c r="BT106" s="109" t="str">
        <f t="shared" si="12"/>
        <v/>
      </c>
      <c r="BU106" s="109" t="str">
        <f t="shared" si="12"/>
        <v/>
      </c>
      <c r="BV106" s="109" t="str">
        <f t="shared" ref="BV106:BY125" si="13">IF(AZ106="","",(AZ106-AD106)^2)</f>
        <v/>
      </c>
      <c r="BW106" s="109" t="str">
        <f t="shared" si="13"/>
        <v/>
      </c>
      <c r="BX106" s="109" t="str">
        <f t="shared" si="13"/>
        <v/>
      </c>
      <c r="BY106" s="109" t="str">
        <f t="shared" si="13"/>
        <v/>
      </c>
    </row>
    <row r="107" spans="1:77" ht="12" customHeight="1">
      <c r="A107" s="104">
        <v>2001</v>
      </c>
      <c r="B107" s="109">
        <f t="shared" ref="B107:K122" si="14">IF(B80="","",(B80-$H$100*B$99-$H$102)/$H$101)</f>
        <v>-0.29264196225460798</v>
      </c>
      <c r="C107" s="109">
        <f t="shared" si="14"/>
        <v>-0.28980562603607568</v>
      </c>
      <c r="D107" s="109">
        <f t="shared" si="14"/>
        <v>-0.28032093064747549</v>
      </c>
      <c r="E107" s="109">
        <f t="shared" si="14"/>
        <v>-0.28183323437009522</v>
      </c>
      <c r="F107" s="109">
        <f t="shared" si="14"/>
        <v>-0.28062671328798455</v>
      </c>
      <c r="G107" s="109">
        <f t="shared" si="14"/>
        <v>-0.27303816708962553</v>
      </c>
      <c r="H107" s="109">
        <f t="shared" si="14"/>
        <v>4.3736599912008428E-2</v>
      </c>
      <c r="I107" s="109">
        <f t="shared" si="14"/>
        <v>-0.26961131186092574</v>
      </c>
      <c r="J107" s="109">
        <f t="shared" si="14"/>
        <v>-0.24718640416493148</v>
      </c>
      <c r="K107" s="109">
        <f t="shared" si="14"/>
        <v>-0.22966056144285993</v>
      </c>
      <c r="L107" s="109"/>
      <c r="N107" s="119" t="str">
        <f t="shared" ref="N107:AC125" si="15">IFERROR(HLOOKUP(N$105-$A107,$B$105:$K$125,2+$A107-$A$106,0),"")</f>
        <v/>
      </c>
      <c r="O107" s="119">
        <f t="shared" si="11"/>
        <v>-0.29264196225460798</v>
      </c>
      <c r="P107" s="119">
        <f t="shared" si="11"/>
        <v>-0.28980562603607568</v>
      </c>
      <c r="Q107" s="119">
        <f t="shared" si="11"/>
        <v>-0.28032093064747549</v>
      </c>
      <c r="R107" s="108">
        <f t="shared" si="11"/>
        <v>-0.28183323437009522</v>
      </c>
      <c r="S107" s="108">
        <f t="shared" si="11"/>
        <v>-0.28062671328798455</v>
      </c>
      <c r="T107" s="108">
        <f t="shared" si="11"/>
        <v>-0.27303816708962553</v>
      </c>
      <c r="U107" s="108">
        <f t="shared" si="11"/>
        <v>4.3736599912008428E-2</v>
      </c>
      <c r="V107" s="108">
        <f t="shared" si="11"/>
        <v>-0.26961131186092574</v>
      </c>
      <c r="W107" s="108">
        <f t="shared" si="11"/>
        <v>-0.24718640416493148</v>
      </c>
      <c r="X107" s="108">
        <f t="shared" si="11"/>
        <v>-0.22966056144285993</v>
      </c>
      <c r="Y107" s="108" t="str">
        <f t="shared" si="11"/>
        <v/>
      </c>
      <c r="Z107" s="108" t="str">
        <f t="shared" si="11"/>
        <v/>
      </c>
      <c r="AA107" s="108" t="str">
        <f t="shared" si="11"/>
        <v/>
      </c>
      <c r="AB107" s="108" t="str">
        <f t="shared" si="11"/>
        <v/>
      </c>
      <c r="AC107" s="108" t="str">
        <f t="shared" si="11"/>
        <v/>
      </c>
      <c r="AD107" s="108" t="str">
        <f t="shared" si="11"/>
        <v/>
      </c>
      <c r="AE107" s="108" t="str">
        <f t="shared" si="11"/>
        <v/>
      </c>
      <c r="AF107" s="108" t="str">
        <f t="shared" si="11"/>
        <v/>
      </c>
      <c r="AG107" s="108" t="str">
        <f t="shared" si="11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12"/>
        <v/>
      </c>
      <c r="BG107" s="109" t="str">
        <f t="shared" si="12"/>
        <v/>
      </c>
      <c r="BH107" s="109" t="str">
        <f t="shared" si="12"/>
        <v/>
      </c>
      <c r="BI107" s="109" t="str">
        <f t="shared" si="12"/>
        <v/>
      </c>
      <c r="BJ107" s="109">
        <f t="shared" si="12"/>
        <v>0.72010961371588611</v>
      </c>
      <c r="BK107" s="109">
        <f t="shared" si="12"/>
        <v>0.38445588943467035</v>
      </c>
      <c r="BL107" s="109">
        <f t="shared" si="12"/>
        <v>1.2983171862378489</v>
      </c>
      <c r="BM107" s="109">
        <f t="shared" si="12"/>
        <v>3.0557996014540064E-2</v>
      </c>
      <c r="BN107" s="109">
        <f t="shared" si="12"/>
        <v>1.9655636376311902</v>
      </c>
      <c r="BO107" s="109">
        <f t="shared" si="12"/>
        <v>0.47840471790383854</v>
      </c>
      <c r="BP107" s="109">
        <f t="shared" si="12"/>
        <v>0.11389946726940953</v>
      </c>
      <c r="BQ107" s="109" t="str">
        <f t="shared" si="12"/>
        <v/>
      </c>
      <c r="BR107" s="109" t="str">
        <f t="shared" si="12"/>
        <v/>
      </c>
      <c r="BS107" s="109" t="str">
        <f t="shared" si="12"/>
        <v/>
      </c>
      <c r="BT107" s="109" t="str">
        <f t="shared" si="12"/>
        <v/>
      </c>
      <c r="BU107" s="109" t="str">
        <f t="shared" si="12"/>
        <v/>
      </c>
      <c r="BV107" s="109" t="str">
        <f t="shared" si="13"/>
        <v/>
      </c>
      <c r="BW107" s="109" t="str">
        <f t="shared" si="13"/>
        <v/>
      </c>
      <c r="BX107" s="109" t="str">
        <f t="shared" si="13"/>
        <v/>
      </c>
      <c r="BY107" s="109" t="str">
        <f t="shared" si="13"/>
        <v/>
      </c>
    </row>
    <row r="108" spans="1:77" ht="12" customHeight="1">
      <c r="A108" s="104">
        <v>2002</v>
      </c>
      <c r="B108" s="109">
        <f t="shared" si="14"/>
        <v>-0.29264196225460798</v>
      </c>
      <c r="C108" s="109">
        <f t="shared" si="14"/>
        <v>2.122063041256958E-2</v>
      </c>
      <c r="D108" s="109">
        <f t="shared" si="14"/>
        <v>-0.28032093064747549</v>
      </c>
      <c r="E108" s="109">
        <f t="shared" si="14"/>
        <v>-0.28183323437009522</v>
      </c>
      <c r="F108" s="109">
        <f t="shared" si="14"/>
        <v>-0.28062671328798455</v>
      </c>
      <c r="G108" s="109">
        <f t="shared" si="14"/>
        <v>3.8709951177296816E-2</v>
      </c>
      <c r="H108" s="109">
        <f t="shared" si="14"/>
        <v>-0.27137662898499426</v>
      </c>
      <c r="I108" s="109">
        <f t="shared" si="14"/>
        <v>-0.26961131186092574</v>
      </c>
      <c r="J108" s="109">
        <f t="shared" si="14"/>
        <v>-0.24718640416493148</v>
      </c>
      <c r="K108" s="109">
        <f t="shared" si="14"/>
        <v>-0.22966056144285993</v>
      </c>
      <c r="L108" s="109"/>
      <c r="N108" s="119" t="str">
        <f t="shared" si="15"/>
        <v/>
      </c>
      <c r="O108" s="119" t="str">
        <f t="shared" si="11"/>
        <v/>
      </c>
      <c r="P108" s="119">
        <f t="shared" si="11"/>
        <v>-0.29264196225460798</v>
      </c>
      <c r="Q108" s="119">
        <f t="shared" si="11"/>
        <v>2.122063041256958E-2</v>
      </c>
      <c r="R108" s="108">
        <f t="shared" si="11"/>
        <v>-0.28032093064747549</v>
      </c>
      <c r="S108" s="108">
        <f t="shared" si="11"/>
        <v>-0.28183323437009522</v>
      </c>
      <c r="T108" s="108">
        <f t="shared" si="11"/>
        <v>-0.28062671328798455</v>
      </c>
      <c r="U108" s="108">
        <f t="shared" si="11"/>
        <v>3.8709951177296816E-2</v>
      </c>
      <c r="V108" s="108">
        <f t="shared" si="11"/>
        <v>-0.27137662898499426</v>
      </c>
      <c r="W108" s="108">
        <f t="shared" si="11"/>
        <v>-0.26961131186092574</v>
      </c>
      <c r="X108" s="108">
        <f t="shared" si="11"/>
        <v>-0.24718640416493148</v>
      </c>
      <c r="Y108" s="108">
        <f t="shared" si="11"/>
        <v>-0.22966056144285993</v>
      </c>
      <c r="Z108" s="108" t="str">
        <f t="shared" si="11"/>
        <v/>
      </c>
      <c r="AA108" s="108" t="str">
        <f t="shared" si="11"/>
        <v/>
      </c>
      <c r="AB108" s="108" t="str">
        <f t="shared" si="11"/>
        <v/>
      </c>
      <c r="AC108" s="108" t="str">
        <f t="shared" si="11"/>
        <v/>
      </c>
      <c r="AD108" s="108" t="str">
        <f t="shared" si="11"/>
        <v/>
      </c>
      <c r="AE108" s="108" t="str">
        <f t="shared" si="11"/>
        <v/>
      </c>
      <c r="AF108" s="108" t="str">
        <f t="shared" si="11"/>
        <v/>
      </c>
      <c r="AG108" s="108" t="str">
        <f t="shared" si="11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12"/>
        <v/>
      </c>
      <c r="BG108" s="109" t="str">
        <f t="shared" si="12"/>
        <v/>
      </c>
      <c r="BH108" s="109" t="str">
        <f t="shared" si="12"/>
        <v/>
      </c>
      <c r="BI108" s="109" t="str">
        <f t="shared" si="12"/>
        <v/>
      </c>
      <c r="BJ108" s="109">
        <f t="shared" si="12"/>
        <v>0.72267856065385983</v>
      </c>
      <c r="BK108" s="109">
        <f t="shared" si="12"/>
        <v>0.38296115022899024</v>
      </c>
      <c r="BL108" s="109">
        <f t="shared" si="12"/>
        <v>1.3156681162921759</v>
      </c>
      <c r="BM108" s="109">
        <f t="shared" si="12"/>
        <v>3.2340664612485692E-2</v>
      </c>
      <c r="BN108" s="109">
        <f t="shared" si="12"/>
        <v>1.9606168555820669</v>
      </c>
      <c r="BO108" s="109">
        <f t="shared" si="12"/>
        <v>0.50992877960364125</v>
      </c>
      <c r="BP108" s="109">
        <f t="shared" si="12"/>
        <v>0.12603621404818074</v>
      </c>
      <c r="BQ108" s="109">
        <f t="shared" si="12"/>
        <v>0.64434992179264339</v>
      </c>
      <c r="BR108" s="109" t="str">
        <f t="shared" si="12"/>
        <v/>
      </c>
      <c r="BS108" s="109" t="str">
        <f t="shared" si="12"/>
        <v/>
      </c>
      <c r="BT108" s="109" t="str">
        <f t="shared" si="12"/>
        <v/>
      </c>
      <c r="BU108" s="109" t="str">
        <f t="shared" si="12"/>
        <v/>
      </c>
      <c r="BV108" s="109" t="str">
        <f t="shared" si="13"/>
        <v/>
      </c>
      <c r="BW108" s="109" t="str">
        <f t="shared" si="13"/>
        <v/>
      </c>
      <c r="BX108" s="109" t="str">
        <f t="shared" si="13"/>
        <v/>
      </c>
      <c r="BY108" s="109" t="str">
        <f t="shared" si="13"/>
        <v/>
      </c>
    </row>
    <row r="109" spans="1:77" ht="12" customHeight="1">
      <c r="A109" s="104">
        <v>2003</v>
      </c>
      <c r="B109" s="109">
        <f t="shared" si="14"/>
        <v>3.2834296733975704E-3</v>
      </c>
      <c r="C109" s="109">
        <f t="shared" si="14"/>
        <v>-0.28980562603607568</v>
      </c>
      <c r="D109" s="109">
        <f t="shared" si="14"/>
        <v>-0.28032093064747549</v>
      </c>
      <c r="E109" s="109">
        <f t="shared" si="14"/>
        <v>-0.28183323437009522</v>
      </c>
      <c r="F109" s="109">
        <f t="shared" si="14"/>
        <v>1.5552537200025088E-2</v>
      </c>
      <c r="G109" s="109">
        <f t="shared" si="14"/>
        <v>-0.27303816708962553</v>
      </c>
      <c r="H109" s="109">
        <f t="shared" si="14"/>
        <v>-0.27137662898499426</v>
      </c>
      <c r="I109" s="109">
        <f t="shared" si="14"/>
        <v>-0.26961131186092574</v>
      </c>
      <c r="J109" s="109">
        <f t="shared" si="14"/>
        <v>-0.24718640416493148</v>
      </c>
      <c r="K109" s="109">
        <f t="shared" si="14"/>
        <v>-0.22966056144285993</v>
      </c>
      <c r="L109" s="109"/>
      <c r="N109" s="119" t="str">
        <f t="shared" si="15"/>
        <v/>
      </c>
      <c r="O109" s="119" t="str">
        <f t="shared" si="11"/>
        <v/>
      </c>
      <c r="P109" s="119" t="str">
        <f t="shared" si="11"/>
        <v/>
      </c>
      <c r="Q109" s="119">
        <f t="shared" si="11"/>
        <v>3.2834296733975704E-3</v>
      </c>
      <c r="R109" s="108">
        <f t="shared" si="11"/>
        <v>-0.28980562603607568</v>
      </c>
      <c r="S109" s="108">
        <f t="shared" si="11"/>
        <v>-0.28032093064747549</v>
      </c>
      <c r="T109" s="108">
        <f t="shared" si="11"/>
        <v>-0.28183323437009522</v>
      </c>
      <c r="U109" s="108">
        <f t="shared" si="11"/>
        <v>1.5552537200025088E-2</v>
      </c>
      <c r="V109" s="108">
        <f t="shared" si="11"/>
        <v>-0.27303816708962553</v>
      </c>
      <c r="W109" s="108">
        <f t="shared" si="11"/>
        <v>-0.27137662898499426</v>
      </c>
      <c r="X109" s="108">
        <f t="shared" si="11"/>
        <v>-0.26961131186092574</v>
      </c>
      <c r="Y109" s="108">
        <f t="shared" si="11"/>
        <v>-0.24718640416493148</v>
      </c>
      <c r="Z109" s="108">
        <f t="shared" si="11"/>
        <v>-0.22966056144285993</v>
      </c>
      <c r="AA109" s="108" t="str">
        <f t="shared" si="11"/>
        <v/>
      </c>
      <c r="AB109" s="108" t="str">
        <f t="shared" si="11"/>
        <v/>
      </c>
      <c r="AC109" s="108" t="str">
        <f t="shared" si="11"/>
        <v/>
      </c>
      <c r="AD109" s="108" t="str">
        <f t="shared" si="11"/>
        <v/>
      </c>
      <c r="AE109" s="108" t="str">
        <f t="shared" si="11"/>
        <v/>
      </c>
      <c r="AF109" s="108" t="str">
        <f t="shared" si="11"/>
        <v/>
      </c>
      <c r="AG109" s="108" t="str">
        <f t="shared" si="11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12"/>
        <v/>
      </c>
      <c r="BG109" s="109" t="str">
        <f t="shared" si="12"/>
        <v/>
      </c>
      <c r="BH109" s="109" t="str">
        <f t="shared" si="12"/>
        <v/>
      </c>
      <c r="BI109" s="109" t="str">
        <f t="shared" si="12"/>
        <v/>
      </c>
      <c r="BJ109" s="109">
        <f t="shared" si="12"/>
        <v>0.70664254560010875</v>
      </c>
      <c r="BK109" s="109">
        <f t="shared" si="12"/>
        <v>0.38483518097546959</v>
      </c>
      <c r="BL109" s="109">
        <f t="shared" si="12"/>
        <v>1.318437393530965</v>
      </c>
      <c r="BM109" s="109">
        <f t="shared" si="12"/>
        <v>4.120596233420358E-2</v>
      </c>
      <c r="BN109" s="109">
        <f t="shared" si="12"/>
        <v>1.9559665775633825</v>
      </c>
      <c r="BO109" s="109">
        <f t="shared" si="12"/>
        <v>0.51245309706865283</v>
      </c>
      <c r="BP109" s="109">
        <f t="shared" si="12"/>
        <v>0.14246148335920458</v>
      </c>
      <c r="BQ109" s="109">
        <f t="shared" si="12"/>
        <v>0.61652059492024136</v>
      </c>
      <c r="BR109" s="109">
        <f t="shared" si="12"/>
        <v>1.2864446064130215</v>
      </c>
      <c r="BS109" s="109" t="str">
        <f t="shared" si="12"/>
        <v/>
      </c>
      <c r="BT109" s="109" t="str">
        <f t="shared" si="12"/>
        <v/>
      </c>
      <c r="BU109" s="109" t="str">
        <f t="shared" si="12"/>
        <v/>
      </c>
      <c r="BV109" s="109" t="str">
        <f t="shared" si="13"/>
        <v/>
      </c>
      <c r="BW109" s="109" t="str">
        <f t="shared" si="13"/>
        <v/>
      </c>
      <c r="BX109" s="109" t="str">
        <f t="shared" si="13"/>
        <v/>
      </c>
      <c r="BY109" s="109" t="str">
        <f t="shared" si="13"/>
        <v/>
      </c>
    </row>
    <row r="110" spans="1:77" ht="12" customHeight="1">
      <c r="A110" s="104">
        <v>2004</v>
      </c>
      <c r="B110" s="109">
        <f t="shared" si="14"/>
        <v>-0.29264196225460798</v>
      </c>
      <c r="C110" s="109">
        <f t="shared" si="14"/>
        <v>-0.28980562603607568</v>
      </c>
      <c r="D110" s="109">
        <f t="shared" si="14"/>
        <v>-0.28032093064747549</v>
      </c>
      <c r="E110" s="109">
        <f t="shared" si="14"/>
        <v>1.4092157557910311E-2</v>
      </c>
      <c r="F110" s="109">
        <f t="shared" si="14"/>
        <v>-0.28062671328798455</v>
      </c>
      <c r="G110" s="109">
        <f t="shared" si="14"/>
        <v>-0.27303816708962553</v>
      </c>
      <c r="H110" s="109">
        <f t="shared" si="14"/>
        <v>2.4802621503015355E-2</v>
      </c>
      <c r="I110" s="109">
        <f t="shared" si="14"/>
        <v>-0.26961131186092574</v>
      </c>
      <c r="J110" s="109">
        <f t="shared" si="14"/>
        <v>-0.24718640416493148</v>
      </c>
      <c r="K110" s="109">
        <f t="shared" si="14"/>
        <v>-0.22966056144285993</v>
      </c>
      <c r="L110" s="109"/>
      <c r="N110" s="108" t="str">
        <f t="shared" si="15"/>
        <v/>
      </c>
      <c r="O110" s="108" t="str">
        <f t="shared" si="11"/>
        <v/>
      </c>
      <c r="P110" s="108" t="str">
        <f t="shared" si="11"/>
        <v/>
      </c>
      <c r="Q110" s="108" t="str">
        <f t="shared" si="11"/>
        <v/>
      </c>
      <c r="R110" s="108">
        <f t="shared" si="11"/>
        <v>-0.29264196225460798</v>
      </c>
      <c r="S110" s="108">
        <f t="shared" si="11"/>
        <v>-0.28980562603607568</v>
      </c>
      <c r="T110" s="108">
        <f t="shared" si="11"/>
        <v>-0.28032093064747549</v>
      </c>
      <c r="U110" s="108">
        <f t="shared" si="11"/>
        <v>1.4092157557910311E-2</v>
      </c>
      <c r="V110" s="108">
        <f t="shared" si="11"/>
        <v>-0.28062671328798455</v>
      </c>
      <c r="W110" s="108">
        <f t="shared" si="11"/>
        <v>-0.27303816708962553</v>
      </c>
      <c r="X110" s="108">
        <f t="shared" si="11"/>
        <v>2.4802621503015355E-2</v>
      </c>
      <c r="Y110" s="108">
        <f t="shared" si="11"/>
        <v>-0.26961131186092574</v>
      </c>
      <c r="Z110" s="108">
        <f t="shared" si="11"/>
        <v>-0.24718640416493148</v>
      </c>
      <c r="AA110" s="108">
        <f t="shared" si="11"/>
        <v>-0.22966056144285993</v>
      </c>
      <c r="AB110" s="108" t="str">
        <f t="shared" si="11"/>
        <v/>
      </c>
      <c r="AC110" s="108" t="str">
        <f t="shared" si="11"/>
        <v/>
      </c>
      <c r="AD110" s="108" t="str">
        <f t="shared" si="11"/>
        <v/>
      </c>
      <c r="AE110" s="108" t="str">
        <f t="shared" si="11"/>
        <v/>
      </c>
      <c r="AF110" s="108" t="str">
        <f t="shared" si="11"/>
        <v/>
      </c>
      <c r="AG110" s="108" t="str">
        <f t="shared" si="11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12"/>
        <v/>
      </c>
      <c r="BG110" s="109" t="str">
        <f t="shared" si="12"/>
        <v/>
      </c>
      <c r="BH110" s="109" t="str">
        <f t="shared" si="12"/>
        <v/>
      </c>
      <c r="BI110" s="109" t="str">
        <f t="shared" si="12"/>
        <v/>
      </c>
      <c r="BJ110" s="109">
        <f t="shared" si="12"/>
        <v>0.70188202660566312</v>
      </c>
      <c r="BK110" s="109">
        <f t="shared" si="12"/>
        <v>0.37315746267014716</v>
      </c>
      <c r="BL110" s="109">
        <f t="shared" si="12"/>
        <v>1.3149667286580347</v>
      </c>
      <c r="BM110" s="109">
        <f t="shared" si="12"/>
        <v>4.1800987324266091E-2</v>
      </c>
      <c r="BN110" s="109">
        <f t="shared" si="12"/>
        <v>1.9347981082238357</v>
      </c>
      <c r="BO110" s="109">
        <f t="shared" si="12"/>
        <v>0.51483470944347454</v>
      </c>
      <c r="BP110" s="109">
        <f t="shared" si="12"/>
        <v>6.8934442733995542E-3</v>
      </c>
      <c r="BQ110" s="109">
        <f t="shared" si="12"/>
        <v>0.58180792314554619</v>
      </c>
      <c r="BR110" s="109">
        <f t="shared" si="12"/>
        <v>1.2469955996423683</v>
      </c>
      <c r="BS110" s="109">
        <f t="shared" si="12"/>
        <v>0.44688479762852906</v>
      </c>
      <c r="BT110" s="109" t="str">
        <f t="shared" si="12"/>
        <v/>
      </c>
      <c r="BU110" s="109" t="str">
        <f t="shared" si="12"/>
        <v/>
      </c>
      <c r="BV110" s="109" t="str">
        <f t="shared" si="13"/>
        <v/>
      </c>
      <c r="BW110" s="109" t="str">
        <f t="shared" si="13"/>
        <v/>
      </c>
      <c r="BX110" s="109" t="str">
        <f t="shared" si="13"/>
        <v/>
      </c>
      <c r="BY110" s="109" t="str">
        <f t="shared" si="13"/>
        <v/>
      </c>
    </row>
    <row r="111" spans="1:77" ht="12" customHeight="1">
      <c r="A111" s="104">
        <v>2005</v>
      </c>
      <c r="B111" s="109">
        <f t="shared" si="14"/>
        <v>-0.29264196225460798</v>
      </c>
      <c r="C111" s="109">
        <f t="shared" si="14"/>
        <v>-0.28980562603607568</v>
      </c>
      <c r="D111" s="109">
        <f t="shared" si="14"/>
        <v>1.2321031607132479E-2</v>
      </c>
      <c r="E111" s="109">
        <f t="shared" si="14"/>
        <v>-0.28183323437009522</v>
      </c>
      <c r="F111" s="109">
        <f t="shared" si="14"/>
        <v>1.174909455095216E-2</v>
      </c>
      <c r="G111" s="109">
        <f t="shared" si="14"/>
        <v>2.0057020647307536E-2</v>
      </c>
      <c r="H111" s="109">
        <f t="shared" si="14"/>
        <v>-0.27137662898499426</v>
      </c>
      <c r="I111" s="109">
        <f t="shared" si="14"/>
        <v>2.3220423072439281E-2</v>
      </c>
      <c r="J111" s="109">
        <f t="shared" si="14"/>
        <v>-0.24718640416493148</v>
      </c>
      <c r="K111" s="109">
        <f t="shared" si="14"/>
        <v>-0.22966056144285993</v>
      </c>
      <c r="L111" s="109"/>
      <c r="N111" s="108" t="str">
        <f t="shared" si="15"/>
        <v/>
      </c>
      <c r="O111" s="108" t="str">
        <f t="shared" si="11"/>
        <v/>
      </c>
      <c r="P111" s="108" t="str">
        <f t="shared" si="11"/>
        <v/>
      </c>
      <c r="Q111" s="108" t="str">
        <f t="shared" si="11"/>
        <v/>
      </c>
      <c r="R111" s="108" t="str">
        <f t="shared" si="11"/>
        <v/>
      </c>
      <c r="S111" s="108">
        <f t="shared" si="11"/>
        <v>-0.29264196225460798</v>
      </c>
      <c r="T111" s="108">
        <f t="shared" si="11"/>
        <v>-0.28980562603607568</v>
      </c>
      <c r="U111" s="108">
        <f t="shared" si="11"/>
        <v>1.2321031607132479E-2</v>
      </c>
      <c r="V111" s="108">
        <f t="shared" si="11"/>
        <v>-0.28183323437009522</v>
      </c>
      <c r="W111" s="108">
        <f t="shared" si="11"/>
        <v>1.174909455095216E-2</v>
      </c>
      <c r="X111" s="108">
        <f t="shared" si="11"/>
        <v>2.0057020647307536E-2</v>
      </c>
      <c r="Y111" s="108">
        <f t="shared" si="11"/>
        <v>-0.27137662898499426</v>
      </c>
      <c r="Z111" s="108">
        <f t="shared" si="11"/>
        <v>2.3220423072439281E-2</v>
      </c>
      <c r="AA111" s="108">
        <f t="shared" si="11"/>
        <v>-0.24718640416493148</v>
      </c>
      <c r="AB111" s="108">
        <f t="shared" si="11"/>
        <v>-0.22966056144285993</v>
      </c>
      <c r="AC111" s="108" t="str">
        <f t="shared" si="11"/>
        <v/>
      </c>
      <c r="AD111" s="108" t="str">
        <f t="shared" si="11"/>
        <v/>
      </c>
      <c r="AE111" s="108" t="str">
        <f t="shared" si="11"/>
        <v/>
      </c>
      <c r="AF111" s="108" t="str">
        <f t="shared" si="11"/>
        <v/>
      </c>
      <c r="AG111" s="108" t="str">
        <f t="shared" si="11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12"/>
        <v/>
      </c>
      <c r="BG111" s="109" t="str">
        <f t="shared" si="12"/>
        <v/>
      </c>
      <c r="BH111" s="109" t="str">
        <f t="shared" si="12"/>
        <v/>
      </c>
      <c r="BI111" s="109" t="str">
        <f t="shared" si="12"/>
        <v/>
      </c>
      <c r="BJ111" s="109" t="str">
        <f t="shared" si="12"/>
        <v/>
      </c>
      <c r="BK111" s="109">
        <f t="shared" si="12"/>
        <v>0.36970026385755334</v>
      </c>
      <c r="BL111" s="109">
        <f t="shared" si="12"/>
        <v>1.3368092676506802</v>
      </c>
      <c r="BM111" s="109">
        <f t="shared" si="12"/>
        <v>4.2528347876591155E-2</v>
      </c>
      <c r="BN111" s="109">
        <f t="shared" si="12"/>
        <v>1.9314430941656957</v>
      </c>
      <c r="BO111" s="109">
        <f t="shared" si="12"/>
        <v>0.18725747752837493</v>
      </c>
      <c r="BP111" s="109">
        <f t="shared" si="12"/>
        <v>7.703988807352808E-3</v>
      </c>
      <c r="BQ111" s="109">
        <f t="shared" si="12"/>
        <v>0.57911800109483491</v>
      </c>
      <c r="BR111" s="109">
        <f t="shared" si="12"/>
        <v>1.9240364200677944</v>
      </c>
      <c r="BS111" s="109">
        <f t="shared" si="12"/>
        <v>0.47062380913389257</v>
      </c>
      <c r="BT111" s="109">
        <f t="shared" si="12"/>
        <v>0.6113315165301586</v>
      </c>
      <c r="BU111" s="109" t="str">
        <f t="shared" si="12"/>
        <v/>
      </c>
      <c r="BV111" s="109" t="str">
        <f t="shared" si="13"/>
        <v/>
      </c>
      <c r="BW111" s="109" t="str">
        <f t="shared" si="13"/>
        <v/>
      </c>
      <c r="BX111" s="109" t="str">
        <f t="shared" si="13"/>
        <v/>
      </c>
      <c r="BY111" s="109" t="str">
        <f t="shared" si="13"/>
        <v/>
      </c>
    </row>
    <row r="112" spans="1:77" ht="12" customHeight="1">
      <c r="A112" s="104">
        <v>2006</v>
      </c>
      <c r="B112" s="109">
        <f t="shared" si="14"/>
        <v>-2.5334144230555601E-3</v>
      </c>
      <c r="C112" s="109">
        <f t="shared" si="14"/>
        <v>5.1171787590031123E-4</v>
      </c>
      <c r="D112" s="109">
        <f t="shared" si="14"/>
        <v>-0.28032093064747549</v>
      </c>
      <c r="E112" s="109">
        <f t="shared" si="14"/>
        <v>8.6943866464631488E-3</v>
      </c>
      <c r="F112" s="109">
        <f t="shared" si="14"/>
        <v>1.0112686123475064E-2</v>
      </c>
      <c r="G112" s="109">
        <f t="shared" si="14"/>
        <v>-0.27303816708962553</v>
      </c>
      <c r="H112" s="109">
        <f t="shared" si="14"/>
        <v>1.9046582289119852E-2</v>
      </c>
      <c r="I112" s="109">
        <f t="shared" si="14"/>
        <v>-0.26961131186092574</v>
      </c>
      <c r="J112" s="109">
        <f t="shared" si="14"/>
        <v>-0.24718640416493148</v>
      </c>
      <c r="K112" s="109">
        <f t="shared" si="14"/>
        <v>-0.22966056144285993</v>
      </c>
      <c r="L112" s="109"/>
      <c r="N112" s="108" t="str">
        <f t="shared" si="15"/>
        <v/>
      </c>
      <c r="O112" s="108" t="str">
        <f t="shared" si="11"/>
        <v/>
      </c>
      <c r="P112" s="108" t="str">
        <f t="shared" si="11"/>
        <v/>
      </c>
      <c r="Q112" s="108" t="str">
        <f t="shared" si="11"/>
        <v/>
      </c>
      <c r="R112" s="108" t="str">
        <f t="shared" si="11"/>
        <v/>
      </c>
      <c r="S112" s="108" t="str">
        <f t="shared" si="11"/>
        <v/>
      </c>
      <c r="T112" s="108">
        <f t="shared" si="11"/>
        <v>-2.5334144230555601E-3</v>
      </c>
      <c r="U112" s="108">
        <f t="shared" si="11"/>
        <v>5.1171787590031123E-4</v>
      </c>
      <c r="V112" s="108">
        <f t="shared" si="11"/>
        <v>-0.28032093064747549</v>
      </c>
      <c r="W112" s="108">
        <f t="shared" si="11"/>
        <v>8.6943866464631488E-3</v>
      </c>
      <c r="X112" s="108">
        <f t="shared" si="11"/>
        <v>1.0112686123475064E-2</v>
      </c>
      <c r="Y112" s="108">
        <f t="shared" si="11"/>
        <v>-0.27303816708962553</v>
      </c>
      <c r="Z112" s="108">
        <f t="shared" si="11"/>
        <v>1.9046582289119852E-2</v>
      </c>
      <c r="AA112" s="108">
        <f t="shared" si="11"/>
        <v>-0.26961131186092574</v>
      </c>
      <c r="AB112" s="108">
        <f t="shared" si="11"/>
        <v>-0.24718640416493148</v>
      </c>
      <c r="AC112" s="108">
        <f t="shared" si="11"/>
        <v>-0.22966056144285993</v>
      </c>
      <c r="AD112" s="108" t="str">
        <f t="shared" si="11"/>
        <v/>
      </c>
      <c r="AE112" s="108" t="str">
        <f t="shared" si="11"/>
        <v/>
      </c>
      <c r="AF112" s="108" t="str">
        <f t="shared" si="11"/>
        <v/>
      </c>
      <c r="AG112" s="108" t="str">
        <f t="shared" si="11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12"/>
        <v/>
      </c>
      <c r="BG112" s="109" t="str">
        <f t="shared" si="12"/>
        <v/>
      </c>
      <c r="BH112" s="109" t="str">
        <f t="shared" si="12"/>
        <v/>
      </c>
      <c r="BI112" s="109" t="str">
        <f t="shared" si="12"/>
        <v/>
      </c>
      <c r="BJ112" s="109" t="str">
        <f t="shared" si="12"/>
        <v/>
      </c>
      <c r="BK112" s="109" t="str">
        <f t="shared" si="12"/>
        <v/>
      </c>
      <c r="BL112" s="109">
        <f t="shared" si="12"/>
        <v>0.7550436388232844</v>
      </c>
      <c r="BM112" s="109">
        <f t="shared" si="12"/>
        <v>4.7538536152712516E-2</v>
      </c>
      <c r="BN112" s="109">
        <f t="shared" si="12"/>
        <v>1.935648870810514</v>
      </c>
      <c r="BO112" s="109">
        <f t="shared" si="12"/>
        <v>0.1899105519757244</v>
      </c>
      <c r="BP112" s="109">
        <f t="shared" si="12"/>
        <v>9.548554200424629E-3</v>
      </c>
      <c r="BQ112" s="109">
        <f t="shared" si="12"/>
        <v>0.57659190735616173</v>
      </c>
      <c r="BR112" s="109">
        <f t="shared" si="12"/>
        <v>1.912474801973749</v>
      </c>
      <c r="BS112" s="109">
        <f t="shared" si="12"/>
        <v>0.50189456802760313</v>
      </c>
      <c r="BT112" s="109">
        <f t="shared" si="12"/>
        <v>0.58423256787099176</v>
      </c>
      <c r="BU112" s="109">
        <f t="shared" si="12"/>
        <v>0.80871339296152722</v>
      </c>
      <c r="BV112" s="109" t="str">
        <f t="shared" si="13"/>
        <v/>
      </c>
      <c r="BW112" s="109" t="str">
        <f t="shared" si="13"/>
        <v/>
      </c>
      <c r="BX112" s="109" t="str">
        <f t="shared" si="13"/>
        <v/>
      </c>
      <c r="BY112" s="109" t="str">
        <f t="shared" si="13"/>
        <v/>
      </c>
    </row>
    <row r="113" spans="1:77" ht="12" customHeight="1">
      <c r="A113" s="104">
        <v>2007</v>
      </c>
      <c r="B113" s="109">
        <f t="shared" si="14"/>
        <v>5.8894405482364095E-3</v>
      </c>
      <c r="C113" s="109">
        <f t="shared" si="14"/>
        <v>9.4207214780492009E-3</v>
      </c>
      <c r="D113" s="109">
        <f t="shared" si="14"/>
        <v>1.8770102498565987E-2</v>
      </c>
      <c r="E113" s="109">
        <f t="shared" si="14"/>
        <v>1.7539778740719814E-2</v>
      </c>
      <c r="F113" s="109">
        <f t="shared" si="14"/>
        <v>-0.28062671328798455</v>
      </c>
      <c r="G113" s="109">
        <f t="shared" si="14"/>
        <v>2.7038871226566549E-2</v>
      </c>
      <c r="H113" s="109">
        <f t="shared" si="14"/>
        <v>-0.27137662898499426</v>
      </c>
      <c r="I113" s="109">
        <f t="shared" si="14"/>
        <v>-0.26961131186092574</v>
      </c>
      <c r="J113" s="109">
        <f t="shared" si="14"/>
        <v>5.2762096583199546E-2</v>
      </c>
      <c r="K113" s="109">
        <f t="shared" si="14"/>
        <v>-0.22966056144285993</v>
      </c>
      <c r="L113" s="109"/>
      <c r="N113" s="108" t="str">
        <f t="shared" si="15"/>
        <v/>
      </c>
      <c r="O113" s="108" t="str">
        <f t="shared" si="11"/>
        <v/>
      </c>
      <c r="P113" s="108" t="str">
        <f t="shared" si="11"/>
        <v/>
      </c>
      <c r="Q113" s="108" t="str">
        <f t="shared" si="11"/>
        <v/>
      </c>
      <c r="R113" s="108" t="str">
        <f t="shared" si="11"/>
        <v/>
      </c>
      <c r="S113" s="108" t="str">
        <f t="shared" si="11"/>
        <v/>
      </c>
      <c r="T113" s="108" t="str">
        <f t="shared" si="11"/>
        <v/>
      </c>
      <c r="U113" s="108">
        <f t="shared" si="11"/>
        <v>5.8894405482364095E-3</v>
      </c>
      <c r="V113" s="108">
        <f t="shared" si="11"/>
        <v>9.4207214780492009E-3</v>
      </c>
      <c r="W113" s="108">
        <f t="shared" si="11"/>
        <v>1.8770102498565987E-2</v>
      </c>
      <c r="X113" s="108">
        <f t="shared" si="11"/>
        <v>1.7539778740719814E-2</v>
      </c>
      <c r="Y113" s="108">
        <f t="shared" si="11"/>
        <v>-0.28062671328798455</v>
      </c>
      <c r="Z113" s="108">
        <f t="shared" si="11"/>
        <v>2.7038871226566549E-2</v>
      </c>
      <c r="AA113" s="108">
        <f t="shared" si="11"/>
        <v>-0.27137662898499426</v>
      </c>
      <c r="AB113" s="108">
        <f t="shared" si="11"/>
        <v>-0.26961131186092574</v>
      </c>
      <c r="AC113" s="108">
        <f t="shared" si="11"/>
        <v>5.2762096583199546E-2</v>
      </c>
      <c r="AD113" s="108">
        <f t="shared" si="11"/>
        <v>-0.22966056144285993</v>
      </c>
      <c r="AE113" s="108" t="str">
        <f t="shared" si="11"/>
        <v/>
      </c>
      <c r="AF113" s="108" t="str">
        <f t="shared" si="11"/>
        <v/>
      </c>
      <c r="AG113" s="108" t="str">
        <f t="shared" si="11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12"/>
        <v/>
      </c>
      <c r="BG113" s="109" t="str">
        <f t="shared" si="12"/>
        <v/>
      </c>
      <c r="BH113" s="109" t="str">
        <f t="shared" si="12"/>
        <v/>
      </c>
      <c r="BI113" s="109" t="str">
        <f t="shared" si="12"/>
        <v/>
      </c>
      <c r="BJ113" s="109" t="str">
        <f t="shared" si="12"/>
        <v/>
      </c>
      <c r="BK113" s="109" t="str">
        <f t="shared" si="12"/>
        <v/>
      </c>
      <c r="BL113" s="109" t="str">
        <f t="shared" si="12"/>
        <v/>
      </c>
      <c r="BM113" s="109">
        <f t="shared" si="12"/>
        <v>4.5222410411735831E-2</v>
      </c>
      <c r="BN113" s="109">
        <f t="shared" si="12"/>
        <v>2.8258203016105368</v>
      </c>
      <c r="BO113" s="109">
        <f t="shared" si="12"/>
        <v>0.181230334448332</v>
      </c>
      <c r="BP113" s="109">
        <f t="shared" si="12"/>
        <v>8.1522138865053589E-3</v>
      </c>
      <c r="BQ113" s="109">
        <f t="shared" si="12"/>
        <v>0.56512497329754519</v>
      </c>
      <c r="BR113" s="109">
        <f t="shared" si="12"/>
        <v>1.9346441119826761</v>
      </c>
      <c r="BS113" s="109">
        <f t="shared" si="12"/>
        <v>0.50439894517503459</v>
      </c>
      <c r="BT113" s="109">
        <f t="shared" si="12"/>
        <v>0.55045443968856189</v>
      </c>
      <c r="BU113" s="109">
        <f t="shared" si="12"/>
        <v>1.3964328336330269</v>
      </c>
      <c r="BV113" s="109">
        <f t="shared" si="13"/>
        <v>3.0283278440741759</v>
      </c>
      <c r="BW113" s="109" t="str">
        <f t="shared" si="13"/>
        <v/>
      </c>
      <c r="BX113" s="109" t="str">
        <f t="shared" si="13"/>
        <v/>
      </c>
      <c r="BY113" s="109" t="str">
        <f t="shared" si="13"/>
        <v/>
      </c>
    </row>
    <row r="114" spans="1:77" ht="12" customHeight="1">
      <c r="A114" s="104">
        <v>2008</v>
      </c>
      <c r="B114" s="109">
        <f t="shared" si="14"/>
        <v>4.0954931616701558E-2</v>
      </c>
      <c r="C114" s="109">
        <f t="shared" si="14"/>
        <v>4.4628377844362757E-2</v>
      </c>
      <c r="D114" s="109">
        <f t="shared" si="14"/>
        <v>1.4747652131823325E-2</v>
      </c>
      <c r="E114" s="109">
        <f t="shared" si="14"/>
        <v>-0.28183323437009522</v>
      </c>
      <c r="F114" s="109">
        <f t="shared" si="14"/>
        <v>1.5166047658128514E-2</v>
      </c>
      <c r="G114" s="109">
        <f t="shared" si="14"/>
        <v>-0.27303816708962553</v>
      </c>
      <c r="H114" s="109">
        <f t="shared" si="14"/>
        <v>-0.27137662898499426</v>
      </c>
      <c r="I114" s="109">
        <f t="shared" si="14"/>
        <v>2.6434187699873515E-2</v>
      </c>
      <c r="J114" s="109">
        <f t="shared" si="14"/>
        <v>-0.24718640416493148</v>
      </c>
      <c r="K114" s="109">
        <f t="shared" si="14"/>
        <v>-0.22966056144285993</v>
      </c>
      <c r="L114" s="109"/>
      <c r="N114" s="108" t="str">
        <f t="shared" si="15"/>
        <v/>
      </c>
      <c r="O114" s="108" t="str">
        <f t="shared" si="11"/>
        <v/>
      </c>
      <c r="P114" s="108" t="str">
        <f t="shared" si="11"/>
        <v/>
      </c>
      <c r="Q114" s="108" t="str">
        <f t="shared" si="11"/>
        <v/>
      </c>
      <c r="R114" s="108" t="str">
        <f t="shared" si="11"/>
        <v/>
      </c>
      <c r="S114" s="108" t="str">
        <f t="shared" si="11"/>
        <v/>
      </c>
      <c r="T114" s="108" t="str">
        <f t="shared" si="11"/>
        <v/>
      </c>
      <c r="U114" s="108" t="str">
        <f t="shared" si="11"/>
        <v/>
      </c>
      <c r="V114" s="108">
        <f t="shared" si="11"/>
        <v>4.0954931616701558E-2</v>
      </c>
      <c r="W114" s="108">
        <f t="shared" si="11"/>
        <v>4.4628377844362757E-2</v>
      </c>
      <c r="X114" s="108">
        <f t="shared" si="11"/>
        <v>1.4747652131823325E-2</v>
      </c>
      <c r="Y114" s="108">
        <f t="shared" si="11"/>
        <v>-0.28183323437009522</v>
      </c>
      <c r="Z114" s="108">
        <f t="shared" si="11"/>
        <v>1.5166047658128514E-2</v>
      </c>
      <c r="AA114" s="108">
        <f t="shared" si="11"/>
        <v>-0.27303816708962553</v>
      </c>
      <c r="AB114" s="108">
        <f t="shared" si="11"/>
        <v>-0.27137662898499426</v>
      </c>
      <c r="AC114" s="108">
        <f t="shared" si="11"/>
        <v>2.6434187699873515E-2</v>
      </c>
      <c r="AD114" s="108">
        <f t="shared" si="11"/>
        <v>-0.24718640416493148</v>
      </c>
      <c r="AE114" s="108">
        <f t="shared" si="11"/>
        <v>-0.22966056144285993</v>
      </c>
      <c r="AF114" s="108" t="str">
        <f t="shared" si="11"/>
        <v/>
      </c>
      <c r="AG114" s="108" t="str">
        <f t="shared" si="11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12"/>
        <v/>
      </c>
      <c r="BG114" s="109" t="str">
        <f t="shared" si="12"/>
        <v/>
      </c>
      <c r="BH114" s="109" t="str">
        <f t="shared" si="12"/>
        <v/>
      </c>
      <c r="BI114" s="109" t="str">
        <f t="shared" si="12"/>
        <v/>
      </c>
      <c r="BJ114" s="109" t="str">
        <f t="shared" si="12"/>
        <v/>
      </c>
      <c r="BK114" s="109" t="str">
        <f t="shared" si="12"/>
        <v/>
      </c>
      <c r="BL114" s="109" t="str">
        <f t="shared" si="12"/>
        <v/>
      </c>
      <c r="BM114" s="109" t="str">
        <f t="shared" si="12"/>
        <v/>
      </c>
      <c r="BN114" s="109">
        <f t="shared" si="12"/>
        <v>2.9328338349505114</v>
      </c>
      <c r="BO114" s="109">
        <f t="shared" si="12"/>
        <v>0.15988265125003229</v>
      </c>
      <c r="BP114" s="109">
        <f t="shared" si="12"/>
        <v>8.6642099092542613E-3</v>
      </c>
      <c r="BQ114" s="109">
        <f t="shared" si="12"/>
        <v>0.56331242950173521</v>
      </c>
      <c r="BR114" s="109">
        <f t="shared" si="12"/>
        <v>1.9017569027646359</v>
      </c>
      <c r="BS114" s="109">
        <f t="shared" si="12"/>
        <v>0.50676178947865425</v>
      </c>
      <c r="BT114" s="109">
        <f t="shared" si="12"/>
        <v>0.54783808609257867</v>
      </c>
      <c r="BU114" s="109">
        <f t="shared" si="12"/>
        <v>1.3349022127870576</v>
      </c>
      <c r="BV114" s="109">
        <f t="shared" si="13"/>
        <v>3.0896322625504551</v>
      </c>
      <c r="BW114" s="109">
        <f t="shared" si="13"/>
        <v>7.5215321928356879E-2</v>
      </c>
      <c r="BX114" s="109" t="str">
        <f t="shared" si="13"/>
        <v/>
      </c>
      <c r="BY114" s="109" t="str">
        <f t="shared" si="13"/>
        <v/>
      </c>
    </row>
    <row r="115" spans="1:77" ht="12" customHeight="1">
      <c r="A115" s="104">
        <v>2009</v>
      </c>
      <c r="B115" s="109">
        <f t="shared" si="14"/>
        <v>4.7250761100492811E-2</v>
      </c>
      <c r="C115" s="109">
        <f t="shared" si="14"/>
        <v>1.1402786954963994E-3</v>
      </c>
      <c r="D115" s="109">
        <f t="shared" si="14"/>
        <v>-0.28032093064747549</v>
      </c>
      <c r="E115" s="109">
        <f t="shared" si="14"/>
        <v>8.7975929529936908E-3</v>
      </c>
      <c r="F115" s="109">
        <f t="shared" si="14"/>
        <v>-0.28062671328798455</v>
      </c>
      <c r="G115" s="109">
        <f t="shared" si="14"/>
        <v>-0.27303816708962553</v>
      </c>
      <c r="H115" s="109">
        <f t="shared" si="14"/>
        <v>1.9996981312775428E-2</v>
      </c>
      <c r="I115" s="109">
        <f t="shared" si="14"/>
        <v>2.1449550479833785E-2</v>
      </c>
      <c r="J115" s="109">
        <f t="shared" si="14"/>
        <v>-0.24718640416493148</v>
      </c>
      <c r="K115" s="109">
        <f t="shared" si="14"/>
        <v>6.2146996709030324E-2</v>
      </c>
      <c r="L115" s="109"/>
      <c r="N115" s="108" t="str">
        <f t="shared" si="15"/>
        <v/>
      </c>
      <c r="O115" s="108" t="str">
        <f t="shared" si="11"/>
        <v/>
      </c>
      <c r="P115" s="108" t="str">
        <f t="shared" si="11"/>
        <v/>
      </c>
      <c r="Q115" s="108" t="str">
        <f t="shared" si="11"/>
        <v/>
      </c>
      <c r="R115" s="108" t="str">
        <f t="shared" si="11"/>
        <v/>
      </c>
      <c r="S115" s="108" t="str">
        <f t="shared" si="11"/>
        <v/>
      </c>
      <c r="T115" s="108" t="str">
        <f t="shared" si="11"/>
        <v/>
      </c>
      <c r="U115" s="108" t="str">
        <f t="shared" si="11"/>
        <v/>
      </c>
      <c r="V115" s="108" t="str">
        <f t="shared" si="11"/>
        <v/>
      </c>
      <c r="W115" s="108">
        <f t="shared" si="11"/>
        <v>4.7250761100492811E-2</v>
      </c>
      <c r="X115" s="108">
        <f t="shared" si="11"/>
        <v>1.1402786954963994E-3</v>
      </c>
      <c r="Y115" s="108">
        <f t="shared" si="11"/>
        <v>-0.28032093064747549</v>
      </c>
      <c r="Z115" s="108">
        <f t="shared" si="11"/>
        <v>8.7975929529936908E-3</v>
      </c>
      <c r="AA115" s="108">
        <f t="shared" si="11"/>
        <v>-0.28062671328798455</v>
      </c>
      <c r="AB115" s="108">
        <f t="shared" si="11"/>
        <v>-0.27303816708962553</v>
      </c>
      <c r="AC115" s="108">
        <f t="shared" si="11"/>
        <v>1.9996981312775428E-2</v>
      </c>
      <c r="AD115" s="108">
        <f t="shared" si="11"/>
        <v>2.1449550479833785E-2</v>
      </c>
      <c r="AE115" s="108">
        <f t="shared" si="11"/>
        <v>-0.24718640416493148</v>
      </c>
      <c r="AF115" s="108">
        <f t="shared" si="11"/>
        <v>6.2146996709030324E-2</v>
      </c>
      <c r="AG115" s="108" t="str">
        <f t="shared" si="11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12"/>
        <v/>
      </c>
      <c r="BG115" s="109" t="str">
        <f t="shared" si="12"/>
        <v/>
      </c>
      <c r="BH115" s="109" t="str">
        <f t="shared" si="12"/>
        <v/>
      </c>
      <c r="BI115" s="109" t="str">
        <f t="shared" si="12"/>
        <v/>
      </c>
      <c r="BJ115" s="109" t="str">
        <f t="shared" si="12"/>
        <v/>
      </c>
      <c r="BK115" s="109" t="str">
        <f t="shared" si="12"/>
        <v/>
      </c>
      <c r="BL115" s="109" t="str">
        <f t="shared" si="12"/>
        <v/>
      </c>
      <c r="BM115" s="109" t="str">
        <f t="shared" si="12"/>
        <v/>
      </c>
      <c r="BN115" s="109" t="str">
        <f t="shared" si="12"/>
        <v/>
      </c>
      <c r="BO115" s="109">
        <f t="shared" si="12"/>
        <v>0.15779239101367762</v>
      </c>
      <c r="BP115" s="109">
        <f t="shared" si="12"/>
        <v>1.1382566453401563E-2</v>
      </c>
      <c r="BQ115" s="109">
        <f t="shared" si="12"/>
        <v>0.56558480974400482</v>
      </c>
      <c r="BR115" s="109">
        <f t="shared" si="12"/>
        <v>1.8842327266528354</v>
      </c>
      <c r="BS115" s="109">
        <f t="shared" si="12"/>
        <v>0.51762352311140369</v>
      </c>
      <c r="BT115" s="109">
        <f t="shared" si="12"/>
        <v>0.54538123588480603</v>
      </c>
      <c r="BU115" s="109">
        <f t="shared" si="12"/>
        <v>1.3200688154582632</v>
      </c>
      <c r="BV115" s="109">
        <f t="shared" si="13"/>
        <v>2.2174159095460784</v>
      </c>
      <c r="BW115" s="109">
        <f t="shared" si="13"/>
        <v>8.5135546211363808E-2</v>
      </c>
      <c r="BX115" s="109">
        <f t="shared" si="13"/>
        <v>0.15757628259673903</v>
      </c>
      <c r="BY115" s="109" t="str">
        <f t="shared" si="13"/>
        <v/>
      </c>
    </row>
    <row r="116" spans="1:77" ht="12" customHeight="1">
      <c r="A116" s="104">
        <v>2010</v>
      </c>
      <c r="B116" s="109">
        <f t="shared" si="14"/>
        <v>-4.9319372619508861E-4</v>
      </c>
      <c r="C116" s="109">
        <f t="shared" si="14"/>
        <v>-0.28980562603607568</v>
      </c>
      <c r="D116" s="109">
        <f t="shared" si="14"/>
        <v>1.2051525820006273E-2</v>
      </c>
      <c r="E116" s="109">
        <f t="shared" si="14"/>
        <v>-0.28183323437009522</v>
      </c>
      <c r="F116" s="109">
        <f t="shared" si="14"/>
        <v>-0.28062671328798455</v>
      </c>
      <c r="G116" s="109">
        <f t="shared" si="14"/>
        <v>1.9559668107911852E-2</v>
      </c>
      <c r="H116" s="109">
        <f t="shared" si="14"/>
        <v>-0.27137662898499426</v>
      </c>
      <c r="I116" s="109">
        <f t="shared" si="14"/>
        <v>-0.26961131186092574</v>
      </c>
      <c r="J116" s="109">
        <f t="shared" si="14"/>
        <v>4.5638525209213063E-2</v>
      </c>
      <c r="K116" s="109">
        <f t="shared" si="14"/>
        <v>-0.22966056144285993</v>
      </c>
      <c r="L116" s="109"/>
      <c r="N116" s="108" t="str">
        <f t="shared" si="15"/>
        <v/>
      </c>
      <c r="O116" s="108" t="str">
        <f t="shared" si="11"/>
        <v/>
      </c>
      <c r="P116" s="108" t="str">
        <f t="shared" si="11"/>
        <v/>
      </c>
      <c r="Q116" s="108" t="str">
        <f t="shared" si="11"/>
        <v/>
      </c>
      <c r="R116" s="108" t="str">
        <f t="shared" si="11"/>
        <v/>
      </c>
      <c r="S116" s="108" t="str">
        <f t="shared" si="11"/>
        <v/>
      </c>
      <c r="T116" s="108" t="str">
        <f t="shared" si="11"/>
        <v/>
      </c>
      <c r="U116" s="108" t="str">
        <f t="shared" si="11"/>
        <v/>
      </c>
      <c r="V116" s="108" t="str">
        <f t="shared" si="11"/>
        <v/>
      </c>
      <c r="W116" s="108" t="str">
        <f t="shared" si="11"/>
        <v/>
      </c>
      <c r="X116" s="108">
        <f t="shared" si="11"/>
        <v>-4.9319372619508861E-4</v>
      </c>
      <c r="Y116" s="108">
        <f t="shared" si="11"/>
        <v>-0.28980562603607568</v>
      </c>
      <c r="Z116" s="108">
        <f t="shared" si="11"/>
        <v>1.2051525820006273E-2</v>
      </c>
      <c r="AA116" s="108">
        <f t="shared" si="11"/>
        <v>-0.28183323437009522</v>
      </c>
      <c r="AB116" s="108">
        <f t="shared" si="11"/>
        <v>-0.28062671328798455</v>
      </c>
      <c r="AC116" s="108">
        <f t="shared" si="11"/>
        <v>1.9559668107911852E-2</v>
      </c>
      <c r="AD116" s="108">
        <f t="shared" si="11"/>
        <v>-0.27137662898499426</v>
      </c>
      <c r="AE116" s="108">
        <f t="shared" si="11"/>
        <v>-0.26961131186092574</v>
      </c>
      <c r="AF116" s="108">
        <f t="shared" si="11"/>
        <v>4.5638525209213063E-2</v>
      </c>
      <c r="AG116" s="108">
        <f t="shared" si="11"/>
        <v>-0.22966056144285993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12"/>
        <v/>
      </c>
      <c r="BG116" s="109" t="str">
        <f t="shared" si="12"/>
        <v/>
      </c>
      <c r="BH116" s="109" t="str">
        <f t="shared" si="12"/>
        <v/>
      </c>
      <c r="BI116" s="109" t="str">
        <f t="shared" si="12"/>
        <v/>
      </c>
      <c r="BJ116" s="109" t="str">
        <f t="shared" si="12"/>
        <v/>
      </c>
      <c r="BK116" s="109" t="str">
        <f t="shared" si="12"/>
        <v/>
      </c>
      <c r="BL116" s="109" t="str">
        <f t="shared" si="12"/>
        <v/>
      </c>
      <c r="BM116" s="109" t="str">
        <f t="shared" si="12"/>
        <v/>
      </c>
      <c r="BN116" s="109" t="str">
        <f t="shared" si="12"/>
        <v/>
      </c>
      <c r="BO116" s="109" t="str">
        <f t="shared" si="12"/>
        <v/>
      </c>
      <c r="BP116" s="109">
        <f t="shared" si="12"/>
        <v>1.1733782127306757E-2</v>
      </c>
      <c r="BQ116" s="109">
        <f t="shared" si="12"/>
        <v>0.55140876813942663</v>
      </c>
      <c r="BR116" s="109">
        <f t="shared" si="12"/>
        <v>1.8931764900147383</v>
      </c>
      <c r="BS116" s="109">
        <f t="shared" si="12"/>
        <v>0.51936106751442468</v>
      </c>
      <c r="BT116" s="109">
        <f t="shared" si="12"/>
        <v>0.53423054960390293</v>
      </c>
      <c r="BU116" s="109">
        <f t="shared" si="12"/>
        <v>1.3190641112674595</v>
      </c>
      <c r="BV116" s="109">
        <f t="shared" si="13"/>
        <v>3.1752574382441385</v>
      </c>
      <c r="BW116" s="109">
        <f t="shared" si="13"/>
        <v>9.8724700126292489E-2</v>
      </c>
      <c r="BX116" s="109">
        <f t="shared" si="13"/>
        <v>0.17095517803877305</v>
      </c>
      <c r="BY116" s="109">
        <f t="shared" si="13"/>
        <v>0.16847867760302243</v>
      </c>
    </row>
    <row r="117" spans="1:77" ht="12" customHeight="1">
      <c r="A117" s="104">
        <v>2011</v>
      </c>
      <c r="B117" s="109">
        <f t="shared" si="14"/>
        <v>-0.29264196225460798</v>
      </c>
      <c r="C117" s="109">
        <f t="shared" si="14"/>
        <v>2.3605169938752901E-2</v>
      </c>
      <c r="D117" s="109">
        <f t="shared" si="14"/>
        <v>9.6712969122903225E-3</v>
      </c>
      <c r="E117" s="109">
        <f t="shared" si="14"/>
        <v>8.366968359703365E-3</v>
      </c>
      <c r="F117" s="109">
        <f t="shared" si="14"/>
        <v>4.8924307289217123E-2</v>
      </c>
      <c r="G117" s="109">
        <f t="shared" si="14"/>
        <v>-0.27303816708962553</v>
      </c>
      <c r="H117" s="109">
        <f t="shared" si="14"/>
        <v>-0.27137662898499426</v>
      </c>
      <c r="I117" s="109">
        <f t="shared" si="14"/>
        <v>2.1439156364683919E-2</v>
      </c>
      <c r="J117" s="109">
        <f t="shared" si="14"/>
        <v>-0.24718640416493148</v>
      </c>
      <c r="K117" s="109" t="str">
        <f t="shared" si="14"/>
        <v/>
      </c>
      <c r="L117" s="109"/>
      <c r="N117" s="108" t="str">
        <f t="shared" si="15"/>
        <v/>
      </c>
      <c r="O117" s="108" t="str">
        <f t="shared" si="11"/>
        <v/>
      </c>
      <c r="P117" s="108" t="str">
        <f t="shared" si="11"/>
        <v/>
      </c>
      <c r="Q117" s="108" t="str">
        <f t="shared" si="11"/>
        <v/>
      </c>
      <c r="R117" s="108" t="str">
        <f t="shared" si="11"/>
        <v/>
      </c>
      <c r="S117" s="108" t="str">
        <f t="shared" si="11"/>
        <v/>
      </c>
      <c r="T117" s="108" t="str">
        <f t="shared" si="11"/>
        <v/>
      </c>
      <c r="U117" s="108" t="str">
        <f t="shared" si="11"/>
        <v/>
      </c>
      <c r="V117" s="108" t="str">
        <f t="shared" si="11"/>
        <v/>
      </c>
      <c r="W117" s="108" t="str">
        <f t="shared" si="11"/>
        <v/>
      </c>
      <c r="X117" s="108" t="str">
        <f t="shared" si="11"/>
        <v/>
      </c>
      <c r="Y117" s="108">
        <f t="shared" si="11"/>
        <v>-0.29264196225460798</v>
      </c>
      <c r="Z117" s="108">
        <f t="shared" si="11"/>
        <v>2.3605169938752901E-2</v>
      </c>
      <c r="AA117" s="108">
        <f t="shared" si="11"/>
        <v>9.6712969122903225E-3</v>
      </c>
      <c r="AB117" s="108">
        <f t="shared" si="11"/>
        <v>8.366968359703365E-3</v>
      </c>
      <c r="AC117" s="108">
        <f t="shared" si="11"/>
        <v>4.8924307289217123E-2</v>
      </c>
      <c r="AD117" s="108">
        <f t="shared" si="11"/>
        <v>-0.27303816708962553</v>
      </c>
      <c r="AE117" s="108">
        <f t="shared" si="11"/>
        <v>-0.27137662898499426</v>
      </c>
      <c r="AF117" s="108">
        <f t="shared" si="11"/>
        <v>2.1439156364683919E-2</v>
      </c>
      <c r="AG117" s="108">
        <f t="shared" si="11"/>
        <v>-0.24718640416493148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12"/>
        <v/>
      </c>
      <c r="BG117" s="109" t="str">
        <f t="shared" si="12"/>
        <v/>
      </c>
      <c r="BH117" s="109" t="str">
        <f t="shared" si="12"/>
        <v/>
      </c>
      <c r="BI117" s="109" t="str">
        <f t="shared" si="12"/>
        <v/>
      </c>
      <c r="BJ117" s="109" t="str">
        <f t="shared" si="12"/>
        <v/>
      </c>
      <c r="BK117" s="109" t="str">
        <f t="shared" si="12"/>
        <v/>
      </c>
      <c r="BL117" s="109" t="str">
        <f t="shared" si="12"/>
        <v/>
      </c>
      <c r="BM117" s="109" t="str">
        <f t="shared" si="12"/>
        <v/>
      </c>
      <c r="BN117" s="109" t="str">
        <f t="shared" si="12"/>
        <v/>
      </c>
      <c r="BO117" s="109" t="str">
        <f t="shared" si="12"/>
        <v/>
      </c>
      <c r="BP117" s="109" t="str">
        <f t="shared" si="12"/>
        <v/>
      </c>
      <c r="BQ117" s="109">
        <f t="shared" si="12"/>
        <v>0.54720446205886519</v>
      </c>
      <c r="BR117" s="109">
        <f t="shared" si="12"/>
        <v>1.9251039300835118</v>
      </c>
      <c r="BS117" s="109">
        <f t="shared" si="12"/>
        <v>0.18418050949028472</v>
      </c>
      <c r="BT117" s="109">
        <f t="shared" si="12"/>
        <v>1.0402050847723434</v>
      </c>
      <c r="BU117" s="109">
        <f t="shared" si="12"/>
        <v>1.3873772727672142</v>
      </c>
      <c r="BV117" s="109">
        <f t="shared" si="13"/>
        <v>3.1811816722103257</v>
      </c>
      <c r="BW117" s="109">
        <f t="shared" si="13"/>
        <v>9.983715894464032E-2</v>
      </c>
      <c r="BX117" s="109">
        <f t="shared" si="13"/>
        <v>0.19155208112347413</v>
      </c>
      <c r="BY117" s="109">
        <f t="shared" si="13"/>
        <v>0.15439846390297601</v>
      </c>
    </row>
    <row r="118" spans="1:77" ht="12" customHeight="1">
      <c r="A118" s="104">
        <v>2012</v>
      </c>
      <c r="B118" s="109">
        <f t="shared" si="14"/>
        <v>-1.0067370918339301E-2</v>
      </c>
      <c r="C118" s="109">
        <f t="shared" si="14"/>
        <v>1.65110098515341E-2</v>
      </c>
      <c r="D118" s="109">
        <f t="shared" si="14"/>
        <v>2.7437255618726602E-3</v>
      </c>
      <c r="E118" s="109">
        <f t="shared" si="14"/>
        <v>5.0305199088104505E-2</v>
      </c>
      <c r="F118" s="109">
        <f t="shared" si="14"/>
        <v>-0.28062671328798455</v>
      </c>
      <c r="G118" s="109">
        <f t="shared" si="14"/>
        <v>1.0859843755864396E-2</v>
      </c>
      <c r="H118" s="109">
        <f t="shared" si="14"/>
        <v>3.6386699318526318E-2</v>
      </c>
      <c r="I118" s="109">
        <f t="shared" si="14"/>
        <v>-0.26961131186092574</v>
      </c>
      <c r="J118" s="109" t="str">
        <f t="shared" si="14"/>
        <v/>
      </c>
      <c r="K118" s="109" t="str">
        <f t="shared" si="14"/>
        <v/>
      </c>
      <c r="L118" s="109"/>
      <c r="N118" s="108" t="str">
        <f t="shared" si="15"/>
        <v/>
      </c>
      <c r="O118" s="108" t="str">
        <f t="shared" si="11"/>
        <v/>
      </c>
      <c r="P118" s="108" t="str">
        <f t="shared" si="11"/>
        <v/>
      </c>
      <c r="Q118" s="108" t="str">
        <f t="shared" si="11"/>
        <v/>
      </c>
      <c r="R118" s="108" t="str">
        <f t="shared" si="11"/>
        <v/>
      </c>
      <c r="S118" s="108" t="str">
        <f t="shared" si="11"/>
        <v/>
      </c>
      <c r="T118" s="108" t="str">
        <f t="shared" si="11"/>
        <v/>
      </c>
      <c r="U118" s="108" t="str">
        <f t="shared" si="11"/>
        <v/>
      </c>
      <c r="V118" s="108" t="str">
        <f t="shared" si="11"/>
        <v/>
      </c>
      <c r="W118" s="108" t="str">
        <f t="shared" si="11"/>
        <v/>
      </c>
      <c r="X118" s="108" t="str">
        <f t="shared" si="11"/>
        <v/>
      </c>
      <c r="Y118" s="108" t="str">
        <f t="shared" si="11"/>
        <v/>
      </c>
      <c r="Z118" s="108">
        <f t="shared" si="11"/>
        <v>-1.0067370918339301E-2</v>
      </c>
      <c r="AA118" s="108">
        <f t="shared" si="11"/>
        <v>1.65110098515341E-2</v>
      </c>
      <c r="AB118" s="108">
        <f t="shared" si="11"/>
        <v>2.7437255618726602E-3</v>
      </c>
      <c r="AC118" s="108">
        <f t="shared" si="11"/>
        <v>5.0305199088104505E-2</v>
      </c>
      <c r="AD118" s="108">
        <f t="shared" si="11"/>
        <v>-0.28062671328798455</v>
      </c>
      <c r="AE118" s="108">
        <f t="shared" si="11"/>
        <v>1.0859843755864396E-2</v>
      </c>
      <c r="AF118" s="108">
        <f t="shared" si="11"/>
        <v>3.6386699318526318E-2</v>
      </c>
      <c r="AG118" s="108">
        <f t="shared" si="11"/>
        <v>-0.26961131186092574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12"/>
        <v/>
      </c>
      <c r="BG118" s="109" t="str">
        <f t="shared" si="12"/>
        <v/>
      </c>
      <c r="BH118" s="109" t="str">
        <f t="shared" si="12"/>
        <v/>
      </c>
      <c r="BI118" s="109" t="str">
        <f t="shared" si="12"/>
        <v/>
      </c>
      <c r="BJ118" s="109" t="str">
        <f t="shared" si="12"/>
        <v/>
      </c>
      <c r="BK118" s="109" t="str">
        <f t="shared" si="12"/>
        <v/>
      </c>
      <c r="BL118" s="109" t="str">
        <f t="shared" si="12"/>
        <v/>
      </c>
      <c r="BM118" s="109" t="str">
        <f t="shared" si="12"/>
        <v/>
      </c>
      <c r="BN118" s="109" t="str">
        <f t="shared" si="12"/>
        <v/>
      </c>
      <c r="BO118" s="109" t="str">
        <f t="shared" si="12"/>
        <v/>
      </c>
      <c r="BP118" s="109" t="str">
        <f t="shared" si="12"/>
        <v/>
      </c>
      <c r="BQ118" s="109" t="str">
        <f t="shared" si="12"/>
        <v/>
      </c>
      <c r="BR118" s="109">
        <f t="shared" si="12"/>
        <v>1.8327977389472647</v>
      </c>
      <c r="BS118" s="109">
        <f t="shared" si="12"/>
        <v>0.17835659362909409</v>
      </c>
      <c r="BT118" s="109">
        <f t="shared" si="12"/>
        <v>1.0287663649390288</v>
      </c>
      <c r="BU118" s="109">
        <f t="shared" si="12"/>
        <v>1.3906322011315531</v>
      </c>
      <c r="BV118" s="109">
        <f t="shared" si="13"/>
        <v>3.2083089190500349</v>
      </c>
      <c r="BW118" s="109">
        <f t="shared" si="13"/>
        <v>1.1379634640331694E-3</v>
      </c>
      <c r="BX118" s="109">
        <f t="shared" si="13"/>
        <v>0.1786914285890629</v>
      </c>
      <c r="BY118" s="109">
        <f t="shared" si="13"/>
        <v>0.13727824680685466</v>
      </c>
    </row>
    <row r="119" spans="1:77" ht="12" customHeight="1">
      <c r="A119" s="104">
        <v>2013</v>
      </c>
      <c r="B119" s="109">
        <f t="shared" si="14"/>
        <v>1.1729849867863273E-2</v>
      </c>
      <c r="C119" s="109">
        <f t="shared" si="14"/>
        <v>-8.2326296441473518E-3</v>
      </c>
      <c r="D119" s="109">
        <f t="shared" si="14"/>
        <v>4.963368692144781E-2</v>
      </c>
      <c r="E119" s="109">
        <f t="shared" si="14"/>
        <v>-0.28183323437009522</v>
      </c>
      <c r="F119" s="109">
        <f t="shared" si="14"/>
        <v>1.7307923582097573E-3</v>
      </c>
      <c r="G119" s="109">
        <f t="shared" si="14"/>
        <v>3.2328359085940825E-2</v>
      </c>
      <c r="H119" s="109">
        <f t="shared" si="14"/>
        <v>-0.27137662898499426</v>
      </c>
      <c r="I119" s="109" t="str">
        <f t="shared" si="14"/>
        <v/>
      </c>
      <c r="J119" s="109" t="str">
        <f t="shared" si="14"/>
        <v/>
      </c>
      <c r="K119" s="109" t="str">
        <f t="shared" si="14"/>
        <v/>
      </c>
      <c r="L119" s="109"/>
      <c r="N119" s="108" t="str">
        <f t="shared" si="15"/>
        <v/>
      </c>
      <c r="O119" s="108" t="str">
        <f t="shared" si="11"/>
        <v/>
      </c>
      <c r="P119" s="108" t="str">
        <f t="shared" si="11"/>
        <v/>
      </c>
      <c r="Q119" s="108" t="str">
        <f t="shared" si="11"/>
        <v/>
      </c>
      <c r="R119" s="108" t="str">
        <f t="shared" si="11"/>
        <v/>
      </c>
      <c r="S119" s="108" t="str">
        <f t="shared" si="11"/>
        <v/>
      </c>
      <c r="T119" s="108" t="str">
        <f t="shared" si="11"/>
        <v/>
      </c>
      <c r="U119" s="108" t="str">
        <f t="shared" si="11"/>
        <v/>
      </c>
      <c r="V119" s="108" t="str">
        <f t="shared" si="11"/>
        <v/>
      </c>
      <c r="W119" s="108" t="str">
        <f t="shared" ref="W119:AG125" si="16">IFERROR(HLOOKUP(W$105-$A119,$B$105:$K$125,2+$A119-$A$106,0),"")</f>
        <v/>
      </c>
      <c r="X119" s="108" t="str">
        <f t="shared" si="16"/>
        <v/>
      </c>
      <c r="Y119" s="108" t="str">
        <f t="shared" si="16"/>
        <v/>
      </c>
      <c r="Z119" s="108" t="str">
        <f t="shared" si="16"/>
        <v/>
      </c>
      <c r="AA119" s="108">
        <f t="shared" si="16"/>
        <v>1.1729849867863273E-2</v>
      </c>
      <c r="AB119" s="108">
        <f t="shared" si="16"/>
        <v>-8.2326296441473518E-3</v>
      </c>
      <c r="AC119" s="108">
        <f t="shared" si="16"/>
        <v>4.963368692144781E-2</v>
      </c>
      <c r="AD119" s="108">
        <f t="shared" si="16"/>
        <v>-0.28183323437009522</v>
      </c>
      <c r="AE119" s="108">
        <f t="shared" si="16"/>
        <v>1.7307923582097573E-3</v>
      </c>
      <c r="AF119" s="108">
        <f t="shared" si="16"/>
        <v>3.2328359085940825E-2</v>
      </c>
      <c r="AG119" s="108">
        <f t="shared" si="16"/>
        <v>-0.27137662898499426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12"/>
        <v/>
      </c>
      <c r="BG119" s="109" t="str">
        <f t="shared" si="12"/>
        <v/>
      </c>
      <c r="BH119" s="109" t="str">
        <f t="shared" si="12"/>
        <v/>
      </c>
      <c r="BI119" s="109" t="str">
        <f t="shared" si="12"/>
        <v/>
      </c>
      <c r="BJ119" s="109" t="str">
        <f t="shared" si="12"/>
        <v/>
      </c>
      <c r="BK119" s="109" t="str">
        <f t="shared" si="12"/>
        <v/>
      </c>
      <c r="BL119" s="109" t="str">
        <f t="shared" si="12"/>
        <v/>
      </c>
      <c r="BM119" s="109" t="str">
        <f t="shared" si="12"/>
        <v/>
      </c>
      <c r="BN119" s="109" t="str">
        <f t="shared" si="12"/>
        <v/>
      </c>
      <c r="BO119" s="109" t="str">
        <f t="shared" si="12"/>
        <v/>
      </c>
      <c r="BP119" s="109" t="str">
        <f t="shared" si="12"/>
        <v/>
      </c>
      <c r="BQ119" s="109" t="str">
        <f t="shared" si="12"/>
        <v/>
      </c>
      <c r="BR119" s="109" t="str">
        <f t="shared" si="12"/>
        <v/>
      </c>
      <c r="BS119" s="109">
        <f t="shared" si="12"/>
        <v>0.18241783938635325</v>
      </c>
      <c r="BT119" s="109">
        <f t="shared" si="12"/>
        <v>1.0066206237199251</v>
      </c>
      <c r="BU119" s="109">
        <f t="shared" si="12"/>
        <v>1.3890488896819808</v>
      </c>
      <c r="BV119" s="109">
        <f t="shared" si="13"/>
        <v>3.2126325562411306</v>
      </c>
      <c r="BW119" s="109">
        <f t="shared" si="13"/>
        <v>1.837216662361944E-3</v>
      </c>
      <c r="BX119" s="109">
        <f t="shared" si="13"/>
        <v>0.1821389744901348</v>
      </c>
      <c r="BY119" s="109">
        <f t="shared" si="13"/>
        <v>0.13597322506072893</v>
      </c>
    </row>
    <row r="120" spans="1:77" ht="12" customHeight="1">
      <c r="A120" s="104">
        <v>2014</v>
      </c>
      <c r="B120" s="109">
        <f t="shared" si="14"/>
        <v>-1.7163010354424836E-2</v>
      </c>
      <c r="C120" s="109">
        <f t="shared" si="14"/>
        <v>4.1895782991224331E-2</v>
      </c>
      <c r="D120" s="109">
        <f t="shared" si="14"/>
        <v>-0.28032093064747549</v>
      </c>
      <c r="E120" s="109">
        <f t="shared" si="14"/>
        <v>-5.5834917300631873E-3</v>
      </c>
      <c r="F120" s="109">
        <f t="shared" si="14"/>
        <v>1.8879493170965052E-2</v>
      </c>
      <c r="G120" s="109">
        <f t="shared" si="14"/>
        <v>-0.27303816708962553</v>
      </c>
      <c r="H120" s="109" t="str">
        <f t="shared" si="14"/>
        <v/>
      </c>
      <c r="I120" s="109" t="str">
        <f t="shared" si="14"/>
        <v/>
      </c>
      <c r="J120" s="109" t="str">
        <f t="shared" si="14"/>
        <v/>
      </c>
      <c r="K120" s="109" t="str">
        <f t="shared" si="14"/>
        <v/>
      </c>
      <c r="L120" s="109"/>
      <c r="N120" s="108" t="str">
        <f t="shared" si="15"/>
        <v/>
      </c>
      <c r="O120" s="108" t="str">
        <f t="shared" si="15"/>
        <v/>
      </c>
      <c r="P120" s="108" t="str">
        <f t="shared" si="15"/>
        <v/>
      </c>
      <c r="Q120" s="108" t="str">
        <f t="shared" si="15"/>
        <v/>
      </c>
      <c r="R120" s="108" t="str">
        <f t="shared" si="15"/>
        <v/>
      </c>
      <c r="S120" s="108" t="str">
        <f t="shared" si="15"/>
        <v/>
      </c>
      <c r="T120" s="108" t="str">
        <f t="shared" si="15"/>
        <v/>
      </c>
      <c r="U120" s="108" t="str">
        <f t="shared" si="15"/>
        <v/>
      </c>
      <c r="V120" s="108" t="str">
        <f t="shared" si="15"/>
        <v/>
      </c>
      <c r="W120" s="108" t="str">
        <f t="shared" si="15"/>
        <v/>
      </c>
      <c r="X120" s="108" t="str">
        <f t="shared" si="15"/>
        <v/>
      </c>
      <c r="Y120" s="108" t="str">
        <f t="shared" si="15"/>
        <v/>
      </c>
      <c r="Z120" s="108" t="str">
        <f t="shared" si="15"/>
        <v/>
      </c>
      <c r="AA120" s="108" t="str">
        <f t="shared" si="15"/>
        <v/>
      </c>
      <c r="AB120" s="108">
        <f t="shared" si="15"/>
        <v>-1.7163010354424836E-2</v>
      </c>
      <c r="AC120" s="108">
        <f t="shared" si="15"/>
        <v>4.1895782991224331E-2</v>
      </c>
      <c r="AD120" s="108">
        <f t="shared" si="16"/>
        <v>-0.28032093064747549</v>
      </c>
      <c r="AE120" s="108">
        <f t="shared" si="16"/>
        <v>-5.5834917300631873E-3</v>
      </c>
      <c r="AF120" s="108">
        <f t="shared" si="16"/>
        <v>1.8879493170965052E-2</v>
      </c>
      <c r="AG120" s="108">
        <f t="shared" si="16"/>
        <v>-0.27303816708962553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12"/>
        <v/>
      </c>
      <c r="BG120" s="109" t="str">
        <f t="shared" si="12"/>
        <v/>
      </c>
      <c r="BH120" s="109" t="str">
        <f t="shared" si="12"/>
        <v/>
      </c>
      <c r="BI120" s="109" t="str">
        <f t="shared" si="12"/>
        <v/>
      </c>
      <c r="BJ120" s="109" t="str">
        <f t="shared" si="12"/>
        <v/>
      </c>
      <c r="BK120" s="109" t="str">
        <f t="shared" si="12"/>
        <v/>
      </c>
      <c r="BL120" s="109" t="str">
        <f t="shared" si="12"/>
        <v/>
      </c>
      <c r="BM120" s="109" t="str">
        <f t="shared" si="12"/>
        <v/>
      </c>
      <c r="BN120" s="109" t="str">
        <f t="shared" si="12"/>
        <v/>
      </c>
      <c r="BO120" s="109" t="str">
        <f t="shared" si="12"/>
        <v/>
      </c>
      <c r="BP120" s="109" t="str">
        <f t="shared" si="12"/>
        <v/>
      </c>
      <c r="BQ120" s="109" t="str">
        <f t="shared" si="12"/>
        <v/>
      </c>
      <c r="BR120" s="109" t="str">
        <f t="shared" si="12"/>
        <v/>
      </c>
      <c r="BS120" s="109" t="str">
        <f t="shared" si="12"/>
        <v/>
      </c>
      <c r="BT120" s="109">
        <f t="shared" si="12"/>
        <v>0.9887805868466093</v>
      </c>
      <c r="BU120" s="109">
        <f t="shared" si="12"/>
        <v>1.3708692998608172</v>
      </c>
      <c r="BV120" s="109">
        <f t="shared" si="13"/>
        <v>3.2072135919335545</v>
      </c>
      <c r="BW120" s="109">
        <f t="shared" si="13"/>
        <v>2.5177363007645856E-3</v>
      </c>
      <c r="BX120" s="109">
        <f t="shared" si="13"/>
        <v>0.19379919133932738</v>
      </c>
      <c r="BY120" s="109">
        <f t="shared" si="13"/>
        <v>0.13475061645558306</v>
      </c>
    </row>
    <row r="121" spans="1:77" ht="12" customHeight="1">
      <c r="A121" s="104">
        <v>2015</v>
      </c>
      <c r="B121" s="109">
        <f t="shared" si="14"/>
        <v>3.8522262967592931E-2</v>
      </c>
      <c r="C121" s="109">
        <f t="shared" si="14"/>
        <v>-0.28980562603607568</v>
      </c>
      <c r="D121" s="109">
        <f t="shared" si="14"/>
        <v>-1.0204263738625603E-2</v>
      </c>
      <c r="E121" s="109">
        <f t="shared" si="14"/>
        <v>1.1100770531203568E-2</v>
      </c>
      <c r="F121" s="109">
        <f t="shared" si="14"/>
        <v>-1.0193243262553379E-2</v>
      </c>
      <c r="G121" s="109" t="str">
        <f t="shared" si="14"/>
        <v/>
      </c>
      <c r="H121" s="109" t="str">
        <f t="shared" si="14"/>
        <v/>
      </c>
      <c r="I121" s="109" t="str">
        <f t="shared" si="14"/>
        <v/>
      </c>
      <c r="J121" s="109" t="str">
        <f t="shared" si="14"/>
        <v/>
      </c>
      <c r="K121" s="109" t="str">
        <f t="shared" si="14"/>
        <v/>
      </c>
      <c r="L121" s="109"/>
      <c r="N121" s="108" t="str">
        <f t="shared" si="15"/>
        <v/>
      </c>
      <c r="O121" s="108" t="str">
        <f t="shared" si="15"/>
        <v/>
      </c>
      <c r="P121" s="108" t="str">
        <f t="shared" si="15"/>
        <v/>
      </c>
      <c r="Q121" s="108" t="str">
        <f t="shared" si="15"/>
        <v/>
      </c>
      <c r="R121" s="108" t="str">
        <f t="shared" si="15"/>
        <v/>
      </c>
      <c r="S121" s="108" t="str">
        <f t="shared" si="15"/>
        <v/>
      </c>
      <c r="T121" s="108" t="str">
        <f t="shared" si="15"/>
        <v/>
      </c>
      <c r="U121" s="108" t="str">
        <f t="shared" si="15"/>
        <v/>
      </c>
      <c r="V121" s="108" t="str">
        <f t="shared" si="15"/>
        <v/>
      </c>
      <c r="W121" s="108" t="str">
        <f t="shared" si="15"/>
        <v/>
      </c>
      <c r="X121" s="108" t="str">
        <f t="shared" si="15"/>
        <v/>
      </c>
      <c r="Y121" s="108" t="str">
        <f t="shared" si="15"/>
        <v/>
      </c>
      <c r="Z121" s="108" t="str">
        <f t="shared" si="15"/>
        <v/>
      </c>
      <c r="AA121" s="108" t="str">
        <f t="shared" si="15"/>
        <v/>
      </c>
      <c r="AB121" s="108" t="str">
        <f t="shared" si="15"/>
        <v/>
      </c>
      <c r="AC121" s="108">
        <f t="shared" si="15"/>
        <v>3.8522262967592931E-2</v>
      </c>
      <c r="AD121" s="108">
        <f t="shared" si="16"/>
        <v>-0.28980562603607568</v>
      </c>
      <c r="AE121" s="108">
        <f t="shared" si="16"/>
        <v>-1.0204263738625603E-2</v>
      </c>
      <c r="AF121" s="108">
        <f t="shared" si="16"/>
        <v>1.1100770531203568E-2</v>
      </c>
      <c r="AG121" s="108">
        <f t="shared" si="16"/>
        <v>-1.0193243262553379E-2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12"/>
        <v/>
      </c>
      <c r="BG121" s="109" t="str">
        <f t="shared" si="12"/>
        <v/>
      </c>
      <c r="BH121" s="109" t="str">
        <f t="shared" si="12"/>
        <v/>
      </c>
      <c r="BI121" s="109" t="str">
        <f t="shared" si="12"/>
        <v/>
      </c>
      <c r="BJ121" s="109" t="str">
        <f t="shared" si="12"/>
        <v/>
      </c>
      <c r="BK121" s="109" t="str">
        <f t="shared" si="12"/>
        <v/>
      </c>
      <c r="BL121" s="109" t="str">
        <f t="shared" si="12"/>
        <v/>
      </c>
      <c r="BM121" s="109" t="str">
        <f t="shared" si="12"/>
        <v/>
      </c>
      <c r="BN121" s="109" t="str">
        <f t="shared" si="12"/>
        <v/>
      </c>
      <c r="BO121" s="109" t="str">
        <f t="shared" si="12"/>
        <v/>
      </c>
      <c r="BP121" s="109" t="str">
        <f t="shared" si="12"/>
        <v/>
      </c>
      <c r="BQ121" s="109" t="str">
        <f t="shared" si="12"/>
        <v/>
      </c>
      <c r="BR121" s="109" t="str">
        <f t="shared" si="12"/>
        <v/>
      </c>
      <c r="BS121" s="109" t="str">
        <f t="shared" si="12"/>
        <v/>
      </c>
      <c r="BT121" s="109" t="str">
        <f t="shared" si="12"/>
        <v/>
      </c>
      <c r="BU121" s="109">
        <f t="shared" ref="BU121:BU125" si="17">IF(AY121="","",(AY121-AC121)^2)</f>
        <v>1.3629809675019253</v>
      </c>
      <c r="BV121" s="109">
        <f t="shared" si="13"/>
        <v>3.2412752548938264</v>
      </c>
      <c r="BW121" s="109">
        <f t="shared" si="13"/>
        <v>3.0028012467137803E-3</v>
      </c>
      <c r="BX121" s="109">
        <f t="shared" si="13"/>
        <v>0.20070849636966659</v>
      </c>
      <c r="BY121" s="109">
        <f t="shared" si="13"/>
        <v>0.3968103691059926</v>
      </c>
    </row>
    <row r="122" spans="1:77" ht="12" customHeight="1">
      <c r="A122" s="104">
        <v>2016</v>
      </c>
      <c r="B122" s="109">
        <f t="shared" si="14"/>
        <v>-0.29264196225460798</v>
      </c>
      <c r="C122" s="109">
        <f t="shared" si="14"/>
        <v>-2.6433161045906088E-2</v>
      </c>
      <c r="D122" s="109">
        <f t="shared" si="14"/>
        <v>5.4250306954712552E-3</v>
      </c>
      <c r="E122" s="109">
        <f t="shared" si="14"/>
        <v>-0.28183323437009522</v>
      </c>
      <c r="F122" s="109" t="str">
        <f t="shared" si="14"/>
        <v/>
      </c>
      <c r="G122" s="109" t="str">
        <f t="shared" si="14"/>
        <v/>
      </c>
      <c r="H122" s="109" t="str">
        <f t="shared" si="14"/>
        <v/>
      </c>
      <c r="I122" s="109" t="str">
        <f t="shared" si="14"/>
        <v/>
      </c>
      <c r="J122" s="109" t="str">
        <f t="shared" si="14"/>
        <v/>
      </c>
      <c r="K122" s="109" t="str">
        <f t="shared" si="14"/>
        <v/>
      </c>
      <c r="L122" s="109"/>
      <c r="N122" s="108" t="str">
        <f t="shared" si="15"/>
        <v/>
      </c>
      <c r="O122" s="108" t="str">
        <f t="shared" si="15"/>
        <v/>
      </c>
      <c r="P122" s="108" t="str">
        <f t="shared" si="15"/>
        <v/>
      </c>
      <c r="Q122" s="108" t="str">
        <f t="shared" si="15"/>
        <v/>
      </c>
      <c r="R122" s="108" t="str">
        <f t="shared" si="15"/>
        <v/>
      </c>
      <c r="S122" s="108" t="str">
        <f t="shared" si="15"/>
        <v/>
      </c>
      <c r="T122" s="108" t="str">
        <f t="shared" si="15"/>
        <v/>
      </c>
      <c r="U122" s="108" t="str">
        <f t="shared" si="15"/>
        <v/>
      </c>
      <c r="V122" s="108" t="str">
        <f t="shared" si="15"/>
        <v/>
      </c>
      <c r="W122" s="108" t="str">
        <f t="shared" si="15"/>
        <v/>
      </c>
      <c r="X122" s="108" t="str">
        <f t="shared" si="15"/>
        <v/>
      </c>
      <c r="Y122" s="108" t="str">
        <f t="shared" si="15"/>
        <v/>
      </c>
      <c r="Z122" s="108" t="str">
        <f t="shared" si="15"/>
        <v/>
      </c>
      <c r="AA122" s="108" t="str">
        <f t="shared" si="15"/>
        <v/>
      </c>
      <c r="AB122" s="108" t="str">
        <f t="shared" si="15"/>
        <v/>
      </c>
      <c r="AC122" s="108" t="str">
        <f t="shared" si="15"/>
        <v/>
      </c>
      <c r="AD122" s="108">
        <f t="shared" si="16"/>
        <v>-0.29264196225460798</v>
      </c>
      <c r="AE122" s="108">
        <f t="shared" si="16"/>
        <v>-2.6433161045906088E-2</v>
      </c>
      <c r="AF122" s="108">
        <f t="shared" si="16"/>
        <v>5.4250306954712552E-3</v>
      </c>
      <c r="AG122" s="108">
        <f t="shared" si="16"/>
        <v>-0.28183323437009522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ref="BF122:BT125" si="18">IF(AJ122="","",(AJ122-N122)^2)</f>
        <v/>
      </c>
      <c r="BG122" s="109" t="str">
        <f t="shared" si="18"/>
        <v/>
      </c>
      <c r="BH122" s="109" t="str">
        <f t="shared" si="18"/>
        <v/>
      </c>
      <c r="BI122" s="109" t="str">
        <f t="shared" si="18"/>
        <v/>
      </c>
      <c r="BJ122" s="109" t="str">
        <f t="shared" si="18"/>
        <v/>
      </c>
      <c r="BK122" s="109" t="str">
        <f t="shared" si="18"/>
        <v/>
      </c>
      <c r="BL122" s="109" t="str">
        <f t="shared" si="18"/>
        <v/>
      </c>
      <c r="BM122" s="109" t="str">
        <f t="shared" si="18"/>
        <v/>
      </c>
      <c r="BN122" s="109" t="str">
        <f t="shared" si="18"/>
        <v/>
      </c>
      <c r="BO122" s="109" t="str">
        <f t="shared" si="18"/>
        <v/>
      </c>
      <c r="BP122" s="109" t="str">
        <f t="shared" si="18"/>
        <v/>
      </c>
      <c r="BQ122" s="109" t="str">
        <f t="shared" si="18"/>
        <v/>
      </c>
      <c r="BR122" s="109" t="str">
        <f t="shared" si="18"/>
        <v/>
      </c>
      <c r="BS122" s="109" t="str">
        <f t="shared" si="18"/>
        <v/>
      </c>
      <c r="BT122" s="109" t="str">
        <f t="shared" si="18"/>
        <v/>
      </c>
      <c r="BU122" s="109" t="str">
        <f t="shared" si="17"/>
        <v/>
      </c>
      <c r="BV122" s="109">
        <f t="shared" si="13"/>
        <v>3.2514961193591301</v>
      </c>
      <c r="BW122" s="109">
        <f t="shared" si="13"/>
        <v>5.044794791745401E-3</v>
      </c>
      <c r="BX122" s="109">
        <f t="shared" si="13"/>
        <v>0.20582623024963331</v>
      </c>
      <c r="BY122" s="109">
        <f t="shared" si="13"/>
        <v>0.12837091382539559</v>
      </c>
    </row>
    <row r="123" spans="1:77" ht="12" customHeight="1">
      <c r="A123" s="104">
        <v>2017</v>
      </c>
      <c r="B123" s="109">
        <f t="shared" ref="B123:K125" si="19">IF(B96="","",(B96-$H$100*B$99-$H$102)/$H$101)</f>
        <v>-3.5394631672439246E-2</v>
      </c>
      <c r="C123" s="109">
        <f t="shared" si="19"/>
        <v>-1.1246706852771618E-2</v>
      </c>
      <c r="D123" s="109">
        <f t="shared" si="19"/>
        <v>-2.2877403373011009E-2</v>
      </c>
      <c r="E123" s="109" t="str">
        <f t="shared" si="19"/>
        <v/>
      </c>
      <c r="F123" s="109" t="str">
        <f t="shared" si="19"/>
        <v/>
      </c>
      <c r="G123" s="109" t="str">
        <f t="shared" si="19"/>
        <v/>
      </c>
      <c r="H123" s="109" t="str">
        <f t="shared" si="19"/>
        <v/>
      </c>
      <c r="I123" s="109" t="str">
        <f t="shared" si="19"/>
        <v/>
      </c>
      <c r="J123" s="109" t="str">
        <f t="shared" si="19"/>
        <v/>
      </c>
      <c r="K123" s="109" t="str">
        <f t="shared" si="19"/>
        <v/>
      </c>
      <c r="L123" s="109"/>
      <c r="N123" s="108" t="str">
        <f t="shared" si="15"/>
        <v/>
      </c>
      <c r="O123" s="108" t="str">
        <f t="shared" si="15"/>
        <v/>
      </c>
      <c r="P123" s="108" t="str">
        <f t="shared" si="15"/>
        <v/>
      </c>
      <c r="Q123" s="108" t="str">
        <f t="shared" si="15"/>
        <v/>
      </c>
      <c r="R123" s="108" t="str">
        <f t="shared" si="15"/>
        <v/>
      </c>
      <c r="S123" s="108" t="str">
        <f t="shared" si="15"/>
        <v/>
      </c>
      <c r="T123" s="108" t="str">
        <f t="shared" si="15"/>
        <v/>
      </c>
      <c r="U123" s="108" t="str">
        <f t="shared" si="15"/>
        <v/>
      </c>
      <c r="V123" s="108" t="str">
        <f t="shared" si="15"/>
        <v/>
      </c>
      <c r="W123" s="108" t="str">
        <f t="shared" si="15"/>
        <v/>
      </c>
      <c r="X123" s="108" t="str">
        <f t="shared" si="15"/>
        <v/>
      </c>
      <c r="Y123" s="108" t="str">
        <f t="shared" si="15"/>
        <v/>
      </c>
      <c r="Z123" s="108" t="str">
        <f t="shared" si="15"/>
        <v/>
      </c>
      <c r="AA123" s="108" t="str">
        <f t="shared" si="15"/>
        <v/>
      </c>
      <c r="AB123" s="108" t="str">
        <f t="shared" si="15"/>
        <v/>
      </c>
      <c r="AC123" s="108" t="str">
        <f t="shared" si="15"/>
        <v/>
      </c>
      <c r="AD123" s="108" t="str">
        <f t="shared" si="16"/>
        <v/>
      </c>
      <c r="AE123" s="108">
        <f t="shared" si="16"/>
        <v>-3.5394631672439246E-2</v>
      </c>
      <c r="AF123" s="108">
        <f t="shared" si="16"/>
        <v>-1.1246706852771618E-2</v>
      </c>
      <c r="AG123" s="108">
        <f t="shared" si="16"/>
        <v>-2.2877403373011009E-2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18"/>
        <v/>
      </c>
      <c r="BG123" s="109" t="str">
        <f t="shared" si="18"/>
        <v/>
      </c>
      <c r="BH123" s="109" t="str">
        <f t="shared" si="18"/>
        <v/>
      </c>
      <c r="BI123" s="109" t="str">
        <f t="shared" si="18"/>
        <v/>
      </c>
      <c r="BJ123" s="109" t="str">
        <f t="shared" si="18"/>
        <v/>
      </c>
      <c r="BK123" s="109" t="str">
        <f t="shared" si="18"/>
        <v/>
      </c>
      <c r="BL123" s="109" t="str">
        <f t="shared" si="18"/>
        <v/>
      </c>
      <c r="BM123" s="109" t="str">
        <f t="shared" si="18"/>
        <v/>
      </c>
      <c r="BN123" s="109" t="str">
        <f t="shared" si="18"/>
        <v/>
      </c>
      <c r="BO123" s="109" t="str">
        <f t="shared" si="18"/>
        <v/>
      </c>
      <c r="BP123" s="109" t="str">
        <f t="shared" si="18"/>
        <v/>
      </c>
      <c r="BQ123" s="109" t="str">
        <f t="shared" si="18"/>
        <v/>
      </c>
      <c r="BR123" s="109" t="str">
        <f t="shared" si="18"/>
        <v/>
      </c>
      <c r="BS123" s="109" t="str">
        <f t="shared" si="18"/>
        <v/>
      </c>
      <c r="BT123" s="109" t="str">
        <f t="shared" si="18"/>
        <v/>
      </c>
      <c r="BU123" s="109" t="str">
        <f t="shared" si="17"/>
        <v/>
      </c>
      <c r="BV123" s="109" t="str">
        <f t="shared" si="13"/>
        <v/>
      </c>
      <c r="BW123" s="109">
        <f t="shared" si="13"/>
        <v>6.3981104570271265E-3</v>
      </c>
      <c r="BX123" s="109">
        <f t="shared" si="13"/>
        <v>0.22123147014121747</v>
      </c>
      <c r="BY123" s="109">
        <f t="shared" si="13"/>
        <v>0.38099101997786183</v>
      </c>
    </row>
    <row r="124" spans="1:77" ht="12" customHeight="1">
      <c r="A124" s="104">
        <v>2018</v>
      </c>
      <c r="B124" s="109">
        <f t="shared" si="19"/>
        <v>-1.7957535098515255E-2</v>
      </c>
      <c r="C124" s="109">
        <f t="shared" si="19"/>
        <v>7.5771840032319519E-3</v>
      </c>
      <c r="D124" s="109" t="str">
        <f t="shared" si="19"/>
        <v/>
      </c>
      <c r="E124" s="109" t="str">
        <f t="shared" si="19"/>
        <v/>
      </c>
      <c r="F124" s="109" t="str">
        <f t="shared" si="19"/>
        <v/>
      </c>
      <c r="G124" s="109" t="str">
        <f t="shared" si="19"/>
        <v/>
      </c>
      <c r="H124" s="109" t="str">
        <f t="shared" si="19"/>
        <v/>
      </c>
      <c r="I124" s="109" t="str">
        <f t="shared" si="19"/>
        <v/>
      </c>
      <c r="J124" s="109" t="str">
        <f t="shared" si="19"/>
        <v/>
      </c>
      <c r="K124" s="109" t="str">
        <f t="shared" si="19"/>
        <v/>
      </c>
      <c r="L124" s="109"/>
      <c r="N124" s="108" t="str">
        <f t="shared" si="15"/>
        <v/>
      </c>
      <c r="O124" s="108" t="str">
        <f t="shared" si="15"/>
        <v/>
      </c>
      <c r="P124" s="108" t="str">
        <f t="shared" si="15"/>
        <v/>
      </c>
      <c r="Q124" s="108" t="str">
        <f t="shared" si="15"/>
        <v/>
      </c>
      <c r="R124" s="108" t="str">
        <f t="shared" si="15"/>
        <v/>
      </c>
      <c r="S124" s="108" t="str">
        <f t="shared" si="15"/>
        <v/>
      </c>
      <c r="T124" s="108" t="str">
        <f t="shared" si="15"/>
        <v/>
      </c>
      <c r="U124" s="108" t="str">
        <f t="shared" si="15"/>
        <v/>
      </c>
      <c r="V124" s="108" t="str">
        <f t="shared" si="15"/>
        <v/>
      </c>
      <c r="W124" s="108" t="str">
        <f t="shared" si="15"/>
        <v/>
      </c>
      <c r="X124" s="108" t="str">
        <f t="shared" si="15"/>
        <v/>
      </c>
      <c r="Y124" s="108" t="str">
        <f t="shared" si="15"/>
        <v/>
      </c>
      <c r="Z124" s="108" t="str">
        <f t="shared" si="15"/>
        <v/>
      </c>
      <c r="AA124" s="108" t="str">
        <f t="shared" si="15"/>
        <v/>
      </c>
      <c r="AB124" s="108" t="str">
        <f t="shared" si="15"/>
        <v/>
      </c>
      <c r="AC124" s="108" t="str">
        <f t="shared" si="15"/>
        <v/>
      </c>
      <c r="AD124" s="108" t="str">
        <f t="shared" si="16"/>
        <v/>
      </c>
      <c r="AE124" s="108" t="str">
        <f t="shared" si="16"/>
        <v/>
      </c>
      <c r="AF124" s="108">
        <f t="shared" si="16"/>
        <v>-1.7957535098515255E-2</v>
      </c>
      <c r="AG124" s="108">
        <f t="shared" si="16"/>
        <v>7.5771840032319519E-3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18"/>
        <v/>
      </c>
      <c r="BG124" s="109" t="str">
        <f t="shared" si="18"/>
        <v/>
      </c>
      <c r="BH124" s="109" t="str">
        <f t="shared" si="18"/>
        <v/>
      </c>
      <c r="BI124" s="109" t="str">
        <f t="shared" si="18"/>
        <v/>
      </c>
      <c r="BJ124" s="109" t="str">
        <f t="shared" si="18"/>
        <v/>
      </c>
      <c r="BK124" s="109" t="str">
        <f t="shared" si="18"/>
        <v/>
      </c>
      <c r="BL124" s="109" t="str">
        <f t="shared" si="18"/>
        <v/>
      </c>
      <c r="BM124" s="109" t="str">
        <f t="shared" si="18"/>
        <v/>
      </c>
      <c r="BN124" s="109" t="str">
        <f t="shared" si="18"/>
        <v/>
      </c>
      <c r="BO124" s="109" t="str">
        <f t="shared" si="18"/>
        <v/>
      </c>
      <c r="BP124" s="109" t="str">
        <f t="shared" si="18"/>
        <v/>
      </c>
      <c r="BQ124" s="109" t="str">
        <f t="shared" si="18"/>
        <v/>
      </c>
      <c r="BR124" s="109" t="str">
        <f t="shared" si="18"/>
        <v/>
      </c>
      <c r="BS124" s="109" t="str">
        <f t="shared" si="18"/>
        <v/>
      </c>
      <c r="BT124" s="109" t="str">
        <f t="shared" si="18"/>
        <v/>
      </c>
      <c r="BU124" s="109" t="str">
        <f t="shared" si="17"/>
        <v/>
      </c>
      <c r="BV124" s="109" t="str">
        <f t="shared" si="13"/>
        <v/>
      </c>
      <c r="BW124" s="109" t="str">
        <f t="shared" si="13"/>
        <v/>
      </c>
      <c r="BX124" s="109">
        <f t="shared" si="13"/>
        <v>0.22758941498316176</v>
      </c>
      <c r="BY124" s="109">
        <f t="shared" si="13"/>
        <v>0.41951436718225543</v>
      </c>
    </row>
    <row r="125" spans="1:77" ht="12" customHeight="1">
      <c r="A125" s="104">
        <v>2019</v>
      </c>
      <c r="B125" s="109">
        <f t="shared" si="19"/>
        <v>1.3499357849969027E-2</v>
      </c>
      <c r="C125" s="109" t="str">
        <f t="shared" si="19"/>
        <v/>
      </c>
      <c r="D125" s="109" t="str">
        <f t="shared" si="19"/>
        <v/>
      </c>
      <c r="E125" s="109" t="str">
        <f t="shared" si="19"/>
        <v/>
      </c>
      <c r="F125" s="109" t="str">
        <f t="shared" si="19"/>
        <v/>
      </c>
      <c r="G125" s="109" t="str">
        <f t="shared" si="19"/>
        <v/>
      </c>
      <c r="H125" s="109" t="str">
        <f t="shared" si="19"/>
        <v/>
      </c>
      <c r="I125" s="109" t="str">
        <f t="shared" si="19"/>
        <v/>
      </c>
      <c r="J125" s="109" t="str">
        <f t="shared" si="19"/>
        <v/>
      </c>
      <c r="K125" s="109" t="str">
        <f t="shared" si="19"/>
        <v/>
      </c>
      <c r="L125" s="109"/>
      <c r="N125" s="108" t="str">
        <f t="shared" si="15"/>
        <v/>
      </c>
      <c r="O125" s="108" t="str">
        <f t="shared" si="15"/>
        <v/>
      </c>
      <c r="P125" s="108" t="str">
        <f t="shared" si="15"/>
        <v/>
      </c>
      <c r="Q125" s="108" t="str">
        <f t="shared" si="15"/>
        <v/>
      </c>
      <c r="R125" s="108" t="str">
        <f t="shared" si="15"/>
        <v/>
      </c>
      <c r="S125" s="108" t="str">
        <f t="shared" si="15"/>
        <v/>
      </c>
      <c r="T125" s="108" t="str">
        <f t="shared" si="15"/>
        <v/>
      </c>
      <c r="U125" s="108" t="str">
        <f t="shared" si="15"/>
        <v/>
      </c>
      <c r="V125" s="108" t="str">
        <f t="shared" si="15"/>
        <v/>
      </c>
      <c r="W125" s="108" t="str">
        <f t="shared" si="15"/>
        <v/>
      </c>
      <c r="X125" s="108" t="str">
        <f t="shared" si="15"/>
        <v/>
      </c>
      <c r="Y125" s="108" t="str">
        <f t="shared" si="15"/>
        <v/>
      </c>
      <c r="Z125" s="108" t="str">
        <f t="shared" si="15"/>
        <v/>
      </c>
      <c r="AA125" s="108" t="str">
        <f t="shared" si="15"/>
        <v/>
      </c>
      <c r="AB125" s="108" t="str">
        <f t="shared" si="15"/>
        <v/>
      </c>
      <c r="AC125" s="108" t="str">
        <f t="shared" si="15"/>
        <v/>
      </c>
      <c r="AD125" s="108" t="str">
        <f t="shared" si="16"/>
        <v/>
      </c>
      <c r="AE125" s="108" t="str">
        <f t="shared" si="16"/>
        <v/>
      </c>
      <c r="AF125" s="108" t="str">
        <f t="shared" si="16"/>
        <v/>
      </c>
      <c r="AG125" s="108">
        <f t="shared" si="16"/>
        <v>1.3499357849969027E-2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18"/>
        <v/>
      </c>
      <c r="BG125" s="109" t="str">
        <f t="shared" si="18"/>
        <v/>
      </c>
      <c r="BH125" s="109" t="str">
        <f t="shared" si="18"/>
        <v/>
      </c>
      <c r="BI125" s="109" t="str">
        <f t="shared" si="18"/>
        <v/>
      </c>
      <c r="BJ125" s="109" t="str">
        <f t="shared" si="18"/>
        <v/>
      </c>
      <c r="BK125" s="109" t="str">
        <f t="shared" si="18"/>
        <v/>
      </c>
      <c r="BL125" s="109" t="str">
        <f t="shared" si="18"/>
        <v/>
      </c>
      <c r="BM125" s="109" t="str">
        <f t="shared" si="18"/>
        <v/>
      </c>
      <c r="BN125" s="109" t="str">
        <f t="shared" si="18"/>
        <v/>
      </c>
      <c r="BO125" s="109" t="str">
        <f t="shared" si="18"/>
        <v/>
      </c>
      <c r="BP125" s="109" t="str">
        <f t="shared" si="18"/>
        <v/>
      </c>
      <c r="BQ125" s="109" t="str">
        <f t="shared" si="18"/>
        <v/>
      </c>
      <c r="BR125" s="109" t="str">
        <f t="shared" si="18"/>
        <v/>
      </c>
      <c r="BS125" s="109" t="str">
        <f t="shared" si="18"/>
        <v/>
      </c>
      <c r="BT125" s="109" t="str">
        <f t="shared" si="18"/>
        <v/>
      </c>
      <c r="BU125" s="109" t="str">
        <f t="shared" si="17"/>
        <v/>
      </c>
      <c r="BV125" s="109" t="str">
        <f t="shared" si="13"/>
        <v/>
      </c>
      <c r="BW125" s="109" t="str">
        <f t="shared" si="13"/>
        <v/>
      </c>
      <c r="BX125" s="109" t="str">
        <f t="shared" si="13"/>
        <v/>
      </c>
      <c r="BY125" s="109">
        <f t="shared" si="13"/>
        <v>0.42722101488870223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  <c r="G128" s="99" t="s">
        <v>166</v>
      </c>
      <c r="H128" s="99" t="s">
        <v>170</v>
      </c>
    </row>
    <row r="129" spans="1:33" ht="12" customHeight="1">
      <c r="G129" s="99" t="s">
        <v>154</v>
      </c>
      <c r="H129" s="99" t="s">
        <v>169</v>
      </c>
    </row>
    <row r="130" spans="1:33" ht="12" customHeight="1">
      <c r="G130" s="99" t="s">
        <v>65</v>
      </c>
      <c r="H130" s="99" t="s">
        <v>168</v>
      </c>
      <c r="K130" s="99">
        <f>H100</f>
        <v>1</v>
      </c>
    </row>
    <row r="131" spans="1:33" ht="12" customHeight="1">
      <c r="G131" s="99" t="s">
        <v>219</v>
      </c>
      <c r="H131" s="99" t="s">
        <v>168</v>
      </c>
      <c r="K131" s="99">
        <f t="shared" ref="K131:K132" si="20">H101</f>
        <v>10.744676716482967</v>
      </c>
    </row>
    <row r="132" spans="1:33" ht="12" customHeight="1">
      <c r="G132" s="99" t="s">
        <v>220</v>
      </c>
      <c r="H132" s="99" t="s">
        <v>168</v>
      </c>
      <c r="K132" s="99">
        <f t="shared" si="20"/>
        <v>0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IFERROR(_xlfn.NORM.S.DIST($K$130*B$99+$K$131*VLOOKUP($A135+B$134,'Li Keqiang'!$I$6:$J$21,2,0)+$K$132,TRUE),"")</f>
        <v/>
      </c>
      <c r="C135" s="103" t="str">
        <f>IFERROR(_xlfn.NORM.S.DIST($K$130*C$99+$K$131*VLOOKUP($A135+C$134,'Li Keqiang'!$I$6:$J$21,2,0)+$K$132,TRUE),"")</f>
        <v/>
      </c>
      <c r="D135" s="103" t="str">
        <f>IFERROR(_xlfn.NORM.S.DIST($K$130*D$99+$K$131*VLOOKUP($A135+D$134,'Li Keqiang'!$I$6:$J$21,2,0)+$K$132,TRUE),"")</f>
        <v/>
      </c>
      <c r="E135" s="103" t="str">
        <f>IFERROR(_xlfn.NORM.S.DIST($K$130*E$99+$K$131*VLOOKUP($A135+E$134,'Li Keqiang'!$I$6:$J$21,2,0)+$K$132,TRUE),"")</f>
        <v/>
      </c>
      <c r="F135" s="103">
        <f>IFERROR(_xlfn.NORM.S.DIST($K$130*F$99+$K$131*VLOOKUP($A135+F$134,'Li Keqiang'!$I$6:$J$21,2,0)+$K$132,TRUE),"")</f>
        <v>1.710975228722352E-49</v>
      </c>
      <c r="G135" s="103">
        <f>IFERROR(_xlfn.NORM.S.DIST($K$130*G$99+$K$131*VLOOKUP($A135+G$134,'Li Keqiang'!$I$6:$J$21,2,0)+$K$132,TRUE),"")</f>
        <v>2.2683360932091895E-35</v>
      </c>
      <c r="H135" s="103">
        <f>IFERROR(_xlfn.NORM.S.DIST($K$130*H$99+$K$131*VLOOKUP($A135+H$134,'Li Keqiang'!$I$6:$J$21,2,0)+$K$132,TRUE),"")</f>
        <v>0.9999999999811735</v>
      </c>
      <c r="I135" s="103">
        <f>IFERROR(_xlfn.NORM.S.DIST($K$130*I$99+$K$131*VLOOKUP($A135+I$134,'Li Keqiang'!$I$6:$J$21,2,0)+$K$132,TRUE),"")</f>
        <v>0.35683975885301322</v>
      </c>
      <c r="J135" s="103">
        <f>IFERROR(_xlfn.NORM.S.DIST($K$130*J$99+$K$131*VLOOKUP($A135+J$134,'Li Keqiang'!$I$6:$J$21,2,0)+$K$132,TRUE),"")</f>
        <v>1.8814899894269762E-97</v>
      </c>
      <c r="K135" s="103">
        <f>IFERROR(_xlfn.NORM.S.DIST($K$130*K$99+$K$131*VLOOKUP($A135+K$134,'Li Keqiang'!$I$6:$J$21,2,0)+$K$132,TRUE),"")</f>
        <v>0.94860114354370695</v>
      </c>
      <c r="L135" s="109"/>
      <c r="N135" s="104">
        <v>2000</v>
      </c>
      <c r="O135" s="103">
        <f>B52</f>
        <v>0</v>
      </c>
      <c r="P135" s="103">
        <f t="shared" ref="P135:X150" si="21">C52</f>
        <v>0</v>
      </c>
      <c r="Q135" s="103">
        <f t="shared" si="21"/>
        <v>0</v>
      </c>
      <c r="R135" s="103">
        <f t="shared" si="21"/>
        <v>0</v>
      </c>
      <c r="S135" s="103">
        <f t="shared" si="21"/>
        <v>0</v>
      </c>
      <c r="T135" s="103">
        <f t="shared" si="21"/>
        <v>0</v>
      </c>
      <c r="U135" s="103">
        <f t="shared" si="21"/>
        <v>0</v>
      </c>
      <c r="V135" s="103">
        <f t="shared" si="21"/>
        <v>1.4499999999999999E-2</v>
      </c>
      <c r="W135" s="103">
        <f t="shared" si="21"/>
        <v>0</v>
      </c>
      <c r="X135" s="103">
        <f t="shared" si="21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IFERROR(_xlfn.NORM.S.DIST($K$130*B$99+$K$131*VLOOKUP($A136+B$134,'Li Keqiang'!$I$6:$J$21,2,0)+$K$132,TRUE),"")</f>
        <v/>
      </c>
      <c r="C136" s="103" t="str">
        <f>IFERROR(_xlfn.NORM.S.DIST($K$130*C$99+$K$131*VLOOKUP($A136+C$134,'Li Keqiang'!$I$6:$J$21,2,0)+$K$132,TRUE),"")</f>
        <v/>
      </c>
      <c r="D136" s="103" t="str">
        <f>IFERROR(_xlfn.NORM.S.DIST($K$130*D$99+$K$131*VLOOKUP($A136+D$134,'Li Keqiang'!$I$6:$J$21,2,0)+$K$132,TRUE),"")</f>
        <v/>
      </c>
      <c r="E136" s="103">
        <f>IFERROR(_xlfn.NORM.S.DIST($K$130*E$99+$K$131*VLOOKUP($A136+E$134,'Li Keqiang'!$I$6:$J$21,2,0)+$K$132,TRUE),"")</f>
        <v>2.0729494615555252E-49</v>
      </c>
      <c r="F136" s="103">
        <f>IFERROR(_xlfn.NORM.S.DIST($K$130*F$99+$K$131*VLOOKUP($A136+F$134,'Li Keqiang'!$I$6:$J$21,2,0)+$K$132,TRUE),"")</f>
        <v>6.2320220241243932E-35</v>
      </c>
      <c r="G136" s="103">
        <f>IFERROR(_xlfn.NORM.S.DIST($K$130*G$99+$K$131*VLOOKUP($A136+G$134,'Li Keqiang'!$I$6:$J$21,2,0)+$K$132,TRUE),"")</f>
        <v>0.99999999998331579</v>
      </c>
      <c r="H136" s="103">
        <f>IFERROR(_xlfn.NORM.S.DIST($K$130*H$99+$K$131*VLOOKUP($A136+H$134,'Li Keqiang'!$I$6:$J$21,2,0)+$K$132,TRUE),"")</f>
        <v>0.36393844195235525</v>
      </c>
      <c r="I136" s="103">
        <f>IFERROR(_xlfn.NORM.S.DIST($K$130*I$99+$K$131*VLOOKUP($A136+I$134,'Li Keqiang'!$I$6:$J$21,2,0)+$K$132,TRUE),"")</f>
        <v>2.8555823490608812E-95</v>
      </c>
      <c r="J136" s="103">
        <f>IFERROR(_xlfn.NORM.S.DIST($K$130*J$99+$K$131*VLOOKUP($A136+J$134,'Li Keqiang'!$I$6:$J$21,2,0)+$K$132,TRUE),"")</f>
        <v>0.96560134726090485</v>
      </c>
      <c r="K136" s="103">
        <f>IFERROR(_xlfn.NORM.S.DIST($K$130*K$99+$K$131*VLOOKUP($A136+K$134,'Li Keqiang'!$I$6:$J$21,2,0)+$K$132,TRUE),"")</f>
        <v>2.3528833082546611E-2</v>
      </c>
      <c r="L136" s="109"/>
      <c r="N136" s="104">
        <v>2001</v>
      </c>
      <c r="O136" s="103">
        <f t="shared" ref="O136:X154" si="22">B53</f>
        <v>0</v>
      </c>
      <c r="P136" s="103">
        <f t="shared" si="21"/>
        <v>0</v>
      </c>
      <c r="Q136" s="103">
        <f t="shared" si="21"/>
        <v>0</v>
      </c>
      <c r="R136" s="103">
        <f t="shared" si="21"/>
        <v>0</v>
      </c>
      <c r="S136" s="103">
        <f t="shared" si="21"/>
        <v>0</v>
      </c>
      <c r="T136" s="103">
        <f t="shared" si="21"/>
        <v>0</v>
      </c>
      <c r="U136" s="103">
        <f t="shared" si="21"/>
        <v>1.3000000000000001E-2</v>
      </c>
      <c r="V136" s="103">
        <f t="shared" si="21"/>
        <v>0</v>
      </c>
      <c r="W136" s="103">
        <f t="shared" si="21"/>
        <v>0</v>
      </c>
      <c r="X136" s="103">
        <f t="shared" si="21"/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IFERROR(_xlfn.NORM.S.DIST($K$130*B$99+$K$131*VLOOKUP($A137+B$134,'Li Keqiang'!$I$6:$J$21,2,0)+$K$132,TRUE),"")</f>
        <v/>
      </c>
      <c r="C137" s="103" t="str">
        <f>IFERROR(_xlfn.NORM.S.DIST($K$130*C$99+$K$131*VLOOKUP($A137+C$134,'Li Keqiang'!$I$6:$J$21,2,0)+$K$132,TRUE),"")</f>
        <v/>
      </c>
      <c r="D137" s="103">
        <f>IFERROR(_xlfn.NORM.S.DIST($K$130*D$99+$K$131*VLOOKUP($A137+D$134,'Li Keqiang'!$I$6:$J$21,2,0)+$K$132,TRUE),"")</f>
        <v>1.6297053538726492E-49</v>
      </c>
      <c r="E137" s="103">
        <f>IFERROR(_xlfn.NORM.S.DIST($K$130*E$99+$K$131*VLOOKUP($A137+E$134,'Li Keqiang'!$I$6:$J$21,2,0)+$K$132,TRUE),"")</f>
        <v>7.3139138678427117E-35</v>
      </c>
      <c r="F137" s="103">
        <f>IFERROR(_xlfn.NORM.S.DIST($K$130*F$99+$K$131*VLOOKUP($A137+F$134,'Li Keqiang'!$I$6:$J$21,2,0)+$K$132,TRUE),"")</f>
        <v>0.99999999999042888</v>
      </c>
      <c r="G137" s="103">
        <f>IFERROR(_xlfn.NORM.S.DIST($K$130*G$99+$K$131*VLOOKUP($A137+G$134,'Li Keqiang'!$I$6:$J$21,2,0)+$K$132,TRUE),"")</f>
        <v>0.37066279012861392</v>
      </c>
      <c r="H137" s="103">
        <f>IFERROR(_xlfn.NORM.S.DIST($K$130*H$99+$K$131*VLOOKUP($A137+H$134,'Li Keqiang'!$I$6:$J$21,2,0)+$K$132,TRUE),"")</f>
        <v>4.2299268426847151E-95</v>
      </c>
      <c r="I137" s="103">
        <f>IFERROR(_xlfn.NORM.S.DIST($K$130*I$99+$K$131*VLOOKUP($A137+I$134,'Li Keqiang'!$I$6:$J$21,2,0)+$K$132,TRUE),"")</f>
        <v>0.98033401901219552</v>
      </c>
      <c r="J137" s="103">
        <f>IFERROR(_xlfn.NORM.S.DIST($K$130*J$99+$K$131*VLOOKUP($A137+J$134,'Li Keqiang'!$I$6:$J$21,2,0)+$K$132,TRUE),"")</f>
        <v>3.6130414608785522E-2</v>
      </c>
      <c r="K137" s="103">
        <f>IFERROR(_xlfn.NORM.S.DIST($K$130*K$99+$K$131*VLOOKUP($A137+K$134,'Li Keqiang'!$I$6:$J$21,2,0)+$K$132,TRUE),"")</f>
        <v>2.7034698441339426E-46</v>
      </c>
      <c r="L137" s="109"/>
      <c r="N137" s="104">
        <v>2002</v>
      </c>
      <c r="O137" s="103">
        <f t="shared" si="22"/>
        <v>0</v>
      </c>
      <c r="P137" s="103">
        <f t="shared" si="21"/>
        <v>1.1599999999999999E-2</v>
      </c>
      <c r="Q137" s="103">
        <f t="shared" si="21"/>
        <v>0</v>
      </c>
      <c r="R137" s="103">
        <f t="shared" si="21"/>
        <v>0</v>
      </c>
      <c r="S137" s="103">
        <f t="shared" si="21"/>
        <v>0</v>
      </c>
      <c r="T137" s="103">
        <f t="shared" si="21"/>
        <v>1.1837312828814247E-2</v>
      </c>
      <c r="U137" s="103">
        <f t="shared" si="21"/>
        <v>0</v>
      </c>
      <c r="V137" s="103">
        <f t="shared" si="21"/>
        <v>0</v>
      </c>
      <c r="W137" s="103">
        <f t="shared" si="21"/>
        <v>0</v>
      </c>
      <c r="X137" s="103">
        <f t="shared" si="21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IFERROR(_xlfn.NORM.S.DIST($K$130*B$99+$K$131*VLOOKUP($A138+B$134,'Li Keqiang'!$I$6:$J$21,2,0)+$K$132,TRUE),"")</f>
        <v/>
      </c>
      <c r="C138" s="103">
        <f>IFERROR(_xlfn.NORM.S.DIST($K$130*C$99+$K$131*VLOOKUP($A138+C$134,'Li Keqiang'!$I$6:$J$21,2,0)+$K$132,TRUE),"")</f>
        <v>7.3364416306063552E-49</v>
      </c>
      <c r="D138" s="103">
        <f>IFERROR(_xlfn.NORM.S.DIST($K$130*D$99+$K$131*VLOOKUP($A138+D$134,'Li Keqiang'!$I$6:$J$21,2,0)+$K$132,TRUE),"")</f>
        <v>5.9840881407445981E-35</v>
      </c>
      <c r="E138" s="103">
        <f>IFERROR(_xlfn.NORM.S.DIST($K$130*E$99+$K$131*VLOOKUP($A138+E$134,'Li Keqiang'!$I$6:$J$21,2,0)+$K$132,TRUE),"")</f>
        <v>0.99999999999124345</v>
      </c>
      <c r="F138" s="103">
        <f>IFERROR(_xlfn.NORM.S.DIST($K$130*F$99+$K$131*VLOOKUP($A138+F$134,'Li Keqiang'!$I$6:$J$21,2,0)+$K$132,TRUE),"")</f>
        <v>0.40184981576873141</v>
      </c>
      <c r="G138" s="103">
        <f>IFERROR(_xlfn.NORM.S.DIST($K$130*G$99+$K$131*VLOOKUP($A138+G$134,'Li Keqiang'!$I$6:$J$21,2,0)+$K$132,TRUE),"")</f>
        <v>6.1206448367537444E-95</v>
      </c>
      <c r="H138" s="103">
        <f>IFERROR(_xlfn.NORM.S.DIST($K$130*H$99+$K$131*VLOOKUP($A138+H$134,'Li Keqiang'!$I$6:$J$21,2,0)+$K$132,TRUE),"")</f>
        <v>0.98122185096091652</v>
      </c>
      <c r="I138" s="103">
        <f>IFERROR(_xlfn.NORM.S.DIST($K$130*I$99+$K$131*VLOOKUP($A138+I$134,'Li Keqiang'!$I$6:$J$21,2,0)+$K$132,TRUE),"")</f>
        <v>5.9791897937553289E-2</v>
      </c>
      <c r="J138" s="103">
        <f>IFERROR(_xlfn.NORM.S.DIST($K$130*J$99+$K$131*VLOOKUP($A138+J$134,'Li Keqiang'!$I$6:$J$21,2,0)+$K$132,TRUE),"")</f>
        <v>3.9288648045313153E-45</v>
      </c>
      <c r="K138" s="103">
        <f>IFERROR(_xlfn.NORM.S.DIST($K$130*K$99+$K$131*VLOOKUP($A138+K$134,'Li Keqiang'!$I$6:$J$21,2,0)+$K$132,TRUE),"")</f>
        <v>3.6113101676117798E-71</v>
      </c>
      <c r="L138" s="109"/>
      <c r="N138" s="104">
        <v>2003</v>
      </c>
      <c r="O138" s="103">
        <f t="shared" si="22"/>
        <v>7.4999999999999997E-3</v>
      </c>
      <c r="P138" s="103">
        <f t="shared" si="21"/>
        <v>0</v>
      </c>
      <c r="Q138" s="103">
        <f t="shared" si="21"/>
        <v>0</v>
      </c>
      <c r="R138" s="103">
        <f t="shared" si="21"/>
        <v>0</v>
      </c>
      <c r="S138" s="103">
        <f t="shared" si="21"/>
        <v>7.5566750629722911E-3</v>
      </c>
      <c r="T138" s="103">
        <f t="shared" si="21"/>
        <v>0</v>
      </c>
      <c r="U138" s="103">
        <f t="shared" si="21"/>
        <v>0</v>
      </c>
      <c r="V138" s="103">
        <f t="shared" si="21"/>
        <v>0</v>
      </c>
      <c r="W138" s="103">
        <f t="shared" si="21"/>
        <v>0</v>
      </c>
      <c r="X138" s="103">
        <f t="shared" si="21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IFERROR(_xlfn.NORM.S.DIST($K$130*B$99+$K$131*VLOOKUP($A139+B$134,'Li Keqiang'!$I$6:$J$21,2,0)+$K$132,TRUE),"")</f>
        <v>1.1481570138359619E-48</v>
      </c>
      <c r="C139" s="103">
        <f>IFERROR(_xlfn.NORM.S.DIST($K$130*C$99+$K$131*VLOOKUP($A139+C$134,'Li Keqiang'!$I$6:$J$21,2,0)+$K$132,TRUE),"")</f>
        <v>2.0975083814448776E-34</v>
      </c>
      <c r="D139" s="103">
        <f>IFERROR(_xlfn.NORM.S.DIST($K$130*D$99+$K$131*VLOOKUP($A139+D$134,'Li Keqiang'!$I$6:$J$21,2,0)+$K$132,TRUE),"")</f>
        <v>0.99999999999021083</v>
      </c>
      <c r="E139" s="103">
        <f>IFERROR(_xlfn.NORM.S.DIST($K$130*E$99+$K$131*VLOOKUP($A139+E$134,'Li Keqiang'!$I$6:$J$21,2,0)+$K$132,TRUE),"")</f>
        <v>0.40687220118469986</v>
      </c>
      <c r="F139" s="103">
        <f>IFERROR(_xlfn.NORM.S.DIST($K$130*F$99+$K$131*VLOOKUP($A139+F$134,'Li Keqiang'!$I$6:$J$21,2,0)+$K$132,TRUE),"")</f>
        <v>3.295423489071559E-94</v>
      </c>
      <c r="G139" s="103">
        <f>IFERROR(_xlfn.NORM.S.DIST($K$130*G$99+$K$131*VLOOKUP($A139+G$134,'Li Keqiang'!$I$6:$J$21,2,0)+$K$132,TRUE),"")</f>
        <v>0.98202610026781956</v>
      </c>
      <c r="H139" s="103">
        <f>IFERROR(_xlfn.NORM.S.DIST($K$130*H$99+$K$131*VLOOKUP($A139+H$134,'Li Keqiang'!$I$6:$J$21,2,0)+$K$132,TRUE),"")</f>
        <v>6.2078708875616805E-2</v>
      </c>
      <c r="I139" s="103">
        <f>IFERROR(_xlfn.NORM.S.DIST($K$130*I$99+$K$131*VLOOKUP($A139+I$134,'Li Keqiang'!$I$6:$J$21,2,0)+$K$132,TRUE),"")</f>
        <v>1.145984955170384E-43</v>
      </c>
      <c r="J139" s="103">
        <f>IFERROR(_xlfn.NORM.S.DIST($K$130*J$99+$K$131*VLOOKUP($A139+J$134,'Li Keqiang'!$I$6:$J$21,2,0)+$K$132,TRUE),"")</f>
        <v>1.0236955242896855E-69</v>
      </c>
      <c r="K139" s="103">
        <f>IFERROR(_xlfn.NORM.S.DIST($K$130*K$99+$K$131*VLOOKUP($A139+K$134,'Li Keqiang'!$I$6:$J$21,2,0)+$K$132,TRUE),"")</f>
        <v>0.94188024490676514</v>
      </c>
      <c r="L139" s="109"/>
      <c r="N139" s="104">
        <v>2004</v>
      </c>
      <c r="O139" s="103">
        <f t="shared" si="22"/>
        <v>0</v>
      </c>
      <c r="P139" s="103">
        <f t="shared" si="21"/>
        <v>0</v>
      </c>
      <c r="Q139" s="103">
        <f t="shared" si="21"/>
        <v>0</v>
      </c>
      <c r="R139" s="103">
        <f t="shared" si="21"/>
        <v>7.4999999999999997E-3</v>
      </c>
      <c r="S139" s="103">
        <f t="shared" si="21"/>
        <v>0</v>
      </c>
      <c r="T139" s="103">
        <f t="shared" si="21"/>
        <v>0</v>
      </c>
      <c r="U139" s="103">
        <f t="shared" si="21"/>
        <v>7.5566750629722911E-3</v>
      </c>
      <c r="V139" s="103">
        <f t="shared" si="21"/>
        <v>0</v>
      </c>
      <c r="W139" s="103">
        <f t="shared" si="21"/>
        <v>0</v>
      </c>
      <c r="X139" s="103">
        <f t="shared" si="21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IFERROR(_xlfn.NORM.S.DIST($K$130*B$99+$K$131*VLOOKUP($A140+B$134,'Li Keqiang'!$I$6:$J$21,2,0)+$K$132,TRUE),"")</f>
        <v>3.0459584311172407E-34</v>
      </c>
      <c r="C140" s="103">
        <f>IFERROR(_xlfn.NORM.S.DIST($K$130*C$99+$K$131*VLOOKUP($A140+C$134,'Li Keqiang'!$I$6:$J$21,2,0)+$K$132,TRUE),"")</f>
        <v>0.99999999999515532</v>
      </c>
      <c r="D140" s="103">
        <f>IFERROR(_xlfn.NORM.S.DIST($K$130*D$99+$K$131*VLOOKUP($A140+D$134,'Li Keqiang'!$I$6:$J$21,2,0)+$K$132,TRUE),"")</f>
        <v>0.40057946948352735</v>
      </c>
      <c r="E140" s="103">
        <f>IFERROR(_xlfn.NORM.S.DIST($K$130*E$99+$K$131*VLOOKUP($A140+E$134,'Li Keqiang'!$I$6:$J$21,2,0)+$K$132,TRUE),"")</f>
        <v>4.3041500296517365E-94</v>
      </c>
      <c r="F140" s="103">
        <f>IFERROR(_xlfn.NORM.S.DIST($K$130*F$99+$K$131*VLOOKUP($A140+F$134,'Li Keqiang'!$I$6:$J$21,2,0)+$K$132,TRUE),"")</f>
        <v>0.98533616652244727</v>
      </c>
      <c r="G140" s="103">
        <f>IFERROR(_xlfn.NORM.S.DIST($K$130*G$99+$K$131*VLOOKUP($A140+G$134,'Li Keqiang'!$I$6:$J$21,2,0)+$K$132,TRUE),"")</f>
        <v>6.4292884980172646E-2</v>
      </c>
      <c r="H140" s="103">
        <f>IFERROR(_xlfn.NORM.S.DIST($K$130*H$99+$K$131*VLOOKUP($A140+H$134,'Li Keqiang'!$I$6:$J$21,2,0)+$K$132,TRUE),"")</f>
        <v>1.490848381239988E-43</v>
      </c>
      <c r="I140" s="103">
        <f>IFERROR(_xlfn.NORM.S.DIST($K$130*I$99+$K$131*VLOOKUP($A140+I$134,'Li Keqiang'!$I$6:$J$21,2,0)+$K$132,TRUE),"")</f>
        <v>7.0196132517924944E-68</v>
      </c>
      <c r="J140" s="103">
        <f>IFERROR(_xlfn.NORM.S.DIST($K$130*J$99+$K$131*VLOOKUP($A140+J$134,'Li Keqiang'!$I$6:$J$21,2,0)+$K$132,TRUE),"")</f>
        <v>0.96071674557138587</v>
      </c>
      <c r="K140" s="103">
        <f>IFERROR(_xlfn.NORM.S.DIST($K$130*K$99+$K$131*VLOOKUP($A140+K$134,'Li Keqiang'!$I$6:$J$21,2,0)+$K$132,TRUE),"")</f>
        <v>6.4887274381320968E-45</v>
      </c>
      <c r="L140" s="109"/>
      <c r="N140" s="104">
        <v>2005</v>
      </c>
      <c r="O140" s="103">
        <f t="shared" si="22"/>
        <v>0</v>
      </c>
      <c r="P140" s="103">
        <f t="shared" si="21"/>
        <v>0</v>
      </c>
      <c r="Q140" s="103">
        <f t="shared" si="21"/>
        <v>6.8000000000000005E-3</v>
      </c>
      <c r="R140" s="103">
        <f t="shared" si="21"/>
        <v>0</v>
      </c>
      <c r="S140" s="103">
        <f t="shared" si="21"/>
        <v>6.7458719291180035E-3</v>
      </c>
      <c r="T140" s="103">
        <f t="shared" si="21"/>
        <v>6.8930562595032911E-3</v>
      </c>
      <c r="U140" s="103">
        <f t="shared" si="21"/>
        <v>0</v>
      </c>
      <c r="V140" s="103">
        <f t="shared" si="21"/>
        <v>6.8388282127181833E-3</v>
      </c>
      <c r="W140" s="103">
        <f t="shared" si="21"/>
        <v>0</v>
      </c>
      <c r="X140" s="103">
        <f t="shared" si="21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IFERROR(_xlfn.NORM.S.DIST($K$130*B$99+$K$131*VLOOKUP($A141+B$134,'Li Keqiang'!$I$6:$J$21,2,0)+$K$132,TRUE),"")</f>
        <v>0.99999999999608213</v>
      </c>
      <c r="C141" s="103">
        <f>IFERROR(_xlfn.NORM.S.DIST($K$130*C$99+$K$131*VLOOKUP($A141+C$134,'Li Keqiang'!$I$6:$J$21,2,0)+$K$132,TRUE),"")</f>
        <v>0.44040695620357095</v>
      </c>
      <c r="D141" s="103">
        <f>IFERROR(_xlfn.NORM.S.DIST($K$130*D$99+$K$131*VLOOKUP($A141+D$134,'Li Keqiang'!$I$6:$J$21,2,0)+$K$132,TRUE),"")</f>
        <v>3.0796862978721984E-94</v>
      </c>
      <c r="E141" s="103">
        <f>IFERROR(_xlfn.NORM.S.DIST($K$130*E$99+$K$131*VLOOKUP($A141+E$134,'Li Keqiang'!$I$6:$J$21,2,0)+$K$132,TRUE),"")</f>
        <v>0.98581088006560713</v>
      </c>
      <c r="F141" s="103">
        <f>IFERROR(_xlfn.NORM.S.DIST($K$130*F$99+$K$131*VLOOKUP($A141+F$134,'Li Keqiang'!$I$6:$J$21,2,0)+$K$132,TRUE),"")</f>
        <v>7.51934803190452E-2</v>
      </c>
      <c r="G141" s="103">
        <f>IFERROR(_xlfn.NORM.S.DIST($K$130*G$99+$K$131*VLOOKUP($A141+G$134,'Li Keqiang'!$I$6:$J$21,2,0)+$K$132,TRUE),"")</f>
        <v>1.9091025563040806E-43</v>
      </c>
      <c r="H141" s="103">
        <f>IFERROR(_xlfn.NORM.S.DIST($K$130*H$99+$K$131*VLOOKUP($A141+H$134,'Li Keqiang'!$I$6:$J$21,2,0)+$K$132,TRUE),"")</f>
        <v>9.767637802129774E-68</v>
      </c>
      <c r="I141" s="103">
        <f>IFERROR(_xlfn.NORM.S.DIST($K$130*I$99+$K$131*VLOOKUP($A141+I$134,'Li Keqiang'!$I$6:$J$21,2,0)+$K$132,TRUE),"")</f>
        <v>0.97725057791971259</v>
      </c>
      <c r="J141" s="103">
        <f>IFERROR(_xlfn.NORM.S.DIST($K$130*J$99+$K$131*VLOOKUP($A141+J$134,'Li Keqiang'!$I$6:$J$21,2,0)+$K$132,TRUE),"")</f>
        <v>9.0424343319270979E-44</v>
      </c>
      <c r="K141" s="103">
        <f>IFERROR(_xlfn.NORM.S.DIST($K$130*K$99+$K$131*VLOOKUP($A141+K$134,'Li Keqiang'!$I$6:$J$21,2,0)+$K$132,TRUE),"")</f>
        <v>5.6522520358956102E-53</v>
      </c>
      <c r="L141" s="109"/>
      <c r="N141" s="104">
        <v>2006</v>
      </c>
      <c r="O141" s="103">
        <f t="shared" si="22"/>
        <v>6.3E-3</v>
      </c>
      <c r="P141" s="103">
        <f t="shared" si="21"/>
        <v>6.3399416322833854E-3</v>
      </c>
      <c r="Q141" s="103">
        <f t="shared" si="21"/>
        <v>0</v>
      </c>
      <c r="R141" s="103">
        <f t="shared" si="21"/>
        <v>6.3803929511849298E-3</v>
      </c>
      <c r="S141" s="103">
        <f t="shared" si="21"/>
        <v>6.4213637753541943E-3</v>
      </c>
      <c r="T141" s="103">
        <f t="shared" si="21"/>
        <v>0</v>
      </c>
      <c r="U141" s="103">
        <f t="shared" si="21"/>
        <v>6.360279031596229E-3</v>
      </c>
      <c r="V141" s="103">
        <f t="shared" si="21"/>
        <v>0</v>
      </c>
      <c r="W141" s="103">
        <f t="shared" si="21"/>
        <v>0</v>
      </c>
      <c r="X141" s="103">
        <f t="shared" si="21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IFERROR(_xlfn.NORM.S.DIST($K$130*B$99+$K$131*VLOOKUP($A142+B$134,'Li Keqiang'!$I$6:$J$21,2,0)+$K$132,TRUE),"")</f>
        <v>0.4524546717048572</v>
      </c>
      <c r="C142" s="103">
        <f>IFERROR(_xlfn.NORM.S.DIST($K$130*C$99+$K$131*VLOOKUP($A142+C$134,'Li Keqiang'!$I$6:$J$21,2,0)+$K$132,TRUE),"")</f>
        <v>2.5026429848507698E-93</v>
      </c>
      <c r="D142" s="103">
        <f>IFERROR(_xlfn.NORM.S.DIST($K$130*D$99+$K$131*VLOOKUP($A142+D$134,'Li Keqiang'!$I$6:$J$21,2,0)+$K$132,TRUE),"")</f>
        <v>0.98521370601697755</v>
      </c>
      <c r="E142" s="103">
        <f>IFERROR(_xlfn.NORM.S.DIST($K$130*E$99+$K$131*VLOOKUP($A142+E$134,'Li Keqiang'!$I$6:$J$21,2,0)+$K$132,TRUE),"")</f>
        <v>7.7049363287728878E-2</v>
      </c>
      <c r="F142" s="103">
        <f>IFERROR(_xlfn.NORM.S.DIST($K$130*F$99+$K$131*VLOOKUP($A142+F$134,'Li Keqiang'!$I$6:$J$21,2,0)+$K$132,TRUE),"")</f>
        <v>5.8826713837034966E-43</v>
      </c>
      <c r="G142" s="103">
        <f>IFERROR(_xlfn.NORM.S.DIST($K$130*G$99+$K$131*VLOOKUP($A142+G$134,'Li Keqiang'!$I$6:$J$21,2,0)+$K$132,TRUE),"")</f>
        <v>1.3325667756183461E-67</v>
      </c>
      <c r="H142" s="103">
        <f>IFERROR(_xlfn.NORM.S.DIST($K$130*H$99+$K$131*VLOOKUP($A142+H$134,'Li Keqiang'!$I$6:$J$21,2,0)+$K$132,TRUE),"")</f>
        <v>0.97825539814401419</v>
      </c>
      <c r="I142" s="103">
        <f>IFERROR(_xlfn.NORM.S.DIST($K$130*I$99+$K$131*VLOOKUP($A142+I$134,'Li Keqiang'!$I$6:$J$21,2,0)+$K$132,TRUE),"")</f>
        <v>2.4997003844566206E-42</v>
      </c>
      <c r="J142" s="103">
        <f>IFERROR(_xlfn.NORM.S.DIST($K$130*J$99+$K$131*VLOOKUP($A142+J$134,'Li Keqiang'!$I$6:$J$21,2,0)+$K$132,TRUE),"")</f>
        <v>9.9779441208431277E-52</v>
      </c>
      <c r="K142" s="103">
        <f>IFERROR(_xlfn.NORM.S.DIST($K$130*K$99+$K$131*VLOOKUP($A142+K$134,'Li Keqiang'!$I$6:$J$21,2,0)+$K$132,TRUE),"")</f>
        <v>1</v>
      </c>
      <c r="L142" s="109"/>
      <c r="N142" s="104">
        <v>2007</v>
      </c>
      <c r="O142" s="103">
        <f t="shared" si="22"/>
        <v>8.1000000000000013E-3</v>
      </c>
      <c r="P142" s="103">
        <f t="shared" si="21"/>
        <v>8.2669623954027601E-3</v>
      </c>
      <c r="Q142" s="103">
        <f t="shared" si="21"/>
        <v>8.2342177493138144E-3</v>
      </c>
      <c r="R142" s="103">
        <f t="shared" si="21"/>
        <v>8.3025830258302621E-3</v>
      </c>
      <c r="S142" s="103">
        <f t="shared" si="21"/>
        <v>0</v>
      </c>
      <c r="T142" s="103">
        <f t="shared" si="21"/>
        <v>8.4754521963824273E-3</v>
      </c>
      <c r="U142" s="103">
        <f t="shared" si="21"/>
        <v>0</v>
      </c>
      <c r="V142" s="103">
        <f t="shared" si="21"/>
        <v>0</v>
      </c>
      <c r="W142" s="103">
        <f t="shared" si="21"/>
        <v>8.4436568331074692E-3</v>
      </c>
      <c r="X142" s="103">
        <f t="shared" si="21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IFERROR(_xlfn.NORM.S.DIST($K$130*B$99+$K$131*VLOOKUP($A143+B$134,'Li Keqiang'!$I$6:$J$21,2,0)+$K$132,TRUE),"")</f>
        <v>4.6732849271861466E-93</v>
      </c>
      <c r="C143" s="103">
        <f>IFERROR(_xlfn.NORM.S.DIST($K$130*C$99+$K$131*VLOOKUP($A143+C$134,'Li Keqiang'!$I$6:$J$21,2,0)+$K$132,TRUE),"")</f>
        <v>0.98862712467496405</v>
      </c>
      <c r="D143" s="103">
        <f>IFERROR(_xlfn.NORM.S.DIST($K$130*D$99+$K$131*VLOOKUP($A143+D$134,'Li Keqiang'!$I$6:$J$21,2,0)+$K$132,TRUE),"")</f>
        <v>7.472858034286628E-2</v>
      </c>
      <c r="E143" s="103">
        <f>IFERROR(_xlfn.NORM.S.DIST($K$130*E$99+$K$131*VLOOKUP($A143+E$134,'Li Keqiang'!$I$6:$J$21,2,0)+$K$132,TRUE),"")</f>
        <v>7.0309939914690812E-43</v>
      </c>
      <c r="F143" s="103">
        <f>IFERROR(_xlfn.NORM.S.DIST($K$130*F$99+$K$131*VLOOKUP($A143+F$134,'Li Keqiang'!$I$6:$J$21,2,0)+$K$132,TRUE),"")</f>
        <v>5.4833405520551608E-67</v>
      </c>
      <c r="G143" s="103">
        <f>IFERROR(_xlfn.NORM.S.DIST($K$130*G$99+$K$131*VLOOKUP($A143+G$134,'Li Keqiang'!$I$6:$J$21,2,0)+$K$132,TRUE),"")</f>
        <v>0.97916663999943565</v>
      </c>
      <c r="H143" s="103">
        <f>IFERROR(_xlfn.NORM.S.DIST($K$130*H$99+$K$131*VLOOKUP($A143+H$134,'Li Keqiang'!$I$6:$J$21,2,0)+$K$132,TRUE),"")</f>
        <v>3.2382305002208263E-42</v>
      </c>
      <c r="I143" s="103">
        <f>IFERROR(_xlfn.NORM.S.DIST($K$130*I$99+$K$131*VLOOKUP($A143+I$134,'Li Keqiang'!$I$6:$J$21,2,0)+$K$132,TRUE),"")</f>
        <v>3.732723909102984E-50</v>
      </c>
      <c r="J143" s="103">
        <f>IFERROR(_xlfn.NORM.S.DIST($K$130*J$99+$K$131*VLOOKUP($A143+J$134,'Li Keqiang'!$I$6:$J$21,2,0)+$K$132,TRUE),"")</f>
        <v>1</v>
      </c>
      <c r="K143" s="103">
        <f>IFERROR(_xlfn.NORM.S.DIST($K$130*K$99+$K$131*VLOOKUP($A143+K$134,'Li Keqiang'!$I$6:$J$21,2,0)+$K$132,TRUE),"")</f>
        <v>3.8467911226382841E-3</v>
      </c>
      <c r="L143" s="109"/>
      <c r="N143" s="104">
        <v>2008</v>
      </c>
      <c r="O143" s="103">
        <f t="shared" si="22"/>
        <v>2.1299999999999999E-2</v>
      </c>
      <c r="P143" s="103">
        <f t="shared" si="21"/>
        <v>2.1763563911310922E-2</v>
      </c>
      <c r="Q143" s="103">
        <f t="shared" si="21"/>
        <v>7.3114685606851882E-3</v>
      </c>
      <c r="R143" s="103">
        <f t="shared" si="21"/>
        <v>0</v>
      </c>
      <c r="S143" s="103">
        <f t="shared" si="21"/>
        <v>7.470538720538723E-3</v>
      </c>
      <c r="T143" s="103">
        <f t="shared" si="21"/>
        <v>0</v>
      </c>
      <c r="U143" s="103">
        <f t="shared" si="21"/>
        <v>0</v>
      </c>
      <c r="V143" s="103">
        <f t="shared" si="21"/>
        <v>7.5267677303084857E-3</v>
      </c>
      <c r="W143" s="103">
        <f t="shared" si="21"/>
        <v>0</v>
      </c>
      <c r="X143" s="103">
        <f t="shared" si="21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IFERROR(_xlfn.NORM.S.DIST($K$130*B$99+$K$131*VLOOKUP($A144+B$134,'Li Keqiang'!$I$6:$J$21,2,0)+$K$132,TRUE),"")</f>
        <v>0.98950470898236997</v>
      </c>
      <c r="C144" s="103">
        <f>IFERROR(_xlfn.NORM.S.DIST($K$130*C$99+$K$131*VLOOKUP($A144+C$134,'Li Keqiang'!$I$6:$J$21,2,0)+$K$132,TRUE),"")</f>
        <v>9.0197219275816282E-2</v>
      </c>
      <c r="D144" s="103">
        <f>IFERROR(_xlfn.NORM.S.DIST($K$130*D$99+$K$131*VLOOKUP($A144+D$134,'Li Keqiang'!$I$6:$J$21,2,0)+$K$132,TRUE),"")</f>
        <v>5.6225845621796744E-43</v>
      </c>
      <c r="E144" s="103">
        <f>IFERROR(_xlfn.NORM.S.DIST($K$130*E$99+$K$131*VLOOKUP($A144+E$134,'Li Keqiang'!$I$6:$J$21,2,0)+$K$132,TRUE),"")</f>
        <v>6.8621157325848139E-67</v>
      </c>
      <c r="F144" s="103">
        <f>IFERROR(_xlfn.NORM.S.DIST($K$130*F$99+$K$131*VLOOKUP($A144+F$134,'Li Keqiang'!$I$6:$J$21,2,0)+$K$132,TRUE),"")</f>
        <v>0.98292813092515086</v>
      </c>
      <c r="G144" s="103">
        <f>IFERROR(_xlfn.NORM.S.DIST($K$130*G$99+$K$131*VLOOKUP($A144+G$134,'Li Keqiang'!$I$6:$J$21,2,0)+$K$132,TRUE),"")</f>
        <v>4.1302530917321197E-42</v>
      </c>
      <c r="H144" s="103">
        <f>IFERROR(_xlfn.NORM.S.DIST($K$130*H$99+$K$131*VLOOKUP($A144+H$134,'Li Keqiang'!$I$6:$J$21,2,0)+$K$132,TRUE),"")</f>
        <v>4.9520767432876216E-50</v>
      </c>
      <c r="I144" s="103">
        <f>IFERROR(_xlfn.NORM.S.DIST($K$130*I$99+$K$131*VLOOKUP($A144+I$134,'Li Keqiang'!$I$6:$J$21,2,0)+$K$132,TRUE),"")</f>
        <v>1</v>
      </c>
      <c r="J144" s="103">
        <f>IFERROR(_xlfn.NORM.S.DIST($K$130*J$99+$K$131*VLOOKUP($A144+J$134,'Li Keqiang'!$I$6:$J$21,2,0)+$K$132,TRUE),"")</f>
        <v>6.626082331487107E-3</v>
      </c>
      <c r="K144" s="103">
        <f>IFERROR(_xlfn.NORM.S.DIST($K$130*K$99+$K$131*VLOOKUP($A144+K$134,'Li Keqiang'!$I$6:$J$21,2,0)+$K$132,TRUE),"")</f>
        <v>0.96315799562116766</v>
      </c>
      <c r="L144" s="109"/>
      <c r="N144" s="104">
        <v>2009</v>
      </c>
      <c r="O144" s="103">
        <f t="shared" si="22"/>
        <v>2.5000000000000001E-2</v>
      </c>
      <c r="P144" s="103">
        <f t="shared" si="21"/>
        <v>6.4615384615384621E-3</v>
      </c>
      <c r="Q144" s="103">
        <f t="shared" si="21"/>
        <v>0</v>
      </c>
      <c r="R144" s="103">
        <f t="shared" si="21"/>
        <v>6.4003303396304298E-3</v>
      </c>
      <c r="S144" s="103">
        <f t="shared" si="21"/>
        <v>0</v>
      </c>
      <c r="T144" s="103">
        <f t="shared" si="21"/>
        <v>0</v>
      </c>
      <c r="U144" s="103">
        <f t="shared" si="21"/>
        <v>6.5454545454545453E-3</v>
      </c>
      <c r="V144" s="103">
        <f t="shared" si="21"/>
        <v>6.4839991633549509E-3</v>
      </c>
      <c r="W144" s="103">
        <f t="shared" si="21"/>
        <v>0</v>
      </c>
      <c r="X144" s="103">
        <f t="shared" si="21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IFERROR(_xlfn.NORM.S.DIST($K$130*B$99+$K$131*VLOOKUP($A145+B$134,'Li Keqiang'!$I$6:$J$21,2,0)+$K$132,TRUE),"")</f>
        <v>9.5255992307775803E-2</v>
      </c>
      <c r="C145" s="103">
        <f>IFERROR(_xlfn.NORM.S.DIST($K$130*C$99+$K$131*VLOOKUP($A145+C$134,'Li Keqiang'!$I$6:$J$21,2,0)+$K$132,TRUE),"")</f>
        <v>2.2746268898481486E-42</v>
      </c>
      <c r="D145" s="103">
        <f>IFERROR(_xlfn.NORM.S.DIST($K$130*D$99+$K$131*VLOOKUP($A145+D$134,'Li Keqiang'!$I$6:$J$21,2,0)+$K$132,TRUE),"")</f>
        <v>5.1801842046576951E-67</v>
      </c>
      <c r="E145" s="103">
        <f>IFERROR(_xlfn.NORM.S.DIST($K$130*E$99+$K$131*VLOOKUP($A145+E$134,'Li Keqiang'!$I$6:$J$21,2,0)+$K$132,TRUE),"")</f>
        <v>0.98346917191959538</v>
      </c>
      <c r="F145" s="103">
        <f>IFERROR(_xlfn.NORM.S.DIST($K$130*F$99+$K$131*VLOOKUP($A145+F$134,'Li Keqiang'!$I$6:$J$21,2,0)+$K$132,TRUE),"")</f>
        <v>1.249785075728052E-41</v>
      </c>
      <c r="G145" s="103">
        <f>IFERROR(_xlfn.NORM.S.DIST($K$130*G$99+$K$131*VLOOKUP($A145+G$134,'Li Keqiang'!$I$6:$J$21,2,0)+$K$132,TRUE),"")</f>
        <v>6.4593658631163748E-50</v>
      </c>
      <c r="H145" s="103">
        <f>IFERROR(_xlfn.NORM.S.DIST($K$130*H$99+$K$131*VLOOKUP($A145+H$134,'Li Keqiang'!$I$6:$J$21,2,0)+$K$132,TRUE),"")</f>
        <v>1</v>
      </c>
      <c r="I145" s="103">
        <f>IFERROR(_xlfn.NORM.S.DIST($K$130*I$99+$K$131*VLOOKUP($A145+I$134,'Li Keqiang'!$I$6:$J$21,2,0)+$K$132,TRUE),"")</f>
        <v>1.2676819150311923E-2</v>
      </c>
      <c r="J145" s="103">
        <f>IFERROR(_xlfn.NORM.S.DIST($K$130*J$99+$K$131*VLOOKUP($A145+J$134,'Li Keqiang'!$I$6:$J$21,2,0)+$K$132,TRUE),"")</f>
        <v>0.97597240403776553</v>
      </c>
      <c r="K145" s="103">
        <f>IFERROR(_xlfn.NORM.S.DIST($K$130*K$99+$K$131*VLOOKUP($A145+K$134,'Li Keqiang'!$I$6:$J$21,2,0)+$K$132,TRUE),"")</f>
        <v>6.0833028126130887E-24</v>
      </c>
      <c r="L145" s="109"/>
      <c r="N145" s="104">
        <v>2010</v>
      </c>
      <c r="O145" s="103">
        <f t="shared" si="22"/>
        <v>6.7000000000000002E-3</v>
      </c>
      <c r="P145" s="103">
        <f t="shared" si="21"/>
        <v>0</v>
      </c>
      <c r="Q145" s="103">
        <f t="shared" si="21"/>
        <v>6.7451927917044205E-3</v>
      </c>
      <c r="R145" s="103">
        <f t="shared" si="21"/>
        <v>0</v>
      </c>
      <c r="S145" s="103">
        <f t="shared" si="21"/>
        <v>0</v>
      </c>
      <c r="T145" s="103">
        <f t="shared" si="21"/>
        <v>6.7909993918507964E-3</v>
      </c>
      <c r="U145" s="103">
        <f t="shared" si="21"/>
        <v>0</v>
      </c>
      <c r="V145" s="103">
        <f t="shared" si="21"/>
        <v>0</v>
      </c>
      <c r="W145" s="103">
        <f t="shared" si="21"/>
        <v>6.837432391060317E-3</v>
      </c>
      <c r="X145" s="103">
        <f t="shared" si="21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IFERROR(_xlfn.NORM.S.DIST($K$130*B$99+$K$131*VLOOKUP($A146+B$134,'Li Keqiang'!$I$6:$J$21,2,0)+$K$132,TRUE),"")</f>
        <v>3.4478655943479783E-42</v>
      </c>
      <c r="C146" s="103">
        <f>IFERROR(_xlfn.NORM.S.DIST($K$130*C$99+$K$131*VLOOKUP($A146+C$134,'Li Keqiang'!$I$6:$J$21,2,0)+$K$132,TRUE),"")</f>
        <v>3.0082180259731087E-66</v>
      </c>
      <c r="D146" s="103">
        <f>IFERROR(_xlfn.NORM.S.DIST($K$130*D$99+$K$131*VLOOKUP($A146+D$134,'Li Keqiang'!$I$6:$J$21,2,0)+$K$132,TRUE),"")</f>
        <v>0.98278862867206385</v>
      </c>
      <c r="E146" s="103">
        <f>IFERROR(_xlfn.NORM.S.DIST($K$130*E$99+$K$131*VLOOKUP($A146+E$134,'Li Keqiang'!$I$6:$J$21,2,0)+$K$132,TRUE),"")</f>
        <v>1.489442006339034E-41</v>
      </c>
      <c r="F146" s="103">
        <f>IFERROR(_xlfn.NORM.S.DIST($K$130*F$99+$K$131*VLOOKUP($A146+F$134,'Li Keqiang'!$I$6:$J$21,2,0)+$K$132,TRUE),"")</f>
        <v>2.1652210601756034E-49</v>
      </c>
      <c r="G146" s="103">
        <f>IFERROR(_xlfn.NORM.S.DIST($K$130*G$99+$K$131*VLOOKUP($A146+G$134,'Li Keqiang'!$I$6:$J$21,2,0)+$K$132,TRUE),"")</f>
        <v>1</v>
      </c>
      <c r="H146" s="103">
        <f>IFERROR(_xlfn.NORM.S.DIST($K$130*H$99+$K$131*VLOOKUP($A146+H$134,'Li Keqiang'!$I$6:$J$21,2,0)+$K$132,TRUE),"")</f>
        <v>1.3311418151029172E-2</v>
      </c>
      <c r="I146" s="103">
        <f>IFERROR(_xlfn.NORM.S.DIST($K$130*I$99+$K$131*VLOOKUP($A146+I$134,'Li Keqiang'!$I$6:$J$21,2,0)+$K$132,TRUE),"")</f>
        <v>0.98671673321667863</v>
      </c>
      <c r="J146" s="103">
        <f>IFERROR(_xlfn.NORM.S.DIST($K$130*J$99+$K$131*VLOOKUP($A146+J$134,'Li Keqiang'!$I$6:$J$21,2,0)+$K$132,TRUE),"")</f>
        <v>4.0193645892620676E-23</v>
      </c>
      <c r="K146" s="103" t="str">
        <f>IFERROR(_xlfn.NORM.S.DIST($K$130*K$99+$K$131*VLOOKUP($A146+K$134,'Li Keqiang'!$I$6:$J$21,2,0)+$K$132,TRUE),"")</f>
        <v/>
      </c>
      <c r="L146" s="109"/>
      <c r="N146" s="104">
        <v>2011</v>
      </c>
      <c r="O146" s="103">
        <f t="shared" si="22"/>
        <v>0</v>
      </c>
      <c r="P146" s="103">
        <f t="shared" si="21"/>
        <v>1.24E-2</v>
      </c>
      <c r="Q146" s="103">
        <f t="shared" si="21"/>
        <v>6.2778452814904843E-3</v>
      </c>
      <c r="R146" s="103">
        <f t="shared" si="21"/>
        <v>6.3175056042388397E-3</v>
      </c>
      <c r="S146" s="103">
        <f t="shared" si="21"/>
        <v>1.9175553732567678E-2</v>
      </c>
      <c r="T146" s="103">
        <f t="shared" si="21"/>
        <v>0</v>
      </c>
      <c r="U146" s="103">
        <f t="shared" si="21"/>
        <v>0</v>
      </c>
      <c r="V146" s="103">
        <f t="shared" si="21"/>
        <v>6.4819654992158884E-3</v>
      </c>
      <c r="W146" s="103">
        <f t="shared" si="21"/>
        <v>0</v>
      </c>
      <c r="X146" s="103" t="str">
        <f t="shared" si="21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IFERROR(_xlfn.NORM.S.DIST($K$130*B$99+$K$131*VLOOKUP($A147+B$134,'Li Keqiang'!$I$6:$J$21,2,0)+$K$132,TRUE),"")</f>
        <v>5.0803614629813829E-66</v>
      </c>
      <c r="C147" s="103">
        <f>IFERROR(_xlfn.NORM.S.DIST($K$130*C$99+$K$131*VLOOKUP($A147+C$134,'Li Keqiang'!$I$6:$J$21,2,0)+$K$132,TRUE),"")</f>
        <v>0.98668826718035119</v>
      </c>
      <c r="D147" s="103">
        <f>IFERROR(_xlfn.NORM.S.DIST($K$130*D$99+$K$131*VLOOKUP($A147+D$134,'Li Keqiang'!$I$6:$J$21,2,0)+$K$132,TRUE),"")</f>
        <v>1.1954035118449909E-41</v>
      </c>
      <c r="E147" s="103">
        <f>IFERROR(_xlfn.NORM.S.DIST($K$130*E$99+$K$131*VLOOKUP($A147+E$134,'Li Keqiang'!$I$6:$J$21,2,0)+$K$132,TRUE),"")</f>
        <v>2.6227571449375346E-49</v>
      </c>
      <c r="F147" s="103">
        <f>IFERROR(_xlfn.NORM.S.DIST($K$130*F$99+$K$131*VLOOKUP($A147+F$134,'Li Keqiang'!$I$6:$J$21,2,0)+$K$132,TRUE),"")</f>
        <v>1</v>
      </c>
      <c r="G147" s="103">
        <f>IFERROR(_xlfn.NORM.S.DIST($K$130*G$99+$K$131*VLOOKUP($A147+G$134,'Li Keqiang'!$I$6:$J$21,2,0)+$K$132,TRUE),"")</f>
        <v>1.3933591977192395E-2</v>
      </c>
      <c r="H147" s="103">
        <f>IFERROR(_xlfn.NORM.S.DIST($K$130*H$99+$K$131*VLOOKUP($A147+H$134,'Li Keqiang'!$I$6:$J$21,2,0)+$K$132,TRUE),"")</f>
        <v>0.98735016788654384</v>
      </c>
      <c r="I147" s="103">
        <f>IFERROR(_xlfn.NORM.S.DIST($K$130*I$99+$K$131*VLOOKUP($A147+I$134,'Li Keqiang'!$I$6:$J$21,2,0)+$K$132,TRUE),"")</f>
        <v>4.2771896428498303E-22</v>
      </c>
      <c r="J147" s="103" t="str">
        <f>IFERROR(_xlfn.NORM.S.DIST($K$130*J$99+$K$131*VLOOKUP($A147+J$134,'Li Keqiang'!$I$6:$J$21,2,0)+$K$132,TRUE),"")</f>
        <v/>
      </c>
      <c r="K147" s="103" t="str">
        <f>IFERROR(_xlfn.NORM.S.DIST($K$130*K$99+$K$131*VLOOKUP($A147+K$134,'Li Keqiang'!$I$6:$J$21,2,0)+$K$132,TRUE),"")</f>
        <v/>
      </c>
      <c r="L147" s="109"/>
      <c r="N147" s="104">
        <v>2012</v>
      </c>
      <c r="O147" s="103">
        <f t="shared" si="22"/>
        <v>5.0000000000000001E-3</v>
      </c>
      <c r="P147" s="103">
        <f t="shared" si="21"/>
        <v>1.0150753768844223E-2</v>
      </c>
      <c r="Q147" s="103">
        <f t="shared" si="21"/>
        <v>5.0766575286831104E-3</v>
      </c>
      <c r="R147" s="103">
        <f t="shared" si="21"/>
        <v>2.0512297173180934E-2</v>
      </c>
      <c r="S147" s="103">
        <f t="shared" si="21"/>
        <v>0</v>
      </c>
      <c r="T147" s="103">
        <f t="shared" si="21"/>
        <v>5.2094186288810214E-3</v>
      </c>
      <c r="U147" s="103">
        <f t="shared" si="21"/>
        <v>1.0578131545873486E-2</v>
      </c>
      <c r="V147" s="103">
        <f t="shared" si="21"/>
        <v>0</v>
      </c>
      <c r="W147" s="103" t="str">
        <f t="shared" si="21"/>
        <v/>
      </c>
      <c r="X147" s="103" t="str">
        <f t="shared" si="21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IFERROR(_xlfn.NORM.S.DIST($K$130*B$99+$K$131*VLOOKUP($A148+B$134,'Li Keqiang'!$I$6:$J$21,2,0)+$K$132,TRUE),"")</f>
        <v>0.9876949984326332</v>
      </c>
      <c r="C148" s="103">
        <f>IFERROR(_xlfn.NORM.S.DIST($K$130*C$99+$K$131*VLOOKUP($A148+C$134,'Li Keqiang'!$I$6:$J$21,2,0)+$K$132,TRUE),"")</f>
        <v>4.7275056849591218E-41</v>
      </c>
      <c r="D148" s="103">
        <f>IFERROR(_xlfn.NORM.S.DIST($K$130*D$99+$K$131*VLOOKUP($A148+D$134,'Li Keqiang'!$I$6:$J$21,2,0)+$K$132,TRUE),"")</f>
        <v>2.0624821992295773E-49</v>
      </c>
      <c r="E148" s="103">
        <f>IFERROR(_xlfn.NORM.S.DIST($K$130*E$99+$K$131*VLOOKUP($A148+E$134,'Li Keqiang'!$I$6:$J$21,2,0)+$K$132,TRUE),"")</f>
        <v>1</v>
      </c>
      <c r="F148" s="103">
        <f>IFERROR(_xlfn.NORM.S.DIST($K$130*F$99+$K$131*VLOOKUP($A148+F$134,'Li Keqiang'!$I$6:$J$21,2,0)+$K$132,TRUE),"")</f>
        <v>1.7103861629478828E-2</v>
      </c>
      <c r="G148" s="103">
        <f>IFERROR(_xlfn.NORM.S.DIST($K$130*G$99+$K$131*VLOOKUP($A148+G$134,'Li Keqiang'!$I$6:$J$21,2,0)+$K$132,TRUE),"")</f>
        <v>0.98792231136166464</v>
      </c>
      <c r="H148" s="103">
        <f>IFERROR(_xlfn.NORM.S.DIST($K$130*H$99+$K$131*VLOOKUP($A148+H$134,'Li Keqiang'!$I$6:$J$21,2,0)+$K$132,TRUE),"")</f>
        <v>5.1397923316914382E-22</v>
      </c>
      <c r="I148" s="103" t="str">
        <f>IFERROR(_xlfn.NORM.S.DIST($K$130*I$99+$K$131*VLOOKUP($A148+I$134,'Li Keqiang'!$I$6:$J$21,2,0)+$K$132,TRUE),"")</f>
        <v/>
      </c>
      <c r="J148" s="103" t="str">
        <f>IFERROR(_xlfn.NORM.S.DIST($K$130*J$99+$K$131*VLOOKUP($A148+J$134,'Li Keqiang'!$I$6:$J$21,2,0)+$K$132,TRUE),"")</f>
        <v/>
      </c>
      <c r="K148" s="103" t="str">
        <f>IFERROR(_xlfn.NORM.S.DIST($K$130*K$99+$K$131*VLOOKUP($A148+K$134,'Li Keqiang'!$I$6:$J$21,2,0)+$K$132,TRUE),"")</f>
        <v/>
      </c>
      <c r="L148" s="109"/>
      <c r="N148" s="104">
        <v>2013</v>
      </c>
      <c r="O148" s="103">
        <f t="shared" si="22"/>
        <v>9.5999999999999992E-3</v>
      </c>
      <c r="P148" s="103">
        <f t="shared" si="21"/>
        <v>4.8465266558966082E-3</v>
      </c>
      <c r="Q148" s="103">
        <f t="shared" si="21"/>
        <v>1.9379058441558444E-2</v>
      </c>
      <c r="R148" s="103">
        <f t="shared" si="21"/>
        <v>0</v>
      </c>
      <c r="S148" s="103">
        <f t="shared" si="21"/>
        <v>4.9663735126745977E-3</v>
      </c>
      <c r="T148" s="103">
        <f t="shared" si="21"/>
        <v>9.8783404388062823E-3</v>
      </c>
      <c r="U148" s="103">
        <f t="shared" si="21"/>
        <v>0</v>
      </c>
      <c r="V148" s="103" t="str">
        <f t="shared" si="21"/>
        <v/>
      </c>
      <c r="W148" s="103" t="str">
        <f t="shared" si="21"/>
        <v/>
      </c>
      <c r="X148" s="103" t="str">
        <f t="shared" si="21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IFERROR(_xlfn.NORM.S.DIST($K$130*B$99+$K$131*VLOOKUP($A149+B$134,'Li Keqiang'!$I$6:$J$21,2,0)+$K$132,TRUE),"")</f>
        <v>7.1174562137877651E-41</v>
      </c>
      <c r="C149" s="103">
        <f>IFERROR(_xlfn.NORM.S.DIST($K$130*C$99+$K$131*VLOOKUP($A149+C$134,'Li Keqiang'!$I$6:$J$21,2,0)+$K$132,TRUE),"")</f>
        <v>9.2697010392288835E-49</v>
      </c>
      <c r="D149" s="103">
        <f>IFERROR(_xlfn.NORM.S.DIST($K$130*D$99+$K$131*VLOOKUP($A149+D$134,'Li Keqiang'!$I$6:$J$21,2,0)+$K$132,TRUE),"")</f>
        <v>1</v>
      </c>
      <c r="E149" s="103">
        <f>IFERROR(_xlfn.NORM.S.DIST($K$130*E$99+$K$131*VLOOKUP($A149+E$134,'Li Keqiang'!$I$6:$J$21,2,0)+$K$132,TRUE),"")</f>
        <v>1.7660854128056472E-2</v>
      </c>
      <c r="F149" s="103">
        <f>IFERROR(_xlfn.NORM.S.DIST($K$130*F$99+$K$131*VLOOKUP($A149+F$134,'Li Keqiang'!$I$6:$J$21,2,0)+$K$132,TRUE),"")</f>
        <v>0.99025920817490187</v>
      </c>
      <c r="G149" s="103">
        <f>IFERROR(_xlfn.NORM.S.DIST($K$130*G$99+$K$131*VLOOKUP($A149+G$134,'Li Keqiang'!$I$6:$J$21,2,0)+$K$132,TRUE),"")</f>
        <v>6.1080257436211573E-22</v>
      </c>
      <c r="H149" s="103" t="str">
        <f>IFERROR(_xlfn.NORM.S.DIST($K$130*H$99+$K$131*VLOOKUP($A149+H$134,'Li Keqiang'!$I$6:$J$21,2,0)+$K$132,TRUE),"")</f>
        <v/>
      </c>
      <c r="I149" s="103" t="str">
        <f>IFERROR(_xlfn.NORM.S.DIST($K$130*I$99+$K$131*VLOOKUP($A149+I$134,'Li Keqiang'!$I$6:$J$21,2,0)+$K$132,TRUE),"")</f>
        <v/>
      </c>
      <c r="J149" s="103" t="str">
        <f>IFERROR(_xlfn.NORM.S.DIST($K$130*J$99+$K$131*VLOOKUP($A149+J$134,'Li Keqiang'!$I$6:$J$21,2,0)+$K$132,TRUE),"")</f>
        <v/>
      </c>
      <c r="K149" s="103" t="str">
        <f>IFERROR(_xlfn.NORM.S.DIST($K$130*K$99+$K$131*VLOOKUP($A149+K$134,'Li Keqiang'!$I$6:$J$21,2,0)+$K$132,TRUE),"")</f>
        <v/>
      </c>
      <c r="L149" s="109"/>
      <c r="N149" s="104">
        <v>2014</v>
      </c>
      <c r="O149" s="103">
        <f t="shared" si="22"/>
        <v>4.0000000000000001E-3</v>
      </c>
      <c r="P149" s="103">
        <f t="shared" si="21"/>
        <v>2.0281124497991968E-2</v>
      </c>
      <c r="Q149" s="103">
        <f t="shared" si="21"/>
        <v>0</v>
      </c>
      <c r="R149" s="103">
        <f t="shared" si="21"/>
        <v>4.0992006558721048E-3</v>
      </c>
      <c r="S149" s="103">
        <f t="shared" si="21"/>
        <v>8.3350483638608766E-3</v>
      </c>
      <c r="T149" s="103">
        <f t="shared" si="21"/>
        <v>0</v>
      </c>
      <c r="U149" s="103" t="str">
        <f t="shared" si="21"/>
        <v/>
      </c>
      <c r="V149" s="103" t="str">
        <f t="shared" si="21"/>
        <v/>
      </c>
      <c r="W149" s="103" t="str">
        <f t="shared" si="21"/>
        <v/>
      </c>
      <c r="X149" s="103" t="str">
        <f t="shared" si="21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IFERROR(_xlfn.NORM.S.DIST($K$130*B$99+$K$131*VLOOKUP($A150+B$134,'Li Keqiang'!$I$6:$J$21,2,0)+$K$132,TRUE),"")</f>
        <v>1.4500132355719465E-48</v>
      </c>
      <c r="C150" s="103">
        <f>IFERROR(_xlfn.NORM.S.DIST($K$130*C$99+$K$131*VLOOKUP($A150+C$134,'Li Keqiang'!$I$6:$J$21,2,0)+$K$132,TRUE),"")</f>
        <v>1</v>
      </c>
      <c r="D150" s="103">
        <f>IFERROR(_xlfn.NORM.S.DIST($K$130*D$99+$K$131*VLOOKUP($A150+D$134,'Li Keqiang'!$I$6:$J$21,2,0)+$K$132,TRUE),"")</f>
        <v>1.6965104910949866E-2</v>
      </c>
      <c r="E150" s="103">
        <f>IFERROR(_xlfn.NORM.S.DIST($K$130*E$99+$K$131*VLOOKUP($A150+E$134,'Li Keqiang'!$I$6:$J$21,2,0)+$K$132,TRUE),"")</f>
        <v>0.99059181294928078</v>
      </c>
      <c r="F150" s="103">
        <f>IFERROR(_xlfn.NORM.S.DIST($K$130*F$99+$K$131*VLOOKUP($A150+F$134,'Li Keqiang'!$I$6:$J$21,2,0)+$K$132,TRUE),"")</f>
        <v>1.3381158629404695E-21</v>
      </c>
      <c r="G150" s="103" t="str">
        <f>IFERROR(_xlfn.NORM.S.DIST($K$130*G$99+$K$131*VLOOKUP($A150+G$134,'Li Keqiang'!$I$6:$J$21,2,0)+$K$132,TRUE),"")</f>
        <v/>
      </c>
      <c r="H150" s="103" t="str">
        <f>IFERROR(_xlfn.NORM.S.DIST($K$130*H$99+$K$131*VLOOKUP($A150+H$134,'Li Keqiang'!$I$6:$J$21,2,0)+$K$132,TRUE),"")</f>
        <v/>
      </c>
      <c r="I150" s="103" t="str">
        <f>IFERROR(_xlfn.NORM.S.DIST($K$130*I$99+$K$131*VLOOKUP($A150+I$134,'Li Keqiang'!$I$6:$J$21,2,0)+$K$132,TRUE),"")</f>
        <v/>
      </c>
      <c r="J150" s="103" t="str">
        <f>IFERROR(_xlfn.NORM.S.DIST($K$130*J$99+$K$131*VLOOKUP($A150+J$134,'Li Keqiang'!$I$6:$J$21,2,0)+$K$132,TRUE),"")</f>
        <v/>
      </c>
      <c r="K150" s="103" t="str">
        <f>IFERROR(_xlfn.NORM.S.DIST($K$130*K$99+$K$131*VLOOKUP($A150+K$134,'Li Keqiang'!$I$6:$J$21,2,0)+$K$132,TRUE),"")</f>
        <v/>
      </c>
      <c r="L150" s="109"/>
      <c r="N150" s="104">
        <v>2015</v>
      </c>
      <c r="O150" s="103">
        <f t="shared" si="22"/>
        <v>0.02</v>
      </c>
      <c r="P150" s="103">
        <f t="shared" si="21"/>
        <v>0</v>
      </c>
      <c r="Q150" s="103">
        <f t="shared" si="21"/>
        <v>3.3673469387755111E-3</v>
      </c>
      <c r="R150" s="103">
        <f t="shared" si="21"/>
        <v>6.8598341353537399E-3</v>
      </c>
      <c r="S150" s="103">
        <f t="shared" si="21"/>
        <v>3.4020618556701077E-3</v>
      </c>
      <c r="T150" s="103" t="str">
        <f t="shared" si="21"/>
        <v/>
      </c>
      <c r="U150" s="103" t="str">
        <f t="shared" si="21"/>
        <v/>
      </c>
      <c r="V150" s="103" t="str">
        <f t="shared" si="21"/>
        <v/>
      </c>
      <c r="W150" s="103" t="str">
        <f t="shared" si="21"/>
        <v/>
      </c>
      <c r="X150" s="103" t="str">
        <f t="shared" si="21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IFERROR(_xlfn.NORM.S.DIST($K$130*B$99+$K$131*VLOOKUP($A151+B$134,'Li Keqiang'!$I$6:$J$21,2,0)+$K$132,TRUE),"")</f>
        <v>1</v>
      </c>
      <c r="C151" s="103">
        <f>IFERROR(_xlfn.NORM.S.DIST($K$130*C$99+$K$131*VLOOKUP($A151+C$134,'Li Keqiang'!$I$6:$J$21,2,0)+$K$132,TRUE),"")</f>
        <v>2.1744123233861608E-2</v>
      </c>
      <c r="D151" s="103">
        <f>IFERROR(_xlfn.NORM.S.DIST($K$130*D$99+$K$131*VLOOKUP($A151+D$134,'Li Keqiang'!$I$6:$J$21,2,0)+$K$132,TRUE),"")</f>
        <v>0.99017329785948049</v>
      </c>
      <c r="E151" s="103">
        <f>IFERROR(_xlfn.NORM.S.DIST($K$130*E$99+$K$131*VLOOKUP($A151+E$134,'Li Keqiang'!$I$6:$J$21,2,0)+$K$132,TRUE),"")</f>
        <v>1.5148936326187284E-21</v>
      </c>
      <c r="F151" s="103" t="str">
        <f>IFERROR(_xlfn.NORM.S.DIST($K$130*F$99+$K$131*VLOOKUP($A151+F$134,'Li Keqiang'!$I$6:$J$21,2,0)+$K$132,TRUE),"")</f>
        <v/>
      </c>
      <c r="G151" s="103" t="str">
        <f>IFERROR(_xlfn.NORM.S.DIST($K$130*G$99+$K$131*VLOOKUP($A151+G$134,'Li Keqiang'!$I$6:$J$21,2,0)+$K$132,TRUE),"")</f>
        <v/>
      </c>
      <c r="H151" s="103" t="str">
        <f>IFERROR(_xlfn.NORM.S.DIST($K$130*H$99+$K$131*VLOOKUP($A151+H$134,'Li Keqiang'!$I$6:$J$21,2,0)+$K$132,TRUE),"")</f>
        <v/>
      </c>
      <c r="I151" s="103" t="str">
        <f>IFERROR(_xlfn.NORM.S.DIST($K$130*I$99+$K$131*VLOOKUP($A151+I$134,'Li Keqiang'!$I$6:$J$21,2,0)+$K$132,TRUE),"")</f>
        <v/>
      </c>
      <c r="J151" s="103" t="str">
        <f>IFERROR(_xlfn.NORM.S.DIST($K$130*J$99+$K$131*VLOOKUP($A151+J$134,'Li Keqiang'!$I$6:$J$21,2,0)+$K$132,TRUE),"")</f>
        <v/>
      </c>
      <c r="K151" s="103" t="str">
        <f>IFERROR(_xlfn.NORM.S.DIST($K$130*K$99+$K$131*VLOOKUP($A151+K$134,'Li Keqiang'!$I$6:$J$21,2,0)+$K$132,TRUE),"")</f>
        <v/>
      </c>
      <c r="L151" s="109"/>
      <c r="N151" s="104">
        <v>2016</v>
      </c>
      <c r="O151" s="103">
        <f t="shared" si="22"/>
        <v>0</v>
      </c>
      <c r="P151" s="103">
        <f t="shared" si="22"/>
        <v>2.7000000000000001E-3</v>
      </c>
      <c r="Q151" s="103">
        <f t="shared" si="22"/>
        <v>5.5148902035495832E-3</v>
      </c>
      <c r="R151" s="103">
        <f t="shared" si="22"/>
        <v>0</v>
      </c>
      <c r="S151" s="103" t="str">
        <f t="shared" si="22"/>
        <v/>
      </c>
      <c r="T151" s="103" t="str">
        <f t="shared" si="22"/>
        <v/>
      </c>
      <c r="U151" s="103" t="str">
        <f t="shared" si="22"/>
        <v/>
      </c>
      <c r="V151" s="103" t="str">
        <f t="shared" si="22"/>
        <v/>
      </c>
      <c r="W151" s="103" t="str">
        <f t="shared" si="22"/>
        <v/>
      </c>
      <c r="X151" s="103" t="str">
        <f t="shared" si="22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IFERROR(_xlfn.NORM.S.DIST($K$130*B$99+$K$131*VLOOKUP($A152+B$134,'Li Keqiang'!$I$6:$J$21,2,0)+$K$132,TRUE),"")</f>
        <v>2.3377402753330969E-2</v>
      </c>
      <c r="C152" s="103">
        <f>IFERROR(_xlfn.NORM.S.DIST($K$130*C$99+$K$131*VLOOKUP($A152+C$134,'Li Keqiang'!$I$6:$J$21,2,0)+$K$132,TRUE),"")</f>
        <v>0.99255019032196712</v>
      </c>
      <c r="D152" s="103">
        <f>IFERROR(_xlfn.NORM.S.DIST($K$130*D$99+$K$131*VLOOKUP($A152+D$134,'Li Keqiang'!$I$6:$J$21,2,0)+$K$132,TRUE),"")</f>
        <v>1.296655718136008E-21</v>
      </c>
      <c r="E152" s="103" t="str">
        <f>IFERROR(_xlfn.NORM.S.DIST($K$130*E$99+$K$131*VLOOKUP($A152+E$134,'Li Keqiang'!$I$6:$J$21,2,0)+$K$132,TRUE),"")</f>
        <v/>
      </c>
      <c r="F152" s="103" t="str">
        <f>IFERROR(_xlfn.NORM.S.DIST($K$130*F$99+$K$131*VLOOKUP($A152+F$134,'Li Keqiang'!$I$6:$J$21,2,0)+$K$132,TRUE),"")</f>
        <v/>
      </c>
      <c r="G152" s="103" t="str">
        <f>IFERROR(_xlfn.NORM.S.DIST($K$130*G$99+$K$131*VLOOKUP($A152+G$134,'Li Keqiang'!$I$6:$J$21,2,0)+$K$132,TRUE),"")</f>
        <v/>
      </c>
      <c r="H152" s="103" t="str">
        <f>IFERROR(_xlfn.NORM.S.DIST($K$130*H$99+$K$131*VLOOKUP($A152+H$134,'Li Keqiang'!$I$6:$J$21,2,0)+$K$132,TRUE),"")</f>
        <v/>
      </c>
      <c r="I152" s="103" t="str">
        <f>IFERROR(_xlfn.NORM.S.DIST($K$130*I$99+$K$131*VLOOKUP($A152+I$134,'Li Keqiang'!$I$6:$J$21,2,0)+$K$132,TRUE),"")</f>
        <v/>
      </c>
      <c r="J152" s="103" t="str">
        <f>IFERROR(_xlfn.NORM.S.DIST($K$130*J$99+$K$131*VLOOKUP($A152+J$134,'Li Keqiang'!$I$6:$J$21,2,0)+$K$132,TRUE),"")</f>
        <v/>
      </c>
      <c r="K152" s="103" t="str">
        <f>IFERROR(_xlfn.NORM.S.DIST($K$130*K$99+$K$131*VLOOKUP($A152+K$134,'Li Keqiang'!$I$6:$J$21,2,0)+$K$132,TRUE),"")</f>
        <v/>
      </c>
      <c r="L152" s="109"/>
      <c r="N152" s="104">
        <v>2017</v>
      </c>
      <c r="O152" s="103">
        <f t="shared" si="22"/>
        <v>2.2000000000000001E-3</v>
      </c>
      <c r="P152" s="103">
        <f t="shared" si="22"/>
        <v>4.4097013429544992E-3</v>
      </c>
      <c r="Q152" s="103">
        <f t="shared" si="22"/>
        <v>2.2146164686933771E-3</v>
      </c>
      <c r="R152" s="103" t="str">
        <f t="shared" si="22"/>
        <v/>
      </c>
      <c r="S152" s="103" t="str">
        <f t="shared" si="22"/>
        <v/>
      </c>
      <c r="T152" s="103" t="str">
        <f t="shared" si="22"/>
        <v/>
      </c>
      <c r="U152" s="103" t="str">
        <f t="shared" si="22"/>
        <v/>
      </c>
      <c r="V152" s="103" t="str">
        <f t="shared" si="22"/>
        <v/>
      </c>
      <c r="W152" s="103" t="str">
        <f t="shared" si="22"/>
        <v/>
      </c>
      <c r="X152" s="103" t="str">
        <f t="shared" si="22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IFERROR(_xlfn.NORM.S.DIST($K$130*B$99+$K$131*VLOOKUP($A153+B$134,'Li Keqiang'!$I$6:$J$21,2,0)+$K$132,TRUE),"")</f>
        <v>0.99315479052145161</v>
      </c>
      <c r="C153" s="103">
        <f>IFERROR(_xlfn.NORM.S.DIST($K$130*C$99+$K$131*VLOOKUP($A153+C$134,'Li Keqiang'!$I$6:$J$21,2,0)+$K$132,TRUE),"")</f>
        <v>3.4249028425377931E-21</v>
      </c>
      <c r="D153" s="103" t="str">
        <f>IFERROR(_xlfn.NORM.S.DIST($K$130*D$99+$K$131*VLOOKUP($A153+D$134,'Li Keqiang'!$I$6:$J$21,2,0)+$K$132,TRUE),"")</f>
        <v/>
      </c>
      <c r="E153" s="103" t="str">
        <f>IFERROR(_xlfn.NORM.S.DIST($K$130*E$99+$K$131*VLOOKUP($A153+E$134,'Li Keqiang'!$I$6:$J$21,2,0)+$K$132,TRUE),"")</f>
        <v/>
      </c>
      <c r="F153" s="103" t="str">
        <f>IFERROR(_xlfn.NORM.S.DIST($K$130*F$99+$K$131*VLOOKUP($A153+F$134,'Li Keqiang'!$I$6:$J$21,2,0)+$K$132,TRUE),"")</f>
        <v/>
      </c>
      <c r="G153" s="103" t="str">
        <f>IFERROR(_xlfn.NORM.S.DIST($K$130*G$99+$K$131*VLOOKUP($A153+G$134,'Li Keqiang'!$I$6:$J$21,2,0)+$K$132,TRUE),"")</f>
        <v/>
      </c>
      <c r="H153" s="103" t="str">
        <f>IFERROR(_xlfn.NORM.S.DIST($K$130*H$99+$K$131*VLOOKUP($A153+H$134,'Li Keqiang'!$I$6:$J$21,2,0)+$K$132,TRUE),"")</f>
        <v/>
      </c>
      <c r="I153" s="103" t="str">
        <f>IFERROR(_xlfn.NORM.S.DIST($K$130*I$99+$K$131*VLOOKUP($A153+I$134,'Li Keqiang'!$I$6:$J$21,2,0)+$K$132,TRUE),"")</f>
        <v/>
      </c>
      <c r="J153" s="103" t="str">
        <f>IFERROR(_xlfn.NORM.S.DIST($K$130*J$99+$K$131*VLOOKUP($A153+J$134,'Li Keqiang'!$I$6:$J$21,2,0)+$K$132,TRUE),"")</f>
        <v/>
      </c>
      <c r="K153" s="103" t="str">
        <f>IFERROR(_xlfn.NORM.S.DIST($K$130*K$99+$K$131*VLOOKUP($A153+K$134,'Li Keqiang'!$I$6:$J$21,2,0)+$K$132,TRUE),"")</f>
        <v/>
      </c>
      <c r="L153" s="109"/>
      <c r="N153" s="104">
        <v>2018</v>
      </c>
      <c r="O153" s="103">
        <f t="shared" si="22"/>
        <v>3.9000000000000003E-3</v>
      </c>
      <c r="P153" s="103">
        <f t="shared" si="22"/>
        <v>7.8305391024997475E-3</v>
      </c>
      <c r="Q153" s="103" t="str">
        <f t="shared" si="22"/>
        <v/>
      </c>
      <c r="R153" s="103" t="str">
        <f t="shared" si="22"/>
        <v/>
      </c>
      <c r="S153" s="103" t="str">
        <f t="shared" si="22"/>
        <v/>
      </c>
      <c r="T153" s="103" t="str">
        <f t="shared" si="22"/>
        <v/>
      </c>
      <c r="U153" s="103" t="str">
        <f t="shared" si="22"/>
        <v/>
      </c>
      <c r="V153" s="103" t="str">
        <f t="shared" si="22"/>
        <v/>
      </c>
      <c r="W153" s="103" t="str">
        <f t="shared" si="22"/>
        <v/>
      </c>
      <c r="X153" s="103" t="str">
        <f t="shared" si="22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IFERROR(_xlfn.NORM.S.DIST($K$130*B$99+$K$131*VLOOKUP($A154+B$134,'Li Keqiang'!$I$6:$J$21,2,0)+$K$132,TRUE),"")</f>
        <v>4.5700931993965718E-21</v>
      </c>
      <c r="C154" s="103" t="str">
        <f>IFERROR(_xlfn.NORM.S.DIST($K$130*C$99+$K$131*VLOOKUP($A154+C$134,'Li Keqiang'!$I$6:$J$21,2,0)+$K$132,TRUE),"")</f>
        <v/>
      </c>
      <c r="D154" s="103" t="str">
        <f>IFERROR(_xlfn.NORM.S.DIST($K$130*D$99+$K$131*VLOOKUP($A154+D$134,'Li Keqiang'!$I$6:$J$21,2,0)+$K$132,TRUE),"")</f>
        <v/>
      </c>
      <c r="E154" s="103" t="str">
        <f>IFERROR(_xlfn.NORM.S.DIST($K$130*E$99+$K$131*VLOOKUP($A154+E$134,'Li Keqiang'!$I$6:$J$21,2,0)+$K$132,TRUE),"")</f>
        <v/>
      </c>
      <c r="F154" s="103" t="str">
        <f>IFERROR(_xlfn.NORM.S.DIST($K$130*F$99+$K$131*VLOOKUP($A154+F$134,'Li Keqiang'!$I$6:$J$21,2,0)+$K$132,TRUE),"")</f>
        <v/>
      </c>
      <c r="G154" s="103" t="str">
        <f>IFERROR(_xlfn.NORM.S.DIST($K$130*G$99+$K$131*VLOOKUP($A154+G$134,'Li Keqiang'!$I$6:$J$21,2,0)+$K$132,TRUE),"")</f>
        <v/>
      </c>
      <c r="H154" s="103" t="str">
        <f>IFERROR(_xlfn.NORM.S.DIST($K$130*H$99+$K$131*VLOOKUP($A154+H$134,'Li Keqiang'!$I$6:$J$21,2,0)+$K$132,TRUE),"")</f>
        <v/>
      </c>
      <c r="I154" s="103" t="str">
        <f>IFERROR(_xlfn.NORM.S.DIST($K$130*I$99+$K$131*VLOOKUP($A154+I$134,'Li Keqiang'!$I$6:$J$21,2,0)+$K$132,TRUE),"")</f>
        <v/>
      </c>
      <c r="J154" s="103" t="str">
        <f>IFERROR(_xlfn.NORM.S.DIST($K$130*J$99+$K$131*VLOOKUP($A154+J$134,'Li Keqiang'!$I$6:$J$21,2,0)+$K$132,TRUE),"")</f>
        <v/>
      </c>
      <c r="K154" s="103" t="str">
        <f>IFERROR(_xlfn.NORM.S.DIST($K$130*K$99+$K$131*VLOOKUP($A154+K$134,'Li Keqiang'!$I$6:$J$21,2,0)+$K$132,TRUE),"")</f>
        <v/>
      </c>
      <c r="L154" s="109"/>
      <c r="N154" s="104">
        <v>2019</v>
      </c>
      <c r="O154" s="103">
        <f t="shared" si="22"/>
        <v>1.01E-2</v>
      </c>
      <c r="P154" s="103" t="str">
        <f t="shared" si="22"/>
        <v/>
      </c>
      <c r="Q154" s="103" t="str">
        <f t="shared" si="22"/>
        <v/>
      </c>
      <c r="R154" s="103" t="str">
        <f t="shared" si="22"/>
        <v/>
      </c>
      <c r="S154" s="103" t="str">
        <f t="shared" si="22"/>
        <v/>
      </c>
      <c r="T154" s="103" t="str">
        <f t="shared" si="22"/>
        <v/>
      </c>
      <c r="U154" s="103" t="str">
        <f t="shared" si="22"/>
        <v/>
      </c>
      <c r="V154" s="103" t="str">
        <f t="shared" si="22"/>
        <v/>
      </c>
      <c r="W154" s="103" t="str">
        <f t="shared" si="22"/>
        <v/>
      </c>
      <c r="X154" s="103" t="str">
        <f t="shared" si="22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0.24951692657872138</v>
      </c>
      <c r="I158" s="123">
        <f>AVERAGE(I162:I171)</f>
        <v>-1.7238974863038194</v>
      </c>
      <c r="J158" s="123">
        <f>AVERAGE(J162:J171)</f>
        <v>2.2229313394612618</v>
      </c>
    </row>
    <row r="159" spans="1:33" ht="12" customHeight="1">
      <c r="B159" s="99" t="s">
        <v>216</v>
      </c>
      <c r="C159" s="99">
        <f>K130</f>
        <v>1</v>
      </c>
      <c r="G159" s="122" t="s">
        <v>153</v>
      </c>
      <c r="H159" s="123">
        <f>_xlfn.STDEV.S(H162:H171)</f>
        <v>0.71414715228544112</v>
      </c>
      <c r="I159" s="123">
        <f>_xlfn.STDEV.S(I162:I171)</f>
        <v>0.77240174281349838</v>
      </c>
      <c r="J159" s="123">
        <f>_xlfn.STDEV.S(J162:J171)</f>
        <v>1.109307372816879</v>
      </c>
    </row>
    <row r="160" spans="1:33" ht="12" customHeight="1">
      <c r="B160" s="99" t="s">
        <v>217</v>
      </c>
      <c r="C160" s="99">
        <f t="shared" ref="C160:C161" si="23">K131</f>
        <v>10.744676716482967</v>
      </c>
    </row>
    <row r="161" spans="1:11" ht="12" customHeight="1">
      <c r="B161" s="99" t="s">
        <v>218</v>
      </c>
      <c r="C161" s="99">
        <f t="shared" si="23"/>
        <v>0</v>
      </c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2020</v>
      </c>
      <c r="G162" s="125">
        <v>0</v>
      </c>
      <c r="H162" s="126">
        <f>'1. sd -&gt; forecast movi @2020'!J5</f>
        <v>-0.13397996607612789</v>
      </c>
      <c r="I162" s="126">
        <f>'1. sd -&gt; forecast movi @2020'!K5</f>
        <v>-1.1049032846917981</v>
      </c>
      <c r="J162" s="126">
        <f>'1. sd -&gt; forecast movi @2020'!L5</f>
        <v>0.83694335253954266</v>
      </c>
    </row>
    <row r="163" spans="1:11" ht="12" customHeight="1">
      <c r="F163" s="125">
        <v>2021</v>
      </c>
      <c r="G163" s="125">
        <v>1</v>
      </c>
      <c r="H163" s="126">
        <f>'1. sd -&gt; forecast movi @2020'!J6</f>
        <v>-0.70340896043182333</v>
      </c>
      <c r="I163" s="126">
        <f>'1. sd -&gt; forecast movi @2020'!K6</f>
        <v>-1.938200787520415</v>
      </c>
      <c r="J163" s="126">
        <f>'1. sd -&gt; forecast movi @2020'!L6</f>
        <v>0.53138286665676848</v>
      </c>
    </row>
    <row r="164" spans="1:11" ht="12" customHeight="1">
      <c r="F164" s="125">
        <v>2022</v>
      </c>
      <c r="G164" s="125">
        <v>2</v>
      </c>
      <c r="H164" s="126">
        <f>'1. sd -&gt; forecast movi @2020'!J7</f>
        <v>1.1562821456319592</v>
      </c>
      <c r="I164" s="126">
        <f>'1. sd -&gt; forecast movi @2020'!K7</f>
        <v>-0.31338201650810937</v>
      </c>
      <c r="J164" s="126">
        <f>'1. sd -&gt; forecast movi @2020'!L7</f>
        <v>2.6259463077720273</v>
      </c>
    </row>
    <row r="165" spans="1:11" ht="12" customHeight="1">
      <c r="F165" s="125">
        <v>2023</v>
      </c>
      <c r="G165" s="125">
        <v>3</v>
      </c>
      <c r="H165" s="126">
        <f>'1. sd -&gt; forecast movi @2020'!J8</f>
        <v>0.21731285531067127</v>
      </c>
      <c r="I165" s="126">
        <f>'1. sd -&gt; forecast movi @2020'!K8</f>
        <v>-1.4713681903255649</v>
      </c>
      <c r="J165" s="126">
        <f>'1. sd -&gt; forecast movi @2020'!L8</f>
        <v>1.9059939009469069</v>
      </c>
    </row>
    <row r="166" spans="1:11" ht="12" customHeight="1">
      <c r="F166" s="125">
        <v>2024</v>
      </c>
      <c r="G166" s="125">
        <v>4</v>
      </c>
      <c r="H166" s="126">
        <f>'1. sd -&gt; forecast movi @2020'!J9</f>
        <v>-0.61106009928675553</v>
      </c>
      <c r="I166" s="126">
        <f>'1. sd -&gt; forecast movi @2020'!K9</f>
        <v>-2.5089293134816928</v>
      </c>
      <c r="J166" s="126">
        <f>'1. sd -&gt; forecast movi @2020'!L9</f>
        <v>1.2868091149081817</v>
      </c>
    </row>
    <row r="167" spans="1:11" ht="12" customHeight="1">
      <c r="F167" s="125">
        <v>2025</v>
      </c>
      <c r="G167" s="125">
        <v>5</v>
      </c>
      <c r="H167" s="126">
        <f>'1. sd -&gt; forecast movi @2020'!J10</f>
        <v>0.91303192748127371</v>
      </c>
      <c r="I167" s="126">
        <f>'1. sd -&gt; forecast movi @2020'!K10</f>
        <v>-1.1877746093709114</v>
      </c>
      <c r="J167" s="126">
        <f>'1. sd -&gt; forecast movi @2020'!L10</f>
        <v>3.013838464333459</v>
      </c>
    </row>
    <row r="168" spans="1:11" ht="12" customHeight="1">
      <c r="F168" s="125">
        <v>2026</v>
      </c>
      <c r="G168" s="125">
        <v>6</v>
      </c>
      <c r="H168" s="126">
        <f>'1. sd -&gt; forecast movi @2020'!J11</f>
        <v>0.5884621029962801</v>
      </c>
      <c r="I168" s="126">
        <f>'1. sd -&gt; forecast movi @2020'!K11</f>
        <v>-1.7113009757748634</v>
      </c>
      <c r="J168" s="126">
        <f>'1. sd -&gt; forecast movi @2020'!L11</f>
        <v>2.8882251817674227</v>
      </c>
    </row>
    <row r="169" spans="1:11" ht="12" customHeight="1">
      <c r="F169" s="125">
        <v>2027</v>
      </c>
      <c r="G169" s="125">
        <v>7</v>
      </c>
      <c r="H169" s="126">
        <f>'1. sd -&gt; forecast movi @2020'!J12</f>
        <v>-0.59770693790508822</v>
      </c>
      <c r="I169" s="126">
        <f>'1. sd -&gt; forecast movi @2020'!K12</f>
        <v>-3.0937968494138022</v>
      </c>
      <c r="J169" s="126">
        <f>'1. sd -&gt; forecast movi @2020'!L12</f>
        <v>1.898382973603626</v>
      </c>
    </row>
    <row r="170" spans="1:11" ht="12" customHeight="1">
      <c r="F170" s="125">
        <v>2028</v>
      </c>
      <c r="G170" s="125">
        <v>8</v>
      </c>
      <c r="H170" s="126">
        <f>'1. sd -&gt; forecast movi @2020'!J13</f>
        <v>0.74103178480537568</v>
      </c>
      <c r="I170" s="126">
        <f>'1. sd -&gt; forecast movi @2020'!K13</f>
        <v>-1.9497796581116138</v>
      </c>
      <c r="J170" s="126">
        <f>'1. sd -&gt; forecast movi @2020'!L13</f>
        <v>3.4318432277223647</v>
      </c>
    </row>
    <row r="171" spans="1:11" ht="12" customHeight="1">
      <c r="F171" s="125">
        <v>2029</v>
      </c>
      <c r="G171" s="125">
        <v>9</v>
      </c>
      <c r="H171" s="126">
        <f>'1. sd -&gt; forecast movi @2020'!J14</f>
        <v>0.92520441326144887</v>
      </c>
      <c r="I171" s="126">
        <f>'1. sd -&gt; forecast movi @2020'!K14</f>
        <v>-1.9595391778394216</v>
      </c>
      <c r="J171" s="126">
        <f>'1. sd -&gt; forecast movi @2020'!L14</f>
        <v>3.8099480043623188</v>
      </c>
    </row>
    <row r="173" spans="1:11" ht="12" customHeight="1">
      <c r="A173" s="120" t="s">
        <v>24</v>
      </c>
      <c r="B173" s="121">
        <v>1</v>
      </c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01">
        <v>4</v>
      </c>
      <c r="G174" s="101">
        <v>5</v>
      </c>
      <c r="H174" s="101">
        <v>6</v>
      </c>
      <c r="I174" s="101">
        <v>7</v>
      </c>
      <c r="J174" s="101">
        <v>8</v>
      </c>
      <c r="K174" s="101">
        <v>9</v>
      </c>
    </row>
    <row r="175" spans="1:11" ht="12" customHeight="1">
      <c r="A175" s="99" t="s">
        <v>174</v>
      </c>
      <c r="B175" s="103" t="e">
        <f>VLOOKUP($B173,'fit with S&amp;P'!$A$100:$K$111,2+B174,0)</f>
        <v>#N/A</v>
      </c>
      <c r="C175" s="103" t="e">
        <f>VLOOKUP($B173,'fit with S&amp;P'!$A$100:$K$111,2+C174,0)</f>
        <v>#N/A</v>
      </c>
      <c r="D175" s="103" t="e">
        <f>VLOOKUP($B173,'fit with S&amp;P'!$A$100:$K$111,2+D174,0)</f>
        <v>#N/A</v>
      </c>
      <c r="E175" s="103" t="e">
        <f>VLOOKUP($B173,'fit with S&amp;P'!$A$100:$K$111,2+E174,0)</f>
        <v>#N/A</v>
      </c>
      <c r="F175" s="103" t="e">
        <f>VLOOKUP($B173,'fit with S&amp;P'!$A$100:$K$111,2+F174,0)</f>
        <v>#N/A</v>
      </c>
      <c r="G175" s="103" t="e">
        <f>VLOOKUP($B173,'fit with S&amp;P'!$A$100:$K$111,2+G174,0)</f>
        <v>#N/A</v>
      </c>
      <c r="H175" s="103" t="e">
        <f>VLOOKUP($B173,'fit with S&amp;P'!$A$100:$K$111,2+H174,0)</f>
        <v>#N/A</v>
      </c>
      <c r="I175" s="103" t="e">
        <f>VLOOKUP($B173,'fit with S&amp;P'!$A$100:$K$111,2+I174,0)</f>
        <v>#N/A</v>
      </c>
      <c r="J175" s="103" t="e">
        <f>VLOOKUP($B173,'fit with S&amp;P'!$A$100:$K$111,2+J174,0)</f>
        <v>#N/A</v>
      </c>
      <c r="K175" s="103" t="e">
        <f>VLOOKUP($B173,'fit with S&amp;P'!$A$100:$K$111,2+K174,0)</f>
        <v>#N/A</v>
      </c>
    </row>
    <row r="176" spans="1:11" ht="12" customHeight="1">
      <c r="A176" s="99" t="s">
        <v>175</v>
      </c>
      <c r="B176" s="103" t="e">
        <f>_xlfn.NORM.S.DIST($C$159*B175+$C$160*VLOOKUP(B174,$G$162:$J$171,2,0)+$C$161,TRUE)</f>
        <v>#N/A</v>
      </c>
      <c r="C176" s="103" t="e">
        <f t="shared" ref="C176:K176" si="24">_xlfn.NORM.S.DIST($C$159*C175+$C$160*VLOOKUP(C174,$G$162:$J$171,2,0)+$C$161,TRUE)</f>
        <v>#N/A</v>
      </c>
      <c r="D176" s="103" t="e">
        <f t="shared" si="24"/>
        <v>#N/A</v>
      </c>
      <c r="E176" s="103" t="e">
        <f t="shared" si="24"/>
        <v>#N/A</v>
      </c>
      <c r="F176" s="103" t="e">
        <f t="shared" si="24"/>
        <v>#N/A</v>
      </c>
      <c r="G176" s="103" t="e">
        <f t="shared" si="24"/>
        <v>#N/A</v>
      </c>
      <c r="H176" s="103" t="e">
        <f t="shared" si="24"/>
        <v>#N/A</v>
      </c>
      <c r="I176" s="103" t="e">
        <f t="shared" si="24"/>
        <v>#N/A</v>
      </c>
      <c r="J176" s="103" t="e">
        <f t="shared" si="24"/>
        <v>#N/A</v>
      </c>
      <c r="K176" s="103" t="e">
        <f t="shared" si="24"/>
        <v>#N/A</v>
      </c>
    </row>
    <row r="177" spans="1:11" ht="12" customHeight="1">
      <c r="A177" s="99" t="s">
        <v>177</v>
      </c>
      <c r="B177" s="103" t="e">
        <f>_xlfn.NORM.S.DIST($C$159*B175+$C$160*VLOOKUP(B174,$G$162:$J$171,3,0)+$C$161,TRUE)</f>
        <v>#N/A</v>
      </c>
      <c r="C177" s="103" t="e">
        <f t="shared" ref="C177:K177" si="25">_xlfn.NORM.S.DIST($C$159*C175+$C$160*VLOOKUP(C174,$G$162:$J$171,3,0)+$C$161,TRUE)</f>
        <v>#N/A</v>
      </c>
      <c r="D177" s="103" t="e">
        <f t="shared" si="25"/>
        <v>#N/A</v>
      </c>
      <c r="E177" s="103" t="e">
        <f t="shared" si="25"/>
        <v>#N/A</v>
      </c>
      <c r="F177" s="103" t="e">
        <f t="shared" si="25"/>
        <v>#N/A</v>
      </c>
      <c r="G177" s="103" t="e">
        <f t="shared" si="25"/>
        <v>#N/A</v>
      </c>
      <c r="H177" s="103" t="e">
        <f t="shared" si="25"/>
        <v>#N/A</v>
      </c>
      <c r="I177" s="103" t="e">
        <f t="shared" si="25"/>
        <v>#N/A</v>
      </c>
      <c r="J177" s="103" t="e">
        <f t="shared" si="25"/>
        <v>#N/A</v>
      </c>
      <c r="K177" s="103" t="e">
        <f t="shared" si="25"/>
        <v>#N/A</v>
      </c>
    </row>
    <row r="178" spans="1:11" ht="12" customHeight="1">
      <c r="A178" s="99" t="s">
        <v>176</v>
      </c>
      <c r="B178" s="103" t="e">
        <f>_xlfn.NORM.S.DIST($C$159*B175+$C$160*VLOOKUP(B174,$G$162:$J$171,4,0)+$C$161,TRUE)</f>
        <v>#N/A</v>
      </c>
      <c r="C178" s="103" t="e">
        <f t="shared" ref="C178:K178" si="26">_xlfn.NORM.S.DIST($C$159*C175+$C$160*VLOOKUP(C174,$G$162:$J$171,4,0)+$C$161,TRUE)</f>
        <v>#N/A</v>
      </c>
      <c r="D178" s="103" t="e">
        <f t="shared" si="26"/>
        <v>#N/A</v>
      </c>
      <c r="E178" s="103" t="e">
        <f t="shared" si="26"/>
        <v>#N/A</v>
      </c>
      <c r="F178" s="103" t="e">
        <f t="shared" si="26"/>
        <v>#N/A</v>
      </c>
      <c r="G178" s="103" t="e">
        <f t="shared" si="26"/>
        <v>#N/A</v>
      </c>
      <c r="H178" s="103" t="e">
        <f t="shared" si="26"/>
        <v>#N/A</v>
      </c>
      <c r="I178" s="103" t="e">
        <f t="shared" si="26"/>
        <v>#N/A</v>
      </c>
      <c r="J178" s="103" t="e">
        <f t="shared" si="26"/>
        <v>#N/A</v>
      </c>
      <c r="K178" s="103" t="e">
        <f t="shared" si="26"/>
        <v>#N/A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 t="e">
        <f>VLOOKUP($B186,'fit with S&amp;P'!$A$100:$K$111,2+B187,0)</f>
        <v>#N/A</v>
      </c>
      <c r="C188" s="103" t="e">
        <f>VLOOKUP($B186,'fit with S&amp;P'!$A$100:$K$111,2+C187,0)</f>
        <v>#N/A</v>
      </c>
      <c r="D188" s="103" t="e">
        <f>VLOOKUP($B186,'fit with S&amp;P'!$A$100:$K$111,2+D187,0)</f>
        <v>#N/A</v>
      </c>
      <c r="E188" s="103" t="e">
        <f>VLOOKUP($B186,'fit with S&amp;P'!$A$100:$K$111,2+E187,0)</f>
        <v>#N/A</v>
      </c>
      <c r="F188" s="103" t="e">
        <f>VLOOKUP($B186,'fit with S&amp;P'!$A$100:$K$111,2+F187,0)</f>
        <v>#N/A</v>
      </c>
      <c r="G188" s="103" t="e">
        <f>VLOOKUP($B186,'fit with S&amp;P'!$A$100:$K$111,2+G187,0)</f>
        <v>#N/A</v>
      </c>
      <c r="H188" s="103" t="e">
        <f>VLOOKUP($B186,'fit with S&amp;P'!$A$100:$K$111,2+H187,0)</f>
        <v>#N/A</v>
      </c>
      <c r="I188" s="103" t="e">
        <f>VLOOKUP($B186,'fit with S&amp;P'!$A$100:$K$111,2+I187,0)</f>
        <v>#N/A</v>
      </c>
      <c r="J188" s="103" t="e">
        <f>VLOOKUP($B186,'fit with S&amp;P'!$A$100:$K$111,2+J187,0)</f>
        <v>#N/A</v>
      </c>
      <c r="K188" s="103" t="e">
        <f>VLOOKUP($B186,'fit with S&amp;P'!$A$100:$K$111,2+K187,0)</f>
        <v>#N/A</v>
      </c>
    </row>
    <row r="189" spans="1:11" ht="12" customHeight="1">
      <c r="A189" s="99" t="s">
        <v>175</v>
      </c>
      <c r="B189" s="103" t="e">
        <f>_xlfn.NORM.S.DIST($C$159*B188+$C$160*VLOOKUP(B187,$G$162:$J$171,2,0)+$C$161,TRUE)</f>
        <v>#N/A</v>
      </c>
      <c r="C189" s="103" t="e">
        <f t="shared" ref="C189:K189" si="27">_xlfn.NORM.S.DIST($C$159*C188+$C$160*VLOOKUP(C187,$G$162:$J$171,2,0)+$C$161,TRUE)</f>
        <v>#N/A</v>
      </c>
      <c r="D189" s="103" t="e">
        <f t="shared" si="27"/>
        <v>#N/A</v>
      </c>
      <c r="E189" s="103" t="e">
        <f t="shared" si="27"/>
        <v>#N/A</v>
      </c>
      <c r="F189" s="103" t="e">
        <f t="shared" si="27"/>
        <v>#N/A</v>
      </c>
      <c r="G189" s="103" t="e">
        <f t="shared" si="27"/>
        <v>#N/A</v>
      </c>
      <c r="H189" s="103" t="e">
        <f t="shared" si="27"/>
        <v>#N/A</v>
      </c>
      <c r="I189" s="103" t="e">
        <f t="shared" si="27"/>
        <v>#N/A</v>
      </c>
      <c r="J189" s="103" t="e">
        <f t="shared" si="27"/>
        <v>#N/A</v>
      </c>
      <c r="K189" s="103" t="e">
        <f t="shared" si="27"/>
        <v>#N/A</v>
      </c>
    </row>
    <row r="190" spans="1:11" ht="12" customHeight="1">
      <c r="A190" s="99" t="s">
        <v>177</v>
      </c>
      <c r="B190" s="103" t="e">
        <f>_xlfn.NORM.S.DIST($C$159*B188+$C$160*VLOOKUP(B187,$G$162:$J$171,3,0)+$C$161,TRUE)</f>
        <v>#N/A</v>
      </c>
      <c r="C190" s="103" t="e">
        <f t="shared" ref="C190:K190" si="28">_xlfn.NORM.S.DIST($C$159*C188+$C$160*VLOOKUP(C187,$G$162:$J$171,3,0)+$C$161,TRUE)</f>
        <v>#N/A</v>
      </c>
      <c r="D190" s="103" t="e">
        <f t="shared" si="28"/>
        <v>#N/A</v>
      </c>
      <c r="E190" s="103" t="e">
        <f t="shared" si="28"/>
        <v>#N/A</v>
      </c>
      <c r="F190" s="103" t="e">
        <f t="shared" si="28"/>
        <v>#N/A</v>
      </c>
      <c r="G190" s="103" t="e">
        <f t="shared" si="28"/>
        <v>#N/A</v>
      </c>
      <c r="H190" s="103" t="e">
        <f t="shared" si="28"/>
        <v>#N/A</v>
      </c>
      <c r="I190" s="103" t="e">
        <f t="shared" si="28"/>
        <v>#N/A</v>
      </c>
      <c r="J190" s="103" t="e">
        <f t="shared" si="28"/>
        <v>#N/A</v>
      </c>
      <c r="K190" s="103" t="e">
        <f t="shared" si="28"/>
        <v>#N/A</v>
      </c>
    </row>
    <row r="191" spans="1:11" ht="12" customHeight="1">
      <c r="A191" s="99" t="s">
        <v>176</v>
      </c>
      <c r="B191" s="103" t="e">
        <f>_xlfn.NORM.S.DIST($C$159*B188+$C$160*VLOOKUP(B187,$G$162:$J$171,4,0)+$C$161,TRUE)</f>
        <v>#N/A</v>
      </c>
      <c r="C191" s="103" t="e">
        <f t="shared" ref="C191:K191" si="29">_xlfn.NORM.S.DIST($C$159*C188+$C$160*VLOOKUP(C187,$G$162:$J$171,4,0)+$C$161,TRUE)</f>
        <v>#N/A</v>
      </c>
      <c r="D191" s="103" t="e">
        <f t="shared" si="29"/>
        <v>#N/A</v>
      </c>
      <c r="E191" s="103" t="e">
        <f t="shared" si="29"/>
        <v>#N/A</v>
      </c>
      <c r="F191" s="103" t="e">
        <f t="shared" si="29"/>
        <v>#N/A</v>
      </c>
      <c r="G191" s="103" t="e">
        <f t="shared" si="29"/>
        <v>#N/A</v>
      </c>
      <c r="H191" s="103" t="e">
        <f t="shared" si="29"/>
        <v>#N/A</v>
      </c>
      <c r="I191" s="103" t="e">
        <f t="shared" si="29"/>
        <v>#N/A</v>
      </c>
      <c r="J191" s="103" t="e">
        <f t="shared" si="29"/>
        <v>#N/A</v>
      </c>
      <c r="K191" s="103" t="e">
        <f t="shared" si="29"/>
        <v>#N/A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 t="e">
        <f>VLOOKUP($B199,'fit with S&amp;P'!$A$100:$K$111,2+B200,0)</f>
        <v>#N/A</v>
      </c>
      <c r="C201" s="103" t="e">
        <f>VLOOKUP($B199,'fit with S&amp;P'!$A$100:$K$111,2+C200,0)</f>
        <v>#N/A</v>
      </c>
      <c r="D201" s="103" t="e">
        <f>VLOOKUP($B199,'fit with S&amp;P'!$A$100:$K$111,2+D200,0)</f>
        <v>#N/A</v>
      </c>
      <c r="E201" s="103" t="e">
        <f>VLOOKUP($B199,'fit with S&amp;P'!$A$100:$K$111,2+E200,0)</f>
        <v>#N/A</v>
      </c>
      <c r="F201" s="103" t="e">
        <f>VLOOKUP($B199,'fit with S&amp;P'!$A$100:$K$111,2+F200,0)</f>
        <v>#N/A</v>
      </c>
      <c r="G201" s="103" t="e">
        <f>VLOOKUP($B199,'fit with S&amp;P'!$A$100:$K$111,2+G200,0)</f>
        <v>#N/A</v>
      </c>
      <c r="H201" s="103" t="e">
        <f>VLOOKUP($B199,'fit with S&amp;P'!$A$100:$K$111,2+H200,0)</f>
        <v>#N/A</v>
      </c>
      <c r="I201" s="103" t="e">
        <f>VLOOKUP($B199,'fit with S&amp;P'!$A$100:$K$111,2+I200,0)</f>
        <v>#N/A</v>
      </c>
      <c r="J201" s="103" t="e">
        <f>VLOOKUP($B199,'fit with S&amp;P'!$A$100:$K$111,2+J200,0)</f>
        <v>#N/A</v>
      </c>
      <c r="K201" s="103" t="e">
        <f>VLOOKUP($B199,'fit with S&amp;P'!$A$100:$K$111,2+K200,0)</f>
        <v>#N/A</v>
      </c>
    </row>
    <row r="202" spans="1:11" ht="12" customHeight="1">
      <c r="A202" s="99" t="s">
        <v>175</v>
      </c>
      <c r="B202" s="103" t="e">
        <f>_xlfn.NORM.S.DIST($C$159*B201+$C$160*VLOOKUP(B200,$G$162:$J$171,2,0)+$C$161,TRUE)</f>
        <v>#N/A</v>
      </c>
      <c r="C202" s="103" t="e">
        <f t="shared" ref="C202:K202" si="30">_xlfn.NORM.S.DIST($C$159*C201+$C$160*VLOOKUP(C200,$G$162:$J$171,2,0)+$C$161,TRUE)</f>
        <v>#N/A</v>
      </c>
      <c r="D202" s="103" t="e">
        <f t="shared" si="30"/>
        <v>#N/A</v>
      </c>
      <c r="E202" s="103" t="e">
        <f t="shared" si="30"/>
        <v>#N/A</v>
      </c>
      <c r="F202" s="103" t="e">
        <f t="shared" si="30"/>
        <v>#N/A</v>
      </c>
      <c r="G202" s="103" t="e">
        <f t="shared" si="30"/>
        <v>#N/A</v>
      </c>
      <c r="H202" s="103" t="e">
        <f t="shared" si="30"/>
        <v>#N/A</v>
      </c>
      <c r="I202" s="103" t="e">
        <f t="shared" si="30"/>
        <v>#N/A</v>
      </c>
      <c r="J202" s="103" t="e">
        <f t="shared" si="30"/>
        <v>#N/A</v>
      </c>
      <c r="K202" s="103" t="e">
        <f t="shared" si="30"/>
        <v>#N/A</v>
      </c>
    </row>
    <row r="203" spans="1:11" ht="12" customHeight="1">
      <c r="A203" s="99" t="s">
        <v>177</v>
      </c>
      <c r="B203" s="103" t="e">
        <f>_xlfn.NORM.S.DIST($C$159*B201+$C$160*VLOOKUP(B200,$G$162:$J$171,3,0)+$C$161,TRUE)</f>
        <v>#N/A</v>
      </c>
      <c r="C203" s="103" t="e">
        <f t="shared" ref="C203:K203" si="31">_xlfn.NORM.S.DIST($C$159*C201+$C$160*VLOOKUP(C200,$G$162:$J$171,3,0)+$C$161,TRUE)</f>
        <v>#N/A</v>
      </c>
      <c r="D203" s="103" t="e">
        <f t="shared" si="31"/>
        <v>#N/A</v>
      </c>
      <c r="E203" s="103" t="e">
        <f t="shared" si="31"/>
        <v>#N/A</v>
      </c>
      <c r="F203" s="103" t="e">
        <f t="shared" si="31"/>
        <v>#N/A</v>
      </c>
      <c r="G203" s="103" t="e">
        <f t="shared" si="31"/>
        <v>#N/A</v>
      </c>
      <c r="H203" s="103" t="e">
        <f t="shared" si="31"/>
        <v>#N/A</v>
      </c>
      <c r="I203" s="103" t="e">
        <f t="shared" si="31"/>
        <v>#N/A</v>
      </c>
      <c r="J203" s="103" t="e">
        <f t="shared" si="31"/>
        <v>#N/A</v>
      </c>
      <c r="K203" s="103" t="e">
        <f t="shared" si="31"/>
        <v>#N/A</v>
      </c>
    </row>
    <row r="204" spans="1:11" ht="12" customHeight="1">
      <c r="A204" s="99" t="s">
        <v>176</v>
      </c>
      <c r="B204" s="103" t="e">
        <f>_xlfn.NORM.S.DIST($C$159*B201+$C$160*VLOOKUP(B200,$G$162:$J$171,4,0)+$C$161,TRUE)</f>
        <v>#N/A</v>
      </c>
      <c r="C204" s="103" t="e">
        <f t="shared" ref="C204:K204" si="32">_xlfn.NORM.S.DIST($C$159*C201+$C$160*VLOOKUP(C200,$G$162:$J$171,4,0)+$C$161,TRUE)</f>
        <v>#N/A</v>
      </c>
      <c r="D204" s="103" t="e">
        <f t="shared" si="32"/>
        <v>#N/A</v>
      </c>
      <c r="E204" s="103" t="e">
        <f t="shared" si="32"/>
        <v>#N/A</v>
      </c>
      <c r="F204" s="103" t="e">
        <f t="shared" si="32"/>
        <v>#N/A</v>
      </c>
      <c r="G204" s="103" t="e">
        <f t="shared" si="32"/>
        <v>#N/A</v>
      </c>
      <c r="H204" s="103" t="e">
        <f t="shared" si="32"/>
        <v>#N/A</v>
      </c>
      <c r="I204" s="103" t="e">
        <f t="shared" si="32"/>
        <v>#N/A</v>
      </c>
      <c r="J204" s="103" t="e">
        <f t="shared" si="32"/>
        <v>#N/A</v>
      </c>
      <c r="K204" s="103" t="e">
        <f t="shared" si="32"/>
        <v>#N/A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 t="e">
        <f>VLOOKUP($B212,'fit with S&amp;P'!$A$100:$K$111,2+B213,0)</f>
        <v>#N/A</v>
      </c>
      <c r="C214" s="103" t="e">
        <f>VLOOKUP($B212,'fit with S&amp;P'!$A$100:$K$111,2+C213,0)</f>
        <v>#N/A</v>
      </c>
      <c r="D214" s="103" t="e">
        <f>VLOOKUP($B212,'fit with S&amp;P'!$A$100:$K$111,2+D213,0)</f>
        <v>#N/A</v>
      </c>
      <c r="E214" s="103" t="e">
        <f>VLOOKUP($B212,'fit with S&amp;P'!$A$100:$K$111,2+E213,0)</f>
        <v>#N/A</v>
      </c>
      <c r="F214" s="103" t="e">
        <f>VLOOKUP($B212,'fit with S&amp;P'!$A$100:$K$111,2+F213,0)</f>
        <v>#N/A</v>
      </c>
      <c r="G214" s="103" t="e">
        <f>VLOOKUP($B212,'fit with S&amp;P'!$A$100:$K$111,2+G213,0)</f>
        <v>#N/A</v>
      </c>
      <c r="H214" s="103" t="e">
        <f>VLOOKUP($B212,'fit with S&amp;P'!$A$100:$K$111,2+H213,0)</f>
        <v>#N/A</v>
      </c>
      <c r="I214" s="103" t="e">
        <f>VLOOKUP($B212,'fit with S&amp;P'!$A$100:$K$111,2+I213,0)</f>
        <v>#N/A</v>
      </c>
      <c r="J214" s="103" t="e">
        <f>VLOOKUP($B212,'fit with S&amp;P'!$A$100:$K$111,2+J213,0)</f>
        <v>#N/A</v>
      </c>
      <c r="K214" s="103" t="e">
        <f>VLOOKUP($B212,'fit with S&amp;P'!$A$100:$K$111,2+K213,0)</f>
        <v>#N/A</v>
      </c>
    </row>
    <row r="215" spans="1:11" ht="12" customHeight="1">
      <c r="A215" s="99" t="s">
        <v>175</v>
      </c>
      <c r="B215" s="103" t="e">
        <f>_xlfn.NORM.S.DIST($C$159*B214+$C$160*VLOOKUP(B213,$G$162:$J$171,2,0)+$C$161,TRUE)</f>
        <v>#N/A</v>
      </c>
      <c r="C215" s="103" t="e">
        <f t="shared" ref="C215:K215" si="33">_xlfn.NORM.S.DIST($C$159*C214+$C$160*VLOOKUP(C213,$G$162:$J$171,2,0)+$C$161,TRUE)</f>
        <v>#N/A</v>
      </c>
      <c r="D215" s="103" t="e">
        <f t="shared" si="33"/>
        <v>#N/A</v>
      </c>
      <c r="E215" s="103" t="e">
        <f t="shared" si="33"/>
        <v>#N/A</v>
      </c>
      <c r="F215" s="103" t="e">
        <f t="shared" si="33"/>
        <v>#N/A</v>
      </c>
      <c r="G215" s="103" t="e">
        <f t="shared" si="33"/>
        <v>#N/A</v>
      </c>
      <c r="H215" s="103" t="e">
        <f t="shared" si="33"/>
        <v>#N/A</v>
      </c>
      <c r="I215" s="103" t="e">
        <f t="shared" si="33"/>
        <v>#N/A</v>
      </c>
      <c r="J215" s="103" t="e">
        <f t="shared" si="33"/>
        <v>#N/A</v>
      </c>
      <c r="K215" s="103" t="e">
        <f t="shared" si="33"/>
        <v>#N/A</v>
      </c>
    </row>
    <row r="216" spans="1:11" ht="12" customHeight="1">
      <c r="A216" s="99" t="s">
        <v>177</v>
      </c>
      <c r="B216" s="103" t="e">
        <f>_xlfn.NORM.S.DIST($C$159*B214+$C$160*VLOOKUP(B213,$G$162:$J$171,3,0)+$C$161,TRUE)</f>
        <v>#N/A</v>
      </c>
      <c r="C216" s="103" t="e">
        <f t="shared" ref="C216:K216" si="34">_xlfn.NORM.S.DIST($C$159*C214+$C$160*VLOOKUP(C213,$G$162:$J$171,3,0)+$C$161,TRUE)</f>
        <v>#N/A</v>
      </c>
      <c r="D216" s="103" t="e">
        <f t="shared" si="34"/>
        <v>#N/A</v>
      </c>
      <c r="E216" s="103" t="e">
        <f t="shared" si="34"/>
        <v>#N/A</v>
      </c>
      <c r="F216" s="103" t="e">
        <f t="shared" si="34"/>
        <v>#N/A</v>
      </c>
      <c r="G216" s="103" t="e">
        <f t="shared" si="34"/>
        <v>#N/A</v>
      </c>
      <c r="H216" s="103" t="e">
        <f t="shared" si="34"/>
        <v>#N/A</v>
      </c>
      <c r="I216" s="103" t="e">
        <f t="shared" si="34"/>
        <v>#N/A</v>
      </c>
      <c r="J216" s="103" t="e">
        <f t="shared" si="34"/>
        <v>#N/A</v>
      </c>
      <c r="K216" s="103" t="e">
        <f t="shared" si="34"/>
        <v>#N/A</v>
      </c>
    </row>
    <row r="217" spans="1:11" ht="12" customHeight="1">
      <c r="A217" s="99" t="s">
        <v>176</v>
      </c>
      <c r="B217" s="103" t="e">
        <f>_xlfn.NORM.S.DIST($C$159*B214+$C$160*VLOOKUP(B213,$G$162:$J$171,4,0)+$C$161,TRUE)</f>
        <v>#N/A</v>
      </c>
      <c r="C217" s="103" t="e">
        <f t="shared" ref="C217:K217" si="35">_xlfn.NORM.S.DIST($C$159*C214+$C$160*VLOOKUP(C213,$G$162:$J$171,4,0)+$C$161,TRUE)</f>
        <v>#N/A</v>
      </c>
      <c r="D217" s="103" t="e">
        <f t="shared" si="35"/>
        <v>#N/A</v>
      </c>
      <c r="E217" s="103" t="e">
        <f t="shared" si="35"/>
        <v>#N/A</v>
      </c>
      <c r="F217" s="103" t="e">
        <f t="shared" si="35"/>
        <v>#N/A</v>
      </c>
      <c r="G217" s="103" t="e">
        <f t="shared" si="35"/>
        <v>#N/A</v>
      </c>
      <c r="H217" s="103" t="e">
        <f t="shared" si="35"/>
        <v>#N/A</v>
      </c>
      <c r="I217" s="103" t="e">
        <f t="shared" si="35"/>
        <v>#N/A</v>
      </c>
      <c r="J217" s="103" t="e">
        <f t="shared" si="35"/>
        <v>#N/A</v>
      </c>
      <c r="K217" s="103" t="e">
        <f t="shared" si="35"/>
        <v>#N/A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 t="e">
        <f>VLOOKUP($B225,'fit with S&amp;P'!$A$100:$K$111,2+B226,0)</f>
        <v>#N/A</v>
      </c>
      <c r="C227" s="103" t="e">
        <f>VLOOKUP($B225,'fit with S&amp;P'!$A$100:$K$111,2+C226,0)</f>
        <v>#N/A</v>
      </c>
      <c r="D227" s="103" t="e">
        <f>VLOOKUP($B225,'fit with S&amp;P'!$A$100:$K$111,2+D226,0)</f>
        <v>#N/A</v>
      </c>
      <c r="E227" s="103" t="e">
        <f>VLOOKUP($B225,'fit with S&amp;P'!$A$100:$K$111,2+E226,0)</f>
        <v>#N/A</v>
      </c>
      <c r="F227" s="103" t="e">
        <f>VLOOKUP($B225,'fit with S&amp;P'!$A$100:$K$111,2+F226,0)</f>
        <v>#N/A</v>
      </c>
      <c r="G227" s="103" t="e">
        <f>VLOOKUP($B225,'fit with S&amp;P'!$A$100:$K$111,2+G226,0)</f>
        <v>#N/A</v>
      </c>
      <c r="H227" s="103" t="e">
        <f>VLOOKUP($B225,'fit with S&amp;P'!$A$100:$K$111,2+H226,0)</f>
        <v>#N/A</v>
      </c>
      <c r="I227" s="103" t="e">
        <f>VLOOKUP($B225,'fit with S&amp;P'!$A$100:$K$111,2+I226,0)</f>
        <v>#N/A</v>
      </c>
      <c r="J227" s="103" t="e">
        <f>VLOOKUP($B225,'fit with S&amp;P'!$A$100:$K$111,2+J226,0)</f>
        <v>#N/A</v>
      </c>
      <c r="K227" s="103" t="e">
        <f>VLOOKUP($B225,'fit with S&amp;P'!$A$100:$K$111,2+K226,0)</f>
        <v>#N/A</v>
      </c>
    </row>
    <row r="228" spans="1:11" ht="12" customHeight="1">
      <c r="A228" s="99" t="s">
        <v>175</v>
      </c>
      <c r="B228" s="103" t="e">
        <f>_xlfn.NORM.S.DIST($C$159*B227+$C$160*VLOOKUP(B226,$G$162:$J$171,2,0)+$C$161,TRUE)</f>
        <v>#N/A</v>
      </c>
      <c r="C228" s="103" t="e">
        <f t="shared" ref="C228:K228" si="36">_xlfn.NORM.S.DIST($C$159*C227+$C$160*VLOOKUP(C226,$G$162:$J$171,2,0)+$C$161,TRUE)</f>
        <v>#N/A</v>
      </c>
      <c r="D228" s="103" t="e">
        <f t="shared" si="36"/>
        <v>#N/A</v>
      </c>
      <c r="E228" s="103" t="e">
        <f t="shared" si="36"/>
        <v>#N/A</v>
      </c>
      <c r="F228" s="103" t="e">
        <f t="shared" si="36"/>
        <v>#N/A</v>
      </c>
      <c r="G228" s="103" t="e">
        <f t="shared" si="36"/>
        <v>#N/A</v>
      </c>
      <c r="H228" s="103" t="e">
        <f t="shared" si="36"/>
        <v>#N/A</v>
      </c>
      <c r="I228" s="103" t="e">
        <f t="shared" si="36"/>
        <v>#N/A</v>
      </c>
      <c r="J228" s="103" t="e">
        <f t="shared" si="36"/>
        <v>#N/A</v>
      </c>
      <c r="K228" s="103" t="e">
        <f t="shared" si="36"/>
        <v>#N/A</v>
      </c>
    </row>
    <row r="229" spans="1:11" ht="12" customHeight="1">
      <c r="A229" s="99" t="s">
        <v>177</v>
      </c>
      <c r="B229" s="103" t="e">
        <f>_xlfn.NORM.S.DIST($C$159*B227+$C$160*VLOOKUP(B226,$G$162:$J$171,3,0)+$C$161,TRUE)</f>
        <v>#N/A</v>
      </c>
      <c r="C229" s="103" t="e">
        <f t="shared" ref="C229:K229" si="37">_xlfn.NORM.S.DIST($C$159*C227+$C$160*VLOOKUP(C226,$G$162:$J$171,3,0)+$C$161,TRUE)</f>
        <v>#N/A</v>
      </c>
      <c r="D229" s="103" t="e">
        <f t="shared" si="37"/>
        <v>#N/A</v>
      </c>
      <c r="E229" s="103" t="e">
        <f t="shared" si="37"/>
        <v>#N/A</v>
      </c>
      <c r="F229" s="103" t="e">
        <f t="shared" si="37"/>
        <v>#N/A</v>
      </c>
      <c r="G229" s="103" t="e">
        <f t="shared" si="37"/>
        <v>#N/A</v>
      </c>
      <c r="H229" s="103" t="e">
        <f t="shared" si="37"/>
        <v>#N/A</v>
      </c>
      <c r="I229" s="103" t="e">
        <f t="shared" si="37"/>
        <v>#N/A</v>
      </c>
      <c r="J229" s="103" t="e">
        <f t="shared" si="37"/>
        <v>#N/A</v>
      </c>
      <c r="K229" s="103" t="e">
        <f t="shared" si="37"/>
        <v>#N/A</v>
      </c>
    </row>
    <row r="230" spans="1:11" ht="12" customHeight="1">
      <c r="A230" s="99" t="s">
        <v>176</v>
      </c>
      <c r="B230" s="103" t="e">
        <f>_xlfn.NORM.S.DIST($C$159*B227+$C$160*VLOOKUP(B226,$G$162:$J$171,4,0)+$C$161,TRUE)</f>
        <v>#N/A</v>
      </c>
      <c r="C230" s="103" t="e">
        <f t="shared" ref="C230:K230" si="38">_xlfn.NORM.S.DIST($C$159*C227+$C$160*VLOOKUP(C226,$G$162:$J$171,4,0)+$C$161,TRUE)</f>
        <v>#N/A</v>
      </c>
      <c r="D230" s="103" t="e">
        <f t="shared" si="38"/>
        <v>#N/A</v>
      </c>
      <c r="E230" s="103" t="e">
        <f t="shared" si="38"/>
        <v>#N/A</v>
      </c>
      <c r="F230" s="103" t="e">
        <f t="shared" si="38"/>
        <v>#N/A</v>
      </c>
      <c r="G230" s="103" t="e">
        <f t="shared" si="38"/>
        <v>#N/A</v>
      </c>
      <c r="H230" s="103" t="e">
        <f t="shared" si="38"/>
        <v>#N/A</v>
      </c>
      <c r="I230" s="103" t="e">
        <f t="shared" si="38"/>
        <v>#N/A</v>
      </c>
      <c r="J230" s="103" t="e">
        <f t="shared" si="38"/>
        <v>#N/A</v>
      </c>
      <c r="K230" s="103" t="e">
        <f t="shared" si="38"/>
        <v>#N/A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 t="e">
        <f>VLOOKUP($B238,'fit with S&amp;P'!$A$100:$K$111,2+B239,0)</f>
        <v>#N/A</v>
      </c>
      <c r="C240" s="103" t="e">
        <f>VLOOKUP($B238,'fit with S&amp;P'!$A$100:$K$111,2+C239,0)</f>
        <v>#N/A</v>
      </c>
      <c r="D240" s="103" t="e">
        <f>VLOOKUP($B238,'fit with S&amp;P'!$A$100:$K$111,2+D239,0)</f>
        <v>#N/A</v>
      </c>
      <c r="E240" s="103" t="e">
        <f>VLOOKUP($B238,'fit with S&amp;P'!$A$100:$K$111,2+E239,0)</f>
        <v>#N/A</v>
      </c>
      <c r="F240" s="103" t="e">
        <f>VLOOKUP($B238,'fit with S&amp;P'!$A$100:$K$111,2+F239,0)</f>
        <v>#N/A</v>
      </c>
      <c r="G240" s="103" t="e">
        <f>VLOOKUP($B238,'fit with S&amp;P'!$A$100:$K$111,2+G239,0)</f>
        <v>#N/A</v>
      </c>
      <c r="H240" s="103" t="e">
        <f>VLOOKUP($B238,'fit with S&amp;P'!$A$100:$K$111,2+H239,0)</f>
        <v>#N/A</v>
      </c>
      <c r="I240" s="103" t="e">
        <f>VLOOKUP($B238,'fit with S&amp;P'!$A$100:$K$111,2+I239,0)</f>
        <v>#N/A</v>
      </c>
      <c r="J240" s="103" t="e">
        <f>VLOOKUP($B238,'fit with S&amp;P'!$A$100:$K$111,2+J239,0)</f>
        <v>#N/A</v>
      </c>
      <c r="K240" s="103" t="e">
        <f>VLOOKUP($B238,'fit with S&amp;P'!$A$100:$K$111,2+K239,0)</f>
        <v>#N/A</v>
      </c>
    </row>
    <row r="241" spans="1:11" ht="12" customHeight="1">
      <c r="A241" s="99" t="s">
        <v>175</v>
      </c>
      <c r="B241" s="103" t="e">
        <f>_xlfn.NORM.S.DIST($C$159*B240+$C$160*VLOOKUP(B239,$G$162:$J$171,2,0)+$C$161,TRUE)</f>
        <v>#N/A</v>
      </c>
      <c r="C241" s="103" t="e">
        <f t="shared" ref="C241:K241" si="39">_xlfn.NORM.S.DIST($C$159*C240+$C$160*VLOOKUP(C239,$G$162:$J$171,2,0)+$C$161,TRUE)</f>
        <v>#N/A</v>
      </c>
      <c r="D241" s="103" t="e">
        <f t="shared" si="39"/>
        <v>#N/A</v>
      </c>
      <c r="E241" s="103" t="e">
        <f t="shared" si="39"/>
        <v>#N/A</v>
      </c>
      <c r="F241" s="103" t="e">
        <f t="shared" si="39"/>
        <v>#N/A</v>
      </c>
      <c r="G241" s="103" t="e">
        <f t="shared" si="39"/>
        <v>#N/A</v>
      </c>
      <c r="H241" s="103" t="e">
        <f t="shared" si="39"/>
        <v>#N/A</v>
      </c>
      <c r="I241" s="103" t="e">
        <f t="shared" si="39"/>
        <v>#N/A</v>
      </c>
      <c r="J241" s="103" t="e">
        <f t="shared" si="39"/>
        <v>#N/A</v>
      </c>
      <c r="K241" s="103" t="e">
        <f t="shared" si="39"/>
        <v>#N/A</v>
      </c>
    </row>
    <row r="242" spans="1:11" ht="12" customHeight="1">
      <c r="A242" s="99" t="s">
        <v>177</v>
      </c>
      <c r="B242" s="103" t="e">
        <f>_xlfn.NORM.S.DIST($C$159*B240+$C$160*VLOOKUP(B239,$G$162:$J$171,3,0)+$C$161,TRUE)</f>
        <v>#N/A</v>
      </c>
      <c r="C242" s="103" t="e">
        <f t="shared" ref="C242:K242" si="40">_xlfn.NORM.S.DIST($C$159*C240+$C$160*VLOOKUP(C239,$G$162:$J$171,3,0)+$C$161,TRUE)</f>
        <v>#N/A</v>
      </c>
      <c r="D242" s="103" t="e">
        <f t="shared" si="40"/>
        <v>#N/A</v>
      </c>
      <c r="E242" s="103" t="e">
        <f t="shared" si="40"/>
        <v>#N/A</v>
      </c>
      <c r="F242" s="103" t="e">
        <f t="shared" si="40"/>
        <v>#N/A</v>
      </c>
      <c r="G242" s="103" t="e">
        <f t="shared" si="40"/>
        <v>#N/A</v>
      </c>
      <c r="H242" s="103" t="e">
        <f t="shared" si="40"/>
        <v>#N/A</v>
      </c>
      <c r="I242" s="103" t="e">
        <f t="shared" si="40"/>
        <v>#N/A</v>
      </c>
      <c r="J242" s="103" t="e">
        <f t="shared" si="40"/>
        <v>#N/A</v>
      </c>
      <c r="K242" s="103" t="e">
        <f t="shared" si="40"/>
        <v>#N/A</v>
      </c>
    </row>
    <row r="243" spans="1:11" ht="12" customHeight="1">
      <c r="A243" s="99" t="s">
        <v>176</v>
      </c>
      <c r="B243" s="103" t="e">
        <f>_xlfn.NORM.S.DIST($C$159*B240+$C$160*VLOOKUP(B239,$G$162:$J$171,4,0)+$C$161,TRUE)</f>
        <v>#N/A</v>
      </c>
      <c r="C243" s="103" t="e">
        <f t="shared" ref="C243:K243" si="41">_xlfn.NORM.S.DIST($C$159*C240+$C$160*VLOOKUP(C239,$G$162:$J$171,4,0)+$C$161,TRUE)</f>
        <v>#N/A</v>
      </c>
      <c r="D243" s="103" t="e">
        <f t="shared" si="41"/>
        <v>#N/A</v>
      </c>
      <c r="E243" s="103" t="e">
        <f t="shared" si="41"/>
        <v>#N/A</v>
      </c>
      <c r="F243" s="103" t="e">
        <f t="shared" si="41"/>
        <v>#N/A</v>
      </c>
      <c r="G243" s="103" t="e">
        <f t="shared" si="41"/>
        <v>#N/A</v>
      </c>
      <c r="H243" s="103" t="e">
        <f t="shared" si="41"/>
        <v>#N/A</v>
      </c>
      <c r="I243" s="103" t="e">
        <f t="shared" si="41"/>
        <v>#N/A</v>
      </c>
      <c r="J243" s="103" t="e">
        <f t="shared" si="41"/>
        <v>#N/A</v>
      </c>
      <c r="K243" s="103" t="e">
        <f t="shared" si="41"/>
        <v>#N/A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 t="e">
        <f>VLOOKUP($B251,'fit with S&amp;P'!$A$100:$K$111,2+B252,0)</f>
        <v>#N/A</v>
      </c>
      <c r="C253" s="103" t="e">
        <f>VLOOKUP($B251,'fit with S&amp;P'!$A$100:$K$111,2+C252,0)</f>
        <v>#N/A</v>
      </c>
      <c r="D253" s="103" t="e">
        <f>VLOOKUP($B251,'fit with S&amp;P'!$A$100:$K$111,2+D252,0)</f>
        <v>#N/A</v>
      </c>
      <c r="E253" s="103" t="e">
        <f>VLOOKUP($B251,'fit with S&amp;P'!$A$100:$K$111,2+E252,0)</f>
        <v>#N/A</v>
      </c>
      <c r="F253" s="103" t="e">
        <f>VLOOKUP($B251,'fit with S&amp;P'!$A$100:$K$111,2+F252,0)</f>
        <v>#N/A</v>
      </c>
      <c r="G253" s="103" t="e">
        <f>VLOOKUP($B251,'fit with S&amp;P'!$A$100:$K$111,2+G252,0)</f>
        <v>#N/A</v>
      </c>
      <c r="H253" s="103" t="e">
        <f>VLOOKUP($B251,'fit with S&amp;P'!$A$100:$K$111,2+H252,0)</f>
        <v>#N/A</v>
      </c>
      <c r="I253" s="103" t="e">
        <f>VLOOKUP($B251,'fit with S&amp;P'!$A$100:$K$111,2+I252,0)</f>
        <v>#N/A</v>
      </c>
      <c r="J253" s="103" t="e">
        <f>VLOOKUP($B251,'fit with S&amp;P'!$A$100:$K$111,2+J252,0)</f>
        <v>#N/A</v>
      </c>
      <c r="K253" s="103" t="e">
        <f>VLOOKUP($B251,'fit with S&amp;P'!$A$100:$K$111,2+K252,0)</f>
        <v>#N/A</v>
      </c>
    </row>
    <row r="254" spans="1:11" ht="12" customHeight="1">
      <c r="A254" s="99" t="s">
        <v>175</v>
      </c>
      <c r="B254" s="103" t="e">
        <f>_xlfn.NORM.S.DIST($C$159*B253+$C$160*VLOOKUP(B252,$G$162:$J$171,2,0)+$C$161,TRUE)</f>
        <v>#N/A</v>
      </c>
      <c r="C254" s="103" t="e">
        <f t="shared" ref="C254:K254" si="42">_xlfn.NORM.S.DIST($C$159*C253+$C$160*VLOOKUP(C252,$G$162:$J$171,2,0)+$C$161,TRUE)</f>
        <v>#N/A</v>
      </c>
      <c r="D254" s="103" t="e">
        <f t="shared" si="42"/>
        <v>#N/A</v>
      </c>
      <c r="E254" s="103" t="e">
        <f t="shared" si="42"/>
        <v>#N/A</v>
      </c>
      <c r="F254" s="103" t="e">
        <f t="shared" si="42"/>
        <v>#N/A</v>
      </c>
      <c r="G254" s="103" t="e">
        <f t="shared" si="42"/>
        <v>#N/A</v>
      </c>
      <c r="H254" s="103" t="e">
        <f t="shared" si="42"/>
        <v>#N/A</v>
      </c>
      <c r="I254" s="103" t="e">
        <f t="shared" si="42"/>
        <v>#N/A</v>
      </c>
      <c r="J254" s="103" t="e">
        <f t="shared" si="42"/>
        <v>#N/A</v>
      </c>
      <c r="K254" s="103" t="e">
        <f t="shared" si="42"/>
        <v>#N/A</v>
      </c>
    </row>
    <row r="255" spans="1:11" ht="12" customHeight="1">
      <c r="A255" s="99" t="s">
        <v>177</v>
      </c>
      <c r="B255" s="103" t="e">
        <f>_xlfn.NORM.S.DIST($C$159*B253+$C$160*VLOOKUP(B252,$G$162:$J$171,3,0)+$C$161,TRUE)</f>
        <v>#N/A</v>
      </c>
      <c r="C255" s="103" t="e">
        <f t="shared" ref="C255:K255" si="43">_xlfn.NORM.S.DIST($C$159*C253+$C$160*VLOOKUP(C252,$G$162:$J$171,3,0)+$C$161,TRUE)</f>
        <v>#N/A</v>
      </c>
      <c r="D255" s="103" t="e">
        <f t="shared" si="43"/>
        <v>#N/A</v>
      </c>
      <c r="E255" s="103" t="e">
        <f t="shared" si="43"/>
        <v>#N/A</v>
      </c>
      <c r="F255" s="103" t="e">
        <f t="shared" si="43"/>
        <v>#N/A</v>
      </c>
      <c r="G255" s="103" t="e">
        <f t="shared" si="43"/>
        <v>#N/A</v>
      </c>
      <c r="H255" s="103" t="e">
        <f t="shared" si="43"/>
        <v>#N/A</v>
      </c>
      <c r="I255" s="103" t="e">
        <f t="shared" si="43"/>
        <v>#N/A</v>
      </c>
      <c r="J255" s="103" t="e">
        <f t="shared" si="43"/>
        <v>#N/A</v>
      </c>
      <c r="K255" s="103" t="e">
        <f t="shared" si="43"/>
        <v>#N/A</v>
      </c>
    </row>
    <row r="256" spans="1:11" ht="12" customHeight="1">
      <c r="A256" s="99" t="s">
        <v>176</v>
      </c>
      <c r="B256" s="103" t="e">
        <f>_xlfn.NORM.S.DIST($C$159*B253+$C$160*VLOOKUP(B252,$G$162:$J$171,4,0)+$C$161,TRUE)</f>
        <v>#N/A</v>
      </c>
      <c r="C256" s="103" t="e">
        <f t="shared" ref="C256:K256" si="44">_xlfn.NORM.S.DIST($C$159*C253+$C$160*VLOOKUP(C252,$G$162:$J$171,4,0)+$C$161,TRUE)</f>
        <v>#N/A</v>
      </c>
      <c r="D256" s="103" t="e">
        <f t="shared" si="44"/>
        <v>#N/A</v>
      </c>
      <c r="E256" s="103" t="e">
        <f t="shared" si="44"/>
        <v>#N/A</v>
      </c>
      <c r="F256" s="103" t="e">
        <f t="shared" si="44"/>
        <v>#N/A</v>
      </c>
      <c r="G256" s="103" t="e">
        <f t="shared" si="44"/>
        <v>#N/A</v>
      </c>
      <c r="H256" s="103" t="e">
        <f t="shared" si="44"/>
        <v>#N/A</v>
      </c>
      <c r="I256" s="103" t="e">
        <f t="shared" si="44"/>
        <v>#N/A</v>
      </c>
      <c r="J256" s="103" t="e">
        <f t="shared" si="44"/>
        <v>#N/A</v>
      </c>
      <c r="K256" s="103" t="e">
        <f t="shared" si="44"/>
        <v>#N/A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 t="e">
        <f>VLOOKUP($B264,'fit with S&amp;P'!$A$100:$K$111,2+B265,0)</f>
        <v>#N/A</v>
      </c>
      <c r="C266" s="103" t="e">
        <f>VLOOKUP($B264,'fit with S&amp;P'!$A$100:$K$111,2+C265,0)</f>
        <v>#N/A</v>
      </c>
      <c r="D266" s="103" t="e">
        <f>VLOOKUP($B264,'fit with S&amp;P'!$A$100:$K$111,2+D265,0)</f>
        <v>#N/A</v>
      </c>
      <c r="E266" s="103" t="e">
        <f>VLOOKUP($B264,'fit with S&amp;P'!$A$100:$K$111,2+E265,0)</f>
        <v>#N/A</v>
      </c>
      <c r="F266" s="103" t="e">
        <f>VLOOKUP($B264,'fit with S&amp;P'!$A$100:$K$111,2+F265,0)</f>
        <v>#N/A</v>
      </c>
      <c r="G266" s="103" t="e">
        <f>VLOOKUP($B264,'fit with S&amp;P'!$A$100:$K$111,2+G265,0)</f>
        <v>#N/A</v>
      </c>
      <c r="H266" s="103" t="e">
        <f>VLOOKUP($B264,'fit with S&amp;P'!$A$100:$K$111,2+H265,0)</f>
        <v>#N/A</v>
      </c>
      <c r="I266" s="103" t="e">
        <f>VLOOKUP($B264,'fit with S&amp;P'!$A$100:$K$111,2+I265,0)</f>
        <v>#N/A</v>
      </c>
      <c r="J266" s="103" t="e">
        <f>VLOOKUP($B264,'fit with S&amp;P'!$A$100:$K$111,2+J265,0)</f>
        <v>#N/A</v>
      </c>
      <c r="K266" s="103" t="e">
        <f>VLOOKUP($B264,'fit with S&amp;P'!$A$100:$K$111,2+K265,0)</f>
        <v>#N/A</v>
      </c>
    </row>
    <row r="267" spans="1:11" ht="12" customHeight="1">
      <c r="A267" s="99" t="s">
        <v>175</v>
      </c>
      <c r="B267" s="103" t="e">
        <f>_xlfn.NORM.S.DIST($C$159*B266+$C$160*VLOOKUP(B265,$G$162:$J$171,2,0)+$C$161,TRUE)</f>
        <v>#N/A</v>
      </c>
      <c r="C267" s="103" t="e">
        <f t="shared" ref="C267:K267" si="45">_xlfn.NORM.S.DIST($C$159*C266+$C$160*VLOOKUP(C265,$G$162:$J$171,2,0)+$C$161,TRUE)</f>
        <v>#N/A</v>
      </c>
      <c r="D267" s="103" t="e">
        <f t="shared" si="45"/>
        <v>#N/A</v>
      </c>
      <c r="E267" s="103" t="e">
        <f t="shared" si="45"/>
        <v>#N/A</v>
      </c>
      <c r="F267" s="103" t="e">
        <f t="shared" si="45"/>
        <v>#N/A</v>
      </c>
      <c r="G267" s="103" t="e">
        <f t="shared" si="45"/>
        <v>#N/A</v>
      </c>
      <c r="H267" s="103" t="e">
        <f t="shared" si="45"/>
        <v>#N/A</v>
      </c>
      <c r="I267" s="103" t="e">
        <f t="shared" si="45"/>
        <v>#N/A</v>
      </c>
      <c r="J267" s="103" t="e">
        <f t="shared" si="45"/>
        <v>#N/A</v>
      </c>
      <c r="K267" s="103" t="e">
        <f t="shared" si="45"/>
        <v>#N/A</v>
      </c>
    </row>
    <row r="268" spans="1:11" ht="12" customHeight="1">
      <c r="A268" s="99" t="s">
        <v>177</v>
      </c>
      <c r="B268" s="103" t="e">
        <f>_xlfn.NORM.S.DIST($C$159*B266+$C$160*VLOOKUP(B265,$G$162:$J$171,3,0)+$C$161,TRUE)</f>
        <v>#N/A</v>
      </c>
      <c r="C268" s="103" t="e">
        <f t="shared" ref="C268:K268" si="46">_xlfn.NORM.S.DIST($C$159*C266+$C$160*VLOOKUP(C265,$G$162:$J$171,3,0)+$C$161,TRUE)</f>
        <v>#N/A</v>
      </c>
      <c r="D268" s="103" t="e">
        <f t="shared" si="46"/>
        <v>#N/A</v>
      </c>
      <c r="E268" s="103" t="e">
        <f t="shared" si="46"/>
        <v>#N/A</v>
      </c>
      <c r="F268" s="103" t="e">
        <f t="shared" si="46"/>
        <v>#N/A</v>
      </c>
      <c r="G268" s="103" t="e">
        <f t="shared" si="46"/>
        <v>#N/A</v>
      </c>
      <c r="H268" s="103" t="e">
        <f t="shared" si="46"/>
        <v>#N/A</v>
      </c>
      <c r="I268" s="103" t="e">
        <f t="shared" si="46"/>
        <v>#N/A</v>
      </c>
      <c r="J268" s="103" t="e">
        <f t="shared" si="46"/>
        <v>#N/A</v>
      </c>
      <c r="K268" s="103" t="e">
        <f t="shared" si="46"/>
        <v>#N/A</v>
      </c>
    </row>
    <row r="269" spans="1:11" ht="12" customHeight="1">
      <c r="A269" s="99" t="s">
        <v>176</v>
      </c>
      <c r="B269" s="103" t="e">
        <f>_xlfn.NORM.S.DIST($C$159*B266+$C$160*VLOOKUP(B265,$G$162:$J$171,4,0)+$C$161,TRUE)</f>
        <v>#N/A</v>
      </c>
      <c r="C269" s="103" t="e">
        <f t="shared" ref="C269:K269" si="47">_xlfn.NORM.S.DIST($C$159*C266+$C$160*VLOOKUP(C265,$G$162:$J$171,4,0)+$C$161,TRUE)</f>
        <v>#N/A</v>
      </c>
      <c r="D269" s="103" t="e">
        <f t="shared" si="47"/>
        <v>#N/A</v>
      </c>
      <c r="E269" s="103" t="e">
        <f t="shared" si="47"/>
        <v>#N/A</v>
      </c>
      <c r="F269" s="103" t="e">
        <f t="shared" si="47"/>
        <v>#N/A</v>
      </c>
      <c r="G269" s="103" t="e">
        <f t="shared" si="47"/>
        <v>#N/A</v>
      </c>
      <c r="H269" s="103" t="e">
        <f t="shared" si="47"/>
        <v>#N/A</v>
      </c>
      <c r="I269" s="103" t="e">
        <f t="shared" si="47"/>
        <v>#N/A</v>
      </c>
      <c r="J269" s="103" t="e">
        <f t="shared" si="47"/>
        <v>#N/A</v>
      </c>
      <c r="K269" s="103" t="e">
        <f t="shared" si="47"/>
        <v>#N/A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 t="e">
        <f>VLOOKUP($B277,'fit with S&amp;P'!$A$100:$K$111,2+B278,0)</f>
        <v>#N/A</v>
      </c>
      <c r="C279" s="103" t="e">
        <f>VLOOKUP($B277,'fit with S&amp;P'!$A$100:$K$111,2+C278,0)</f>
        <v>#N/A</v>
      </c>
      <c r="D279" s="103" t="e">
        <f>VLOOKUP($B277,'fit with S&amp;P'!$A$100:$K$111,2+D278,0)</f>
        <v>#N/A</v>
      </c>
      <c r="E279" s="103" t="e">
        <f>VLOOKUP($B277,'fit with S&amp;P'!$A$100:$K$111,2+E278,0)</f>
        <v>#N/A</v>
      </c>
      <c r="F279" s="103" t="e">
        <f>VLOOKUP($B277,'fit with S&amp;P'!$A$100:$K$111,2+F278,0)</f>
        <v>#N/A</v>
      </c>
      <c r="G279" s="103" t="e">
        <f>VLOOKUP($B277,'fit with S&amp;P'!$A$100:$K$111,2+G278,0)</f>
        <v>#N/A</v>
      </c>
      <c r="H279" s="103" t="e">
        <f>VLOOKUP($B277,'fit with S&amp;P'!$A$100:$K$111,2+H278,0)</f>
        <v>#N/A</v>
      </c>
      <c r="I279" s="103" t="e">
        <f>VLOOKUP($B277,'fit with S&amp;P'!$A$100:$K$111,2+I278,0)</f>
        <v>#N/A</v>
      </c>
      <c r="J279" s="103" t="e">
        <f>VLOOKUP($B277,'fit with S&amp;P'!$A$100:$K$111,2+J278,0)</f>
        <v>#N/A</v>
      </c>
      <c r="K279" s="103" t="e">
        <f>VLOOKUP($B277,'fit with S&amp;P'!$A$100:$K$111,2+K278,0)</f>
        <v>#N/A</v>
      </c>
    </row>
    <row r="280" spans="1:11" ht="12" customHeight="1">
      <c r="A280" s="99" t="s">
        <v>175</v>
      </c>
      <c r="B280" s="103" t="e">
        <f>_xlfn.NORM.S.DIST($C$159*B279+$C$160*VLOOKUP(B278,$G$162:$J$171,2,0)+$C$161,TRUE)</f>
        <v>#N/A</v>
      </c>
      <c r="C280" s="103" t="e">
        <f t="shared" ref="C280:K280" si="48">_xlfn.NORM.S.DIST($C$159*C279+$C$160*VLOOKUP(C278,$G$162:$J$171,2,0)+$C$161,TRUE)</f>
        <v>#N/A</v>
      </c>
      <c r="D280" s="103" t="e">
        <f t="shared" si="48"/>
        <v>#N/A</v>
      </c>
      <c r="E280" s="103" t="e">
        <f t="shared" si="48"/>
        <v>#N/A</v>
      </c>
      <c r="F280" s="103" t="e">
        <f t="shared" si="48"/>
        <v>#N/A</v>
      </c>
      <c r="G280" s="103" t="e">
        <f t="shared" si="48"/>
        <v>#N/A</v>
      </c>
      <c r="H280" s="103" t="e">
        <f t="shared" si="48"/>
        <v>#N/A</v>
      </c>
      <c r="I280" s="103" t="e">
        <f t="shared" si="48"/>
        <v>#N/A</v>
      </c>
      <c r="J280" s="103" t="e">
        <f t="shared" si="48"/>
        <v>#N/A</v>
      </c>
      <c r="K280" s="103" t="e">
        <f t="shared" si="48"/>
        <v>#N/A</v>
      </c>
    </row>
    <row r="281" spans="1:11" ht="12" customHeight="1">
      <c r="A281" s="99" t="s">
        <v>177</v>
      </c>
      <c r="B281" s="103" t="e">
        <f>_xlfn.NORM.S.DIST($C$159*B279+$C$160*VLOOKUP(B278,$G$162:$J$171,3,0)+$C$161,TRUE)</f>
        <v>#N/A</v>
      </c>
      <c r="C281" s="103" t="e">
        <f t="shared" ref="C281:K281" si="49">_xlfn.NORM.S.DIST($C$159*C279+$C$160*VLOOKUP(C278,$G$162:$J$171,3,0)+$C$161,TRUE)</f>
        <v>#N/A</v>
      </c>
      <c r="D281" s="103" t="e">
        <f t="shared" si="49"/>
        <v>#N/A</v>
      </c>
      <c r="E281" s="103" t="e">
        <f t="shared" si="49"/>
        <v>#N/A</v>
      </c>
      <c r="F281" s="103" t="e">
        <f t="shared" si="49"/>
        <v>#N/A</v>
      </c>
      <c r="G281" s="103" t="e">
        <f t="shared" si="49"/>
        <v>#N/A</v>
      </c>
      <c r="H281" s="103" t="e">
        <f t="shared" si="49"/>
        <v>#N/A</v>
      </c>
      <c r="I281" s="103" t="e">
        <f t="shared" si="49"/>
        <v>#N/A</v>
      </c>
      <c r="J281" s="103" t="e">
        <f t="shared" si="49"/>
        <v>#N/A</v>
      </c>
      <c r="K281" s="103" t="e">
        <f t="shared" si="49"/>
        <v>#N/A</v>
      </c>
    </row>
    <row r="282" spans="1:11" ht="12" customHeight="1">
      <c r="A282" s="99" t="s">
        <v>176</v>
      </c>
      <c r="B282" s="103" t="e">
        <f>_xlfn.NORM.S.DIST($C$159*B279+$C$160*VLOOKUP(B278,$G$162:$J$171,4,0)+$C$161,TRUE)</f>
        <v>#N/A</v>
      </c>
      <c r="C282" s="103" t="e">
        <f t="shared" ref="C282:K282" si="50">_xlfn.NORM.S.DIST($C$159*C279+$C$160*VLOOKUP(C278,$G$162:$J$171,4,0)+$C$161,TRUE)</f>
        <v>#N/A</v>
      </c>
      <c r="D282" s="103" t="e">
        <f t="shared" si="50"/>
        <v>#N/A</v>
      </c>
      <c r="E282" s="103" t="e">
        <f t="shared" si="50"/>
        <v>#N/A</v>
      </c>
      <c r="F282" s="103" t="e">
        <f t="shared" si="50"/>
        <v>#N/A</v>
      </c>
      <c r="G282" s="103" t="e">
        <f t="shared" si="50"/>
        <v>#N/A</v>
      </c>
      <c r="H282" s="103" t="e">
        <f t="shared" si="50"/>
        <v>#N/A</v>
      </c>
      <c r="I282" s="103" t="e">
        <f t="shared" si="50"/>
        <v>#N/A</v>
      </c>
      <c r="J282" s="103" t="e">
        <f t="shared" si="50"/>
        <v>#N/A</v>
      </c>
      <c r="K282" s="103" t="e">
        <f t="shared" si="50"/>
        <v>#N/A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 t="e">
        <f>VLOOKUP($B290,'fit with S&amp;P'!$A$100:$K$111,2+B291,0)</f>
        <v>#N/A</v>
      </c>
      <c r="C292" s="103" t="e">
        <f>VLOOKUP($B290,'fit with S&amp;P'!$A$100:$K$111,2+C291,0)</f>
        <v>#N/A</v>
      </c>
      <c r="D292" s="103" t="e">
        <f>VLOOKUP($B290,'fit with S&amp;P'!$A$100:$K$111,2+D291,0)</f>
        <v>#N/A</v>
      </c>
      <c r="E292" s="103" t="e">
        <f>VLOOKUP($B290,'fit with S&amp;P'!$A$100:$K$111,2+E291,0)</f>
        <v>#N/A</v>
      </c>
      <c r="F292" s="103" t="e">
        <f>VLOOKUP($B290,'fit with S&amp;P'!$A$100:$K$111,2+F291,0)</f>
        <v>#N/A</v>
      </c>
      <c r="G292" s="103" t="e">
        <f>VLOOKUP($B290,'fit with S&amp;P'!$A$100:$K$111,2+G291,0)</f>
        <v>#N/A</v>
      </c>
      <c r="H292" s="103" t="e">
        <f>VLOOKUP($B290,'fit with S&amp;P'!$A$100:$K$111,2+H291,0)</f>
        <v>#N/A</v>
      </c>
      <c r="I292" s="103" t="e">
        <f>VLOOKUP($B290,'fit with S&amp;P'!$A$100:$K$111,2+I291,0)</f>
        <v>#N/A</v>
      </c>
      <c r="J292" s="103" t="e">
        <f>VLOOKUP($B290,'fit with S&amp;P'!$A$100:$K$111,2+J291,0)</f>
        <v>#N/A</v>
      </c>
      <c r="K292" s="103" t="e">
        <f>VLOOKUP($B290,'fit with S&amp;P'!$A$100:$K$111,2+K291,0)</f>
        <v>#N/A</v>
      </c>
    </row>
    <row r="293" spans="1:11" ht="12" customHeight="1">
      <c r="A293" s="99" t="s">
        <v>175</v>
      </c>
      <c r="B293" s="103" t="e">
        <f>_xlfn.NORM.S.DIST($C$159*B292+$C$160*VLOOKUP(B291,$G$162:$J$171,2,0)+$C$161,TRUE)</f>
        <v>#N/A</v>
      </c>
      <c r="C293" s="103" t="e">
        <f t="shared" ref="C293:K293" si="51">_xlfn.NORM.S.DIST($C$159*C292+$C$160*VLOOKUP(C291,$G$162:$J$171,2,0)+$C$161,TRUE)</f>
        <v>#N/A</v>
      </c>
      <c r="D293" s="103" t="e">
        <f t="shared" si="51"/>
        <v>#N/A</v>
      </c>
      <c r="E293" s="103" t="e">
        <f t="shared" si="51"/>
        <v>#N/A</v>
      </c>
      <c r="F293" s="103" t="e">
        <f t="shared" si="51"/>
        <v>#N/A</v>
      </c>
      <c r="G293" s="103" t="e">
        <f t="shared" si="51"/>
        <v>#N/A</v>
      </c>
      <c r="H293" s="103" t="e">
        <f t="shared" si="51"/>
        <v>#N/A</v>
      </c>
      <c r="I293" s="103" t="e">
        <f t="shared" si="51"/>
        <v>#N/A</v>
      </c>
      <c r="J293" s="103" t="e">
        <f t="shared" si="51"/>
        <v>#N/A</v>
      </c>
      <c r="K293" s="103" t="e">
        <f t="shared" si="51"/>
        <v>#N/A</v>
      </c>
    </row>
    <row r="294" spans="1:11" ht="12" customHeight="1">
      <c r="A294" s="99" t="s">
        <v>177</v>
      </c>
      <c r="B294" s="103" t="e">
        <f>_xlfn.NORM.S.DIST($C$159*B292+$C$160*VLOOKUP(B291,$G$162:$J$171,3,0)+$C$161,TRUE)</f>
        <v>#N/A</v>
      </c>
      <c r="C294" s="103" t="e">
        <f t="shared" ref="C294:K294" si="52">_xlfn.NORM.S.DIST($C$159*C292+$C$160*VLOOKUP(C291,$G$162:$J$171,3,0)+$C$161,TRUE)</f>
        <v>#N/A</v>
      </c>
      <c r="D294" s="103" t="e">
        <f t="shared" si="52"/>
        <v>#N/A</v>
      </c>
      <c r="E294" s="103" t="e">
        <f t="shared" si="52"/>
        <v>#N/A</v>
      </c>
      <c r="F294" s="103" t="e">
        <f t="shared" si="52"/>
        <v>#N/A</v>
      </c>
      <c r="G294" s="103" t="e">
        <f t="shared" si="52"/>
        <v>#N/A</v>
      </c>
      <c r="H294" s="103" t="e">
        <f t="shared" si="52"/>
        <v>#N/A</v>
      </c>
      <c r="I294" s="103" t="e">
        <f t="shared" si="52"/>
        <v>#N/A</v>
      </c>
      <c r="J294" s="103" t="e">
        <f t="shared" si="52"/>
        <v>#N/A</v>
      </c>
      <c r="K294" s="103" t="e">
        <f t="shared" si="52"/>
        <v>#N/A</v>
      </c>
    </row>
    <row r="295" spans="1:11" ht="12" customHeight="1">
      <c r="A295" s="99" t="s">
        <v>176</v>
      </c>
      <c r="B295" s="103" t="e">
        <f>_xlfn.NORM.S.DIST($C$159*B292+$C$160*VLOOKUP(B291,$G$162:$J$171,4,0)+$C$161,TRUE)</f>
        <v>#N/A</v>
      </c>
      <c r="C295" s="103" t="e">
        <f t="shared" ref="C295:K295" si="53">_xlfn.NORM.S.DIST($C$159*C292+$C$160*VLOOKUP(C291,$G$162:$J$171,4,0)+$C$161,TRUE)</f>
        <v>#N/A</v>
      </c>
      <c r="D295" s="103" t="e">
        <f t="shared" si="53"/>
        <v>#N/A</v>
      </c>
      <c r="E295" s="103" t="e">
        <f t="shared" si="53"/>
        <v>#N/A</v>
      </c>
      <c r="F295" s="103" t="e">
        <f t="shared" si="53"/>
        <v>#N/A</v>
      </c>
      <c r="G295" s="103" t="e">
        <f t="shared" si="53"/>
        <v>#N/A</v>
      </c>
      <c r="H295" s="103" t="e">
        <f t="shared" si="53"/>
        <v>#N/A</v>
      </c>
      <c r="I295" s="103" t="e">
        <f t="shared" si="53"/>
        <v>#N/A</v>
      </c>
      <c r="J295" s="103" t="e">
        <f t="shared" si="53"/>
        <v>#N/A</v>
      </c>
      <c r="K295" s="103" t="e">
        <f t="shared" si="53"/>
        <v>#N/A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 t="e">
        <f>VLOOKUP($B303,'fit with S&amp;P'!$A$100:$K$111,2+B304,0)</f>
        <v>#N/A</v>
      </c>
      <c r="C305" s="103" t="e">
        <f>VLOOKUP($B303,'fit with S&amp;P'!$A$100:$K$111,2+C304,0)</f>
        <v>#N/A</v>
      </c>
      <c r="D305" s="103" t="e">
        <f>VLOOKUP($B303,'fit with S&amp;P'!$A$100:$K$111,2+D304,0)</f>
        <v>#N/A</v>
      </c>
      <c r="E305" s="103" t="e">
        <f>VLOOKUP($B303,'fit with S&amp;P'!$A$100:$K$111,2+E304,0)</f>
        <v>#N/A</v>
      </c>
      <c r="F305" s="103" t="e">
        <f>VLOOKUP($B303,'fit with S&amp;P'!$A$100:$K$111,2+F304,0)</f>
        <v>#N/A</v>
      </c>
      <c r="G305" s="103" t="e">
        <f>VLOOKUP($B303,'fit with S&amp;P'!$A$100:$K$111,2+G304,0)</f>
        <v>#N/A</v>
      </c>
      <c r="H305" s="103" t="e">
        <f>VLOOKUP($B303,'fit with S&amp;P'!$A$100:$K$111,2+H304,0)</f>
        <v>#N/A</v>
      </c>
      <c r="I305" s="103" t="e">
        <f>VLOOKUP($B303,'fit with S&amp;P'!$A$100:$K$111,2+I304,0)</f>
        <v>#N/A</v>
      </c>
      <c r="J305" s="103" t="e">
        <f>VLOOKUP($B303,'fit with S&amp;P'!$A$100:$K$111,2+J304,0)</f>
        <v>#N/A</v>
      </c>
      <c r="K305" s="103" t="e">
        <f>VLOOKUP($B303,'fit with S&amp;P'!$A$100:$K$111,2+K304,0)</f>
        <v>#N/A</v>
      </c>
    </row>
    <row r="306" spans="1:11" ht="12" customHeight="1">
      <c r="A306" s="99" t="s">
        <v>175</v>
      </c>
      <c r="B306" s="103" t="e">
        <f>_xlfn.NORM.S.DIST($C$159*B305+$C$160*VLOOKUP(B304,$G$162:$J$171,2,0)+$C$161,TRUE)</f>
        <v>#N/A</v>
      </c>
      <c r="C306" s="103" t="e">
        <f t="shared" ref="C306:K306" si="54">_xlfn.NORM.S.DIST($C$159*C305+$C$160*VLOOKUP(C304,$G$162:$J$171,2,0)+$C$161,TRUE)</f>
        <v>#N/A</v>
      </c>
      <c r="D306" s="103" t="e">
        <f t="shared" si="54"/>
        <v>#N/A</v>
      </c>
      <c r="E306" s="103" t="e">
        <f t="shared" si="54"/>
        <v>#N/A</v>
      </c>
      <c r="F306" s="103" t="e">
        <f t="shared" si="54"/>
        <v>#N/A</v>
      </c>
      <c r="G306" s="103" t="e">
        <f t="shared" si="54"/>
        <v>#N/A</v>
      </c>
      <c r="H306" s="103" t="e">
        <f t="shared" si="54"/>
        <v>#N/A</v>
      </c>
      <c r="I306" s="103" t="e">
        <f t="shared" si="54"/>
        <v>#N/A</v>
      </c>
      <c r="J306" s="103" t="e">
        <f t="shared" si="54"/>
        <v>#N/A</v>
      </c>
      <c r="K306" s="103" t="e">
        <f t="shared" si="54"/>
        <v>#N/A</v>
      </c>
    </row>
    <row r="307" spans="1:11" ht="12" customHeight="1">
      <c r="A307" s="99" t="s">
        <v>177</v>
      </c>
      <c r="B307" s="103" t="e">
        <f>_xlfn.NORM.S.DIST($C$159*B305+$C$160*VLOOKUP(B304,$G$162:$J$171,3,0)+$C$161,TRUE)</f>
        <v>#N/A</v>
      </c>
      <c r="C307" s="103" t="e">
        <f t="shared" ref="C307:K307" si="55">_xlfn.NORM.S.DIST($C$159*C305+$C$160*VLOOKUP(C304,$G$162:$J$171,3,0)+$C$161,TRUE)</f>
        <v>#N/A</v>
      </c>
      <c r="D307" s="103" t="e">
        <f t="shared" si="55"/>
        <v>#N/A</v>
      </c>
      <c r="E307" s="103" t="e">
        <f t="shared" si="55"/>
        <v>#N/A</v>
      </c>
      <c r="F307" s="103" t="e">
        <f t="shared" si="55"/>
        <v>#N/A</v>
      </c>
      <c r="G307" s="103" t="e">
        <f t="shared" si="55"/>
        <v>#N/A</v>
      </c>
      <c r="H307" s="103" t="e">
        <f t="shared" si="55"/>
        <v>#N/A</v>
      </c>
      <c r="I307" s="103" t="e">
        <f t="shared" si="55"/>
        <v>#N/A</v>
      </c>
      <c r="J307" s="103" t="e">
        <f t="shared" si="55"/>
        <v>#N/A</v>
      </c>
      <c r="K307" s="103" t="e">
        <f t="shared" si="55"/>
        <v>#N/A</v>
      </c>
    </row>
    <row r="308" spans="1:11" ht="12" customHeight="1">
      <c r="A308" s="99" t="s">
        <v>176</v>
      </c>
      <c r="B308" s="103" t="e">
        <f>_xlfn.NORM.S.DIST($C$159*B305+$C$160*VLOOKUP(B304,$G$162:$J$171,4,0)+$C$161,TRUE)</f>
        <v>#N/A</v>
      </c>
      <c r="C308" s="103" t="e">
        <f t="shared" ref="C308:K308" si="56">_xlfn.NORM.S.DIST($C$159*C305+$C$160*VLOOKUP(C304,$G$162:$J$171,4,0)+$C$161,TRUE)</f>
        <v>#N/A</v>
      </c>
      <c r="D308" s="103" t="e">
        <f t="shared" si="56"/>
        <v>#N/A</v>
      </c>
      <c r="E308" s="103" t="e">
        <f t="shared" si="56"/>
        <v>#N/A</v>
      </c>
      <c r="F308" s="103" t="e">
        <f t="shared" si="56"/>
        <v>#N/A</v>
      </c>
      <c r="G308" s="103" t="e">
        <f t="shared" si="56"/>
        <v>#N/A</v>
      </c>
      <c r="H308" s="103" t="e">
        <f t="shared" si="56"/>
        <v>#N/A</v>
      </c>
      <c r="I308" s="103" t="e">
        <f t="shared" si="56"/>
        <v>#N/A</v>
      </c>
      <c r="J308" s="103" t="e">
        <f t="shared" si="56"/>
        <v>#N/A</v>
      </c>
      <c r="K308" s="103" t="e">
        <f t="shared" si="56"/>
        <v>#N/A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 t="e">
        <f>VLOOKUP($B316,'fit with S&amp;P'!$A$100:$K$111,2+B317,0)</f>
        <v>#N/A</v>
      </c>
      <c r="C318" s="103" t="e">
        <f>VLOOKUP($B316,'fit with S&amp;P'!$A$100:$K$111,2+C317,0)</f>
        <v>#N/A</v>
      </c>
      <c r="D318" s="103" t="e">
        <f>VLOOKUP($B316,'fit with S&amp;P'!$A$100:$K$111,2+D317,0)</f>
        <v>#N/A</v>
      </c>
      <c r="E318" s="103" t="e">
        <f>VLOOKUP($B316,'fit with S&amp;P'!$A$100:$K$111,2+E317,0)</f>
        <v>#N/A</v>
      </c>
      <c r="F318" s="103" t="e">
        <f>VLOOKUP($B316,'fit with S&amp;P'!$A$100:$K$111,2+F317,0)</f>
        <v>#N/A</v>
      </c>
      <c r="G318" s="103" t="e">
        <f>VLOOKUP($B316,'fit with S&amp;P'!$A$100:$K$111,2+G317,0)</f>
        <v>#N/A</v>
      </c>
      <c r="H318" s="103" t="e">
        <f>VLOOKUP($B316,'fit with S&amp;P'!$A$100:$K$111,2+H317,0)</f>
        <v>#N/A</v>
      </c>
      <c r="I318" s="103" t="e">
        <f>VLOOKUP($B316,'fit with S&amp;P'!$A$100:$K$111,2+I317,0)</f>
        <v>#N/A</v>
      </c>
      <c r="J318" s="103" t="e">
        <f>VLOOKUP($B316,'fit with S&amp;P'!$A$100:$K$111,2+J317,0)</f>
        <v>#N/A</v>
      </c>
      <c r="K318" s="103" t="e">
        <f>VLOOKUP($B316,'fit with S&amp;P'!$A$100:$K$111,2+K317,0)</f>
        <v>#N/A</v>
      </c>
    </row>
    <row r="319" spans="1:11" ht="12" customHeight="1">
      <c r="A319" s="99" t="s">
        <v>175</v>
      </c>
      <c r="B319" s="103" t="e">
        <f>_xlfn.NORM.S.DIST($C$159*B318+$C$160*VLOOKUP(B317,$G$162:$J$171,2,0)+$C$161,TRUE)</f>
        <v>#N/A</v>
      </c>
      <c r="C319" s="103" t="e">
        <f t="shared" ref="C319:K319" si="57">_xlfn.NORM.S.DIST($C$159*C318+$C$160*VLOOKUP(C317,$G$162:$J$171,2,0)+$C$161,TRUE)</f>
        <v>#N/A</v>
      </c>
      <c r="D319" s="103" t="e">
        <f t="shared" si="57"/>
        <v>#N/A</v>
      </c>
      <c r="E319" s="103" t="e">
        <f t="shared" si="57"/>
        <v>#N/A</v>
      </c>
      <c r="F319" s="103" t="e">
        <f t="shared" si="57"/>
        <v>#N/A</v>
      </c>
      <c r="G319" s="103" t="e">
        <f t="shared" si="57"/>
        <v>#N/A</v>
      </c>
      <c r="H319" s="103" t="e">
        <f t="shared" si="57"/>
        <v>#N/A</v>
      </c>
      <c r="I319" s="103" t="e">
        <f t="shared" si="57"/>
        <v>#N/A</v>
      </c>
      <c r="J319" s="103" t="e">
        <f t="shared" si="57"/>
        <v>#N/A</v>
      </c>
      <c r="K319" s="103" t="e">
        <f t="shared" si="57"/>
        <v>#N/A</v>
      </c>
    </row>
    <row r="320" spans="1:11" ht="12" customHeight="1">
      <c r="A320" s="99" t="s">
        <v>177</v>
      </c>
      <c r="B320" s="103" t="e">
        <f>_xlfn.NORM.S.DIST($C$159*B318+$C$160*VLOOKUP(B317,$G$162:$J$171,3,0)+$C$161,TRUE)</f>
        <v>#N/A</v>
      </c>
      <c r="C320" s="103" t="e">
        <f t="shared" ref="C320:K320" si="58">_xlfn.NORM.S.DIST($C$159*C318+$C$160*VLOOKUP(C317,$G$162:$J$171,3,0)+$C$161,TRUE)</f>
        <v>#N/A</v>
      </c>
      <c r="D320" s="103" t="e">
        <f t="shared" si="58"/>
        <v>#N/A</v>
      </c>
      <c r="E320" s="103" t="e">
        <f t="shared" si="58"/>
        <v>#N/A</v>
      </c>
      <c r="F320" s="103" t="e">
        <f t="shared" si="58"/>
        <v>#N/A</v>
      </c>
      <c r="G320" s="103" t="e">
        <f t="shared" si="58"/>
        <v>#N/A</v>
      </c>
      <c r="H320" s="103" t="e">
        <f t="shared" si="58"/>
        <v>#N/A</v>
      </c>
      <c r="I320" s="103" t="e">
        <f t="shared" si="58"/>
        <v>#N/A</v>
      </c>
      <c r="J320" s="103" t="e">
        <f t="shared" si="58"/>
        <v>#N/A</v>
      </c>
      <c r="K320" s="103" t="e">
        <f t="shared" si="58"/>
        <v>#N/A</v>
      </c>
    </row>
    <row r="321" spans="1:11" ht="12" customHeight="1">
      <c r="A321" s="99" t="s">
        <v>176</v>
      </c>
      <c r="B321" s="103" t="e">
        <f>_xlfn.NORM.S.DIST($C$159*B318+$C$160*VLOOKUP(B317,$G$162:$J$171,4,0)+$C$161,TRUE)</f>
        <v>#N/A</v>
      </c>
      <c r="C321" s="103" t="e">
        <f t="shared" ref="C321:K321" si="59">_xlfn.NORM.S.DIST($C$159*C318+$C$160*VLOOKUP(C317,$G$162:$J$171,4,0)+$C$161,TRUE)</f>
        <v>#N/A</v>
      </c>
      <c r="D321" s="103" t="e">
        <f t="shared" si="59"/>
        <v>#N/A</v>
      </c>
      <c r="E321" s="103" t="e">
        <f t="shared" si="59"/>
        <v>#N/A</v>
      </c>
      <c r="F321" s="103" t="e">
        <f t="shared" si="59"/>
        <v>#N/A</v>
      </c>
      <c r="G321" s="103" t="e">
        <f t="shared" si="59"/>
        <v>#N/A</v>
      </c>
      <c r="H321" s="103" t="e">
        <f t="shared" si="59"/>
        <v>#N/A</v>
      </c>
      <c r="I321" s="103" t="e">
        <f t="shared" si="59"/>
        <v>#N/A</v>
      </c>
      <c r="J321" s="103" t="e">
        <f t="shared" si="59"/>
        <v>#N/A</v>
      </c>
      <c r="K321" s="103" t="e">
        <f t="shared" si="59"/>
        <v>#N/A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05" t="s">
        <v>24</v>
      </c>
      <c r="B330" s="105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05" t="s">
        <v>204</v>
      </c>
      <c r="B331" s="103" t="e">
        <f ca="1">OFFSET($B$176,(VALUE(MID($A331,5,2))-1)*13,B$330)</f>
        <v>#N/A</v>
      </c>
      <c r="C331" s="103" t="e">
        <f t="shared" ref="C331:K342" ca="1" si="60">OFFSET($B$176,(VALUE(MID($A331,5,2))-1)*13,C$330)</f>
        <v>#N/A</v>
      </c>
      <c r="D331" s="103" t="e">
        <f t="shared" ca="1" si="60"/>
        <v>#N/A</v>
      </c>
      <c r="E331" s="103" t="e">
        <f t="shared" ca="1" si="60"/>
        <v>#N/A</v>
      </c>
      <c r="F331" s="103" t="e">
        <f t="shared" ca="1" si="60"/>
        <v>#N/A</v>
      </c>
      <c r="G331" s="103" t="e">
        <f t="shared" ca="1" si="60"/>
        <v>#N/A</v>
      </c>
      <c r="H331" s="103" t="e">
        <f t="shared" ca="1" si="60"/>
        <v>#N/A</v>
      </c>
      <c r="I331" s="103" t="e">
        <f t="shared" ca="1" si="60"/>
        <v>#N/A</v>
      </c>
      <c r="J331" s="103" t="e">
        <f t="shared" ca="1" si="60"/>
        <v>#N/A</v>
      </c>
      <c r="K331" s="103" t="e">
        <f t="shared" ca="1" si="60"/>
        <v>#N/A</v>
      </c>
    </row>
    <row r="332" spans="1:11" ht="12" customHeight="1">
      <c r="A332" s="105" t="s">
        <v>205</v>
      </c>
      <c r="B332" s="103" t="e">
        <f t="shared" ref="B332:B342" ca="1" si="61">OFFSET($B$176,(VALUE(MID($A332,5,2))-1)*13,B$330)</f>
        <v>#N/A</v>
      </c>
      <c r="C332" s="103" t="e">
        <f t="shared" ca="1" si="60"/>
        <v>#N/A</v>
      </c>
      <c r="D332" s="103" t="e">
        <f t="shared" ca="1" si="60"/>
        <v>#N/A</v>
      </c>
      <c r="E332" s="103" t="e">
        <f t="shared" ca="1" si="60"/>
        <v>#N/A</v>
      </c>
      <c r="F332" s="103" t="e">
        <f t="shared" ca="1" si="60"/>
        <v>#N/A</v>
      </c>
      <c r="G332" s="103" t="e">
        <f t="shared" ca="1" si="60"/>
        <v>#N/A</v>
      </c>
      <c r="H332" s="103" t="e">
        <f t="shared" ca="1" si="60"/>
        <v>#N/A</v>
      </c>
      <c r="I332" s="103" t="e">
        <f t="shared" ca="1" si="60"/>
        <v>#N/A</v>
      </c>
      <c r="J332" s="103" t="e">
        <f t="shared" ca="1" si="60"/>
        <v>#N/A</v>
      </c>
      <c r="K332" s="103" t="e">
        <f t="shared" ca="1" si="60"/>
        <v>#N/A</v>
      </c>
    </row>
    <row r="333" spans="1:11" ht="12" customHeight="1">
      <c r="A333" s="105" t="s">
        <v>206</v>
      </c>
      <c r="B333" s="103" t="e">
        <f t="shared" ca="1" si="61"/>
        <v>#N/A</v>
      </c>
      <c r="C333" s="103" t="e">
        <f t="shared" ca="1" si="60"/>
        <v>#N/A</v>
      </c>
      <c r="D333" s="103" t="e">
        <f t="shared" ca="1" si="60"/>
        <v>#N/A</v>
      </c>
      <c r="E333" s="103" t="e">
        <f t="shared" ca="1" si="60"/>
        <v>#N/A</v>
      </c>
      <c r="F333" s="103" t="e">
        <f t="shared" ca="1" si="60"/>
        <v>#N/A</v>
      </c>
      <c r="G333" s="103" t="e">
        <f t="shared" ca="1" si="60"/>
        <v>#N/A</v>
      </c>
      <c r="H333" s="103" t="e">
        <f t="shared" ca="1" si="60"/>
        <v>#N/A</v>
      </c>
      <c r="I333" s="103" t="e">
        <f t="shared" ca="1" si="60"/>
        <v>#N/A</v>
      </c>
      <c r="J333" s="103" t="e">
        <f t="shared" ca="1" si="60"/>
        <v>#N/A</v>
      </c>
      <c r="K333" s="103" t="e">
        <f t="shared" ca="1" si="60"/>
        <v>#N/A</v>
      </c>
    </row>
    <row r="334" spans="1:11" ht="12" customHeight="1">
      <c r="A334" s="105" t="s">
        <v>207</v>
      </c>
      <c r="B334" s="103" t="e">
        <f t="shared" ca="1" si="61"/>
        <v>#N/A</v>
      </c>
      <c r="C334" s="103" t="e">
        <f t="shared" ca="1" si="60"/>
        <v>#N/A</v>
      </c>
      <c r="D334" s="103" t="e">
        <f t="shared" ca="1" si="60"/>
        <v>#N/A</v>
      </c>
      <c r="E334" s="103" t="e">
        <f t="shared" ca="1" si="60"/>
        <v>#N/A</v>
      </c>
      <c r="F334" s="103" t="e">
        <f t="shared" ca="1" si="60"/>
        <v>#N/A</v>
      </c>
      <c r="G334" s="103" t="e">
        <f t="shared" ca="1" si="60"/>
        <v>#N/A</v>
      </c>
      <c r="H334" s="103" t="e">
        <f t="shared" ca="1" si="60"/>
        <v>#N/A</v>
      </c>
      <c r="I334" s="103" t="e">
        <f t="shared" ca="1" si="60"/>
        <v>#N/A</v>
      </c>
      <c r="J334" s="103" t="e">
        <f t="shared" ca="1" si="60"/>
        <v>#N/A</v>
      </c>
      <c r="K334" s="103" t="e">
        <f t="shared" ca="1" si="60"/>
        <v>#N/A</v>
      </c>
    </row>
    <row r="335" spans="1:11" ht="12" customHeight="1">
      <c r="A335" s="105" t="s">
        <v>208</v>
      </c>
      <c r="B335" s="103" t="e">
        <f t="shared" ca="1" si="61"/>
        <v>#N/A</v>
      </c>
      <c r="C335" s="103" t="e">
        <f t="shared" ca="1" si="60"/>
        <v>#N/A</v>
      </c>
      <c r="D335" s="103" t="e">
        <f t="shared" ca="1" si="60"/>
        <v>#N/A</v>
      </c>
      <c r="E335" s="103" t="e">
        <f t="shared" ca="1" si="60"/>
        <v>#N/A</v>
      </c>
      <c r="F335" s="103" t="e">
        <f t="shared" ca="1" si="60"/>
        <v>#N/A</v>
      </c>
      <c r="G335" s="103" t="e">
        <f t="shared" ca="1" si="60"/>
        <v>#N/A</v>
      </c>
      <c r="H335" s="103" t="e">
        <f t="shared" ca="1" si="60"/>
        <v>#N/A</v>
      </c>
      <c r="I335" s="103" t="e">
        <f t="shared" ca="1" si="60"/>
        <v>#N/A</v>
      </c>
      <c r="J335" s="103" t="e">
        <f t="shared" ca="1" si="60"/>
        <v>#N/A</v>
      </c>
      <c r="K335" s="103" t="e">
        <f t="shared" ca="1" si="60"/>
        <v>#N/A</v>
      </c>
    </row>
    <row r="336" spans="1:11" ht="12" customHeight="1">
      <c r="A336" s="105" t="s">
        <v>209</v>
      </c>
      <c r="B336" s="103" t="e">
        <f t="shared" ca="1" si="61"/>
        <v>#N/A</v>
      </c>
      <c r="C336" s="103" t="e">
        <f t="shared" ca="1" si="60"/>
        <v>#N/A</v>
      </c>
      <c r="D336" s="103" t="e">
        <f t="shared" ca="1" si="60"/>
        <v>#N/A</v>
      </c>
      <c r="E336" s="103" t="e">
        <f t="shared" ca="1" si="60"/>
        <v>#N/A</v>
      </c>
      <c r="F336" s="103" t="e">
        <f t="shared" ca="1" si="60"/>
        <v>#N/A</v>
      </c>
      <c r="G336" s="103" t="e">
        <f t="shared" ca="1" si="60"/>
        <v>#N/A</v>
      </c>
      <c r="H336" s="103" t="e">
        <f t="shared" ca="1" si="60"/>
        <v>#N/A</v>
      </c>
      <c r="I336" s="103" t="e">
        <f t="shared" ca="1" si="60"/>
        <v>#N/A</v>
      </c>
      <c r="J336" s="103" t="e">
        <f t="shared" ca="1" si="60"/>
        <v>#N/A</v>
      </c>
      <c r="K336" s="103" t="e">
        <f t="shared" ca="1" si="60"/>
        <v>#N/A</v>
      </c>
    </row>
    <row r="337" spans="1:11" ht="12" customHeight="1">
      <c r="A337" s="105" t="s">
        <v>210</v>
      </c>
      <c r="B337" s="103" t="e">
        <f t="shared" ca="1" si="61"/>
        <v>#N/A</v>
      </c>
      <c r="C337" s="103" t="e">
        <f t="shared" ca="1" si="60"/>
        <v>#N/A</v>
      </c>
      <c r="D337" s="103" t="e">
        <f t="shared" ca="1" si="60"/>
        <v>#N/A</v>
      </c>
      <c r="E337" s="103" t="e">
        <f t="shared" ca="1" si="60"/>
        <v>#N/A</v>
      </c>
      <c r="F337" s="103" t="e">
        <f t="shared" ca="1" si="60"/>
        <v>#N/A</v>
      </c>
      <c r="G337" s="103" t="e">
        <f t="shared" ca="1" si="60"/>
        <v>#N/A</v>
      </c>
      <c r="H337" s="103" t="e">
        <f t="shared" ca="1" si="60"/>
        <v>#N/A</v>
      </c>
      <c r="I337" s="103" t="e">
        <f t="shared" ca="1" si="60"/>
        <v>#N/A</v>
      </c>
      <c r="J337" s="103" t="e">
        <f t="shared" ca="1" si="60"/>
        <v>#N/A</v>
      </c>
      <c r="K337" s="103" t="e">
        <f t="shared" ca="1" si="60"/>
        <v>#N/A</v>
      </c>
    </row>
    <row r="338" spans="1:11" ht="12" customHeight="1">
      <c r="A338" s="105" t="s">
        <v>211</v>
      </c>
      <c r="B338" s="103" t="e">
        <f t="shared" ca="1" si="61"/>
        <v>#N/A</v>
      </c>
      <c r="C338" s="103" t="e">
        <f t="shared" ca="1" si="60"/>
        <v>#N/A</v>
      </c>
      <c r="D338" s="103" t="e">
        <f t="shared" ca="1" si="60"/>
        <v>#N/A</v>
      </c>
      <c r="E338" s="103" t="e">
        <f t="shared" ca="1" si="60"/>
        <v>#N/A</v>
      </c>
      <c r="F338" s="103" t="e">
        <f t="shared" ca="1" si="60"/>
        <v>#N/A</v>
      </c>
      <c r="G338" s="103" t="e">
        <f t="shared" ca="1" si="60"/>
        <v>#N/A</v>
      </c>
      <c r="H338" s="103" t="e">
        <f t="shared" ca="1" si="60"/>
        <v>#N/A</v>
      </c>
      <c r="I338" s="103" t="e">
        <f t="shared" ca="1" si="60"/>
        <v>#N/A</v>
      </c>
      <c r="J338" s="103" t="e">
        <f t="shared" ca="1" si="60"/>
        <v>#N/A</v>
      </c>
      <c r="K338" s="103" t="e">
        <f t="shared" ca="1" si="60"/>
        <v>#N/A</v>
      </c>
    </row>
    <row r="339" spans="1:11" ht="12" customHeight="1">
      <c r="A339" s="105" t="s">
        <v>212</v>
      </c>
      <c r="B339" s="103" t="e">
        <f t="shared" ca="1" si="61"/>
        <v>#N/A</v>
      </c>
      <c r="C339" s="103" t="e">
        <f t="shared" ca="1" si="60"/>
        <v>#N/A</v>
      </c>
      <c r="D339" s="103" t="e">
        <f t="shared" ca="1" si="60"/>
        <v>#N/A</v>
      </c>
      <c r="E339" s="103" t="e">
        <f t="shared" ca="1" si="60"/>
        <v>#N/A</v>
      </c>
      <c r="F339" s="103" t="e">
        <f t="shared" ca="1" si="60"/>
        <v>#N/A</v>
      </c>
      <c r="G339" s="103" t="e">
        <f t="shared" ca="1" si="60"/>
        <v>#N/A</v>
      </c>
      <c r="H339" s="103" t="e">
        <f t="shared" ca="1" si="60"/>
        <v>#N/A</v>
      </c>
      <c r="I339" s="103" t="e">
        <f t="shared" ca="1" si="60"/>
        <v>#N/A</v>
      </c>
      <c r="J339" s="103" t="e">
        <f t="shared" ca="1" si="60"/>
        <v>#N/A</v>
      </c>
      <c r="K339" s="103" t="e">
        <f t="shared" ca="1" si="60"/>
        <v>#N/A</v>
      </c>
    </row>
    <row r="340" spans="1:11" ht="12" customHeight="1">
      <c r="A340" s="105" t="s">
        <v>213</v>
      </c>
      <c r="B340" s="103" t="e">
        <f t="shared" ca="1" si="61"/>
        <v>#N/A</v>
      </c>
      <c r="C340" s="103" t="e">
        <f t="shared" ca="1" si="60"/>
        <v>#N/A</v>
      </c>
      <c r="D340" s="103" t="e">
        <f t="shared" ca="1" si="60"/>
        <v>#N/A</v>
      </c>
      <c r="E340" s="103" t="e">
        <f t="shared" ca="1" si="60"/>
        <v>#N/A</v>
      </c>
      <c r="F340" s="103" t="e">
        <f t="shared" ca="1" si="60"/>
        <v>#N/A</v>
      </c>
      <c r="G340" s="103" t="e">
        <f t="shared" ca="1" si="60"/>
        <v>#N/A</v>
      </c>
      <c r="H340" s="103" t="e">
        <f t="shared" ca="1" si="60"/>
        <v>#N/A</v>
      </c>
      <c r="I340" s="103" t="e">
        <f t="shared" ca="1" si="60"/>
        <v>#N/A</v>
      </c>
      <c r="J340" s="103" t="e">
        <f t="shared" ca="1" si="60"/>
        <v>#N/A</v>
      </c>
      <c r="K340" s="103" t="e">
        <f t="shared" ca="1" si="60"/>
        <v>#N/A</v>
      </c>
    </row>
    <row r="341" spans="1:11" ht="12" customHeight="1">
      <c r="A341" s="105" t="s">
        <v>214</v>
      </c>
      <c r="B341" s="103" t="e">
        <f t="shared" ca="1" si="61"/>
        <v>#N/A</v>
      </c>
      <c r="C341" s="103" t="e">
        <f t="shared" ca="1" si="60"/>
        <v>#N/A</v>
      </c>
      <c r="D341" s="103" t="e">
        <f t="shared" ca="1" si="60"/>
        <v>#N/A</v>
      </c>
      <c r="E341" s="103" t="e">
        <f t="shared" ca="1" si="60"/>
        <v>#N/A</v>
      </c>
      <c r="F341" s="103" t="e">
        <f t="shared" ca="1" si="60"/>
        <v>#N/A</v>
      </c>
      <c r="G341" s="103" t="e">
        <f t="shared" ca="1" si="60"/>
        <v>#N/A</v>
      </c>
      <c r="H341" s="103" t="e">
        <f t="shared" ca="1" si="60"/>
        <v>#N/A</v>
      </c>
      <c r="I341" s="103" t="e">
        <f t="shared" ca="1" si="60"/>
        <v>#N/A</v>
      </c>
      <c r="J341" s="103" t="e">
        <f t="shared" ca="1" si="60"/>
        <v>#N/A</v>
      </c>
      <c r="K341" s="103" t="e">
        <f t="shared" ca="1" si="60"/>
        <v>#N/A</v>
      </c>
    </row>
    <row r="342" spans="1:11" ht="12" customHeight="1">
      <c r="A342" s="105" t="s">
        <v>215</v>
      </c>
      <c r="B342" s="103" t="e">
        <f t="shared" ca="1" si="61"/>
        <v>#N/A</v>
      </c>
      <c r="C342" s="103" t="e">
        <f t="shared" ca="1" si="60"/>
        <v>#N/A</v>
      </c>
      <c r="D342" s="103" t="e">
        <f t="shared" ca="1" si="60"/>
        <v>#N/A</v>
      </c>
      <c r="E342" s="103" t="e">
        <f t="shared" ca="1" si="60"/>
        <v>#N/A</v>
      </c>
      <c r="F342" s="103" t="e">
        <f t="shared" ca="1" si="60"/>
        <v>#N/A</v>
      </c>
      <c r="G342" s="103" t="e">
        <f t="shared" ca="1" si="60"/>
        <v>#N/A</v>
      </c>
      <c r="H342" s="103" t="e">
        <f t="shared" ca="1" si="60"/>
        <v>#N/A</v>
      </c>
      <c r="I342" s="103" t="e">
        <f t="shared" ca="1" si="60"/>
        <v>#N/A</v>
      </c>
      <c r="J342" s="103" t="e">
        <f t="shared" ca="1" si="60"/>
        <v>#N/A</v>
      </c>
      <c r="K342" s="103" t="e">
        <f t="shared" ca="1" si="60"/>
        <v>#N/A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05" t="s">
        <v>24</v>
      </c>
      <c r="B349" s="105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05" t="s">
        <v>204</v>
      </c>
      <c r="B350" s="103" t="e">
        <f ca="1">OFFSET($B$177,(VALUE(MID($A350,5,2))-1)*13,B$330)</f>
        <v>#N/A</v>
      </c>
      <c r="C350" s="103" t="e">
        <f t="shared" ref="C350:K361" ca="1" si="62">OFFSET($B$177,(VALUE(MID($A350,5,2))-1)*13,C$330)</f>
        <v>#N/A</v>
      </c>
      <c r="D350" s="103" t="e">
        <f t="shared" ca="1" si="62"/>
        <v>#N/A</v>
      </c>
      <c r="E350" s="103" t="e">
        <f t="shared" ca="1" si="62"/>
        <v>#N/A</v>
      </c>
      <c r="F350" s="103" t="e">
        <f t="shared" ca="1" si="62"/>
        <v>#N/A</v>
      </c>
      <c r="G350" s="103" t="e">
        <f t="shared" ca="1" si="62"/>
        <v>#N/A</v>
      </c>
      <c r="H350" s="103" t="e">
        <f t="shared" ca="1" si="62"/>
        <v>#N/A</v>
      </c>
      <c r="I350" s="103" t="e">
        <f t="shared" ca="1" si="62"/>
        <v>#N/A</v>
      </c>
      <c r="J350" s="103" t="e">
        <f t="shared" ca="1" si="62"/>
        <v>#N/A</v>
      </c>
      <c r="K350" s="103" t="e">
        <f t="shared" ca="1" si="62"/>
        <v>#N/A</v>
      </c>
    </row>
    <row r="351" spans="1:11" ht="12" customHeight="1">
      <c r="A351" s="105" t="s">
        <v>205</v>
      </c>
      <c r="B351" s="103" t="e">
        <f t="shared" ref="B351:B361" ca="1" si="63">OFFSET($B$177,(VALUE(MID($A351,5,2))-1)*13,B$330)</f>
        <v>#N/A</v>
      </c>
      <c r="C351" s="103" t="e">
        <f t="shared" ca="1" si="62"/>
        <v>#N/A</v>
      </c>
      <c r="D351" s="103" t="e">
        <f t="shared" ca="1" si="62"/>
        <v>#N/A</v>
      </c>
      <c r="E351" s="103" t="e">
        <f t="shared" ca="1" si="62"/>
        <v>#N/A</v>
      </c>
      <c r="F351" s="103" t="e">
        <f t="shared" ca="1" si="62"/>
        <v>#N/A</v>
      </c>
      <c r="G351" s="103" t="e">
        <f t="shared" ca="1" si="62"/>
        <v>#N/A</v>
      </c>
      <c r="H351" s="103" t="e">
        <f t="shared" ca="1" si="62"/>
        <v>#N/A</v>
      </c>
      <c r="I351" s="103" t="e">
        <f t="shared" ca="1" si="62"/>
        <v>#N/A</v>
      </c>
      <c r="J351" s="103" t="e">
        <f t="shared" ca="1" si="62"/>
        <v>#N/A</v>
      </c>
      <c r="K351" s="103" t="e">
        <f t="shared" ca="1" si="62"/>
        <v>#N/A</v>
      </c>
    </row>
    <row r="352" spans="1:11" ht="12" customHeight="1">
      <c r="A352" s="105" t="s">
        <v>206</v>
      </c>
      <c r="B352" s="103" t="e">
        <f t="shared" ca="1" si="63"/>
        <v>#N/A</v>
      </c>
      <c r="C352" s="103" t="e">
        <f t="shared" ca="1" si="62"/>
        <v>#N/A</v>
      </c>
      <c r="D352" s="103" t="e">
        <f t="shared" ca="1" si="62"/>
        <v>#N/A</v>
      </c>
      <c r="E352" s="103" t="e">
        <f t="shared" ca="1" si="62"/>
        <v>#N/A</v>
      </c>
      <c r="F352" s="103" t="e">
        <f t="shared" ca="1" si="62"/>
        <v>#N/A</v>
      </c>
      <c r="G352" s="103" t="e">
        <f t="shared" ca="1" si="62"/>
        <v>#N/A</v>
      </c>
      <c r="H352" s="103" t="e">
        <f t="shared" ca="1" si="62"/>
        <v>#N/A</v>
      </c>
      <c r="I352" s="103" t="e">
        <f t="shared" ca="1" si="62"/>
        <v>#N/A</v>
      </c>
      <c r="J352" s="103" t="e">
        <f t="shared" ca="1" si="62"/>
        <v>#N/A</v>
      </c>
      <c r="K352" s="103" t="e">
        <f t="shared" ca="1" si="62"/>
        <v>#N/A</v>
      </c>
    </row>
    <row r="353" spans="1:11" ht="12" customHeight="1">
      <c r="A353" s="105" t="s">
        <v>207</v>
      </c>
      <c r="B353" s="103" t="e">
        <f t="shared" ca="1" si="63"/>
        <v>#N/A</v>
      </c>
      <c r="C353" s="103" t="e">
        <f t="shared" ca="1" si="62"/>
        <v>#N/A</v>
      </c>
      <c r="D353" s="103" t="e">
        <f t="shared" ca="1" si="62"/>
        <v>#N/A</v>
      </c>
      <c r="E353" s="103" t="e">
        <f t="shared" ca="1" si="62"/>
        <v>#N/A</v>
      </c>
      <c r="F353" s="103" t="e">
        <f t="shared" ca="1" si="62"/>
        <v>#N/A</v>
      </c>
      <c r="G353" s="103" t="e">
        <f t="shared" ca="1" si="62"/>
        <v>#N/A</v>
      </c>
      <c r="H353" s="103" t="e">
        <f t="shared" ca="1" si="62"/>
        <v>#N/A</v>
      </c>
      <c r="I353" s="103" t="e">
        <f t="shared" ca="1" si="62"/>
        <v>#N/A</v>
      </c>
      <c r="J353" s="103" t="e">
        <f t="shared" ca="1" si="62"/>
        <v>#N/A</v>
      </c>
      <c r="K353" s="103" t="e">
        <f t="shared" ca="1" si="62"/>
        <v>#N/A</v>
      </c>
    </row>
    <row r="354" spans="1:11" ht="12" customHeight="1">
      <c r="A354" s="105" t="s">
        <v>208</v>
      </c>
      <c r="B354" s="103" t="e">
        <f t="shared" ca="1" si="63"/>
        <v>#N/A</v>
      </c>
      <c r="C354" s="103" t="e">
        <f t="shared" ca="1" si="62"/>
        <v>#N/A</v>
      </c>
      <c r="D354" s="103" t="e">
        <f t="shared" ca="1" si="62"/>
        <v>#N/A</v>
      </c>
      <c r="E354" s="103" t="e">
        <f t="shared" ca="1" si="62"/>
        <v>#N/A</v>
      </c>
      <c r="F354" s="103" t="e">
        <f t="shared" ca="1" si="62"/>
        <v>#N/A</v>
      </c>
      <c r="G354" s="103" t="e">
        <f t="shared" ca="1" si="62"/>
        <v>#N/A</v>
      </c>
      <c r="H354" s="103" t="e">
        <f t="shared" ca="1" si="62"/>
        <v>#N/A</v>
      </c>
      <c r="I354" s="103" t="e">
        <f t="shared" ca="1" si="62"/>
        <v>#N/A</v>
      </c>
      <c r="J354" s="103" t="e">
        <f t="shared" ca="1" si="62"/>
        <v>#N/A</v>
      </c>
      <c r="K354" s="103" t="e">
        <f t="shared" ca="1" si="62"/>
        <v>#N/A</v>
      </c>
    </row>
    <row r="355" spans="1:11" ht="12" customHeight="1">
      <c r="A355" s="105" t="s">
        <v>209</v>
      </c>
      <c r="B355" s="103" t="e">
        <f t="shared" ca="1" si="63"/>
        <v>#N/A</v>
      </c>
      <c r="C355" s="103" t="e">
        <f t="shared" ca="1" si="62"/>
        <v>#N/A</v>
      </c>
      <c r="D355" s="103" t="e">
        <f t="shared" ca="1" si="62"/>
        <v>#N/A</v>
      </c>
      <c r="E355" s="103" t="e">
        <f t="shared" ca="1" si="62"/>
        <v>#N/A</v>
      </c>
      <c r="F355" s="103" t="e">
        <f t="shared" ca="1" si="62"/>
        <v>#N/A</v>
      </c>
      <c r="G355" s="103" t="e">
        <f t="shared" ca="1" si="62"/>
        <v>#N/A</v>
      </c>
      <c r="H355" s="103" t="e">
        <f t="shared" ca="1" si="62"/>
        <v>#N/A</v>
      </c>
      <c r="I355" s="103" t="e">
        <f t="shared" ca="1" si="62"/>
        <v>#N/A</v>
      </c>
      <c r="J355" s="103" t="e">
        <f t="shared" ca="1" si="62"/>
        <v>#N/A</v>
      </c>
      <c r="K355" s="103" t="e">
        <f t="shared" ca="1" si="62"/>
        <v>#N/A</v>
      </c>
    </row>
    <row r="356" spans="1:11" ht="12" customHeight="1">
      <c r="A356" s="105" t="s">
        <v>210</v>
      </c>
      <c r="B356" s="103" t="e">
        <f t="shared" ca="1" si="63"/>
        <v>#N/A</v>
      </c>
      <c r="C356" s="103" t="e">
        <f t="shared" ca="1" si="62"/>
        <v>#N/A</v>
      </c>
      <c r="D356" s="103" t="e">
        <f t="shared" ca="1" si="62"/>
        <v>#N/A</v>
      </c>
      <c r="E356" s="103" t="e">
        <f t="shared" ca="1" si="62"/>
        <v>#N/A</v>
      </c>
      <c r="F356" s="103" t="e">
        <f t="shared" ca="1" si="62"/>
        <v>#N/A</v>
      </c>
      <c r="G356" s="103" t="e">
        <f t="shared" ca="1" si="62"/>
        <v>#N/A</v>
      </c>
      <c r="H356" s="103" t="e">
        <f t="shared" ca="1" si="62"/>
        <v>#N/A</v>
      </c>
      <c r="I356" s="103" t="e">
        <f t="shared" ca="1" si="62"/>
        <v>#N/A</v>
      </c>
      <c r="J356" s="103" t="e">
        <f t="shared" ca="1" si="62"/>
        <v>#N/A</v>
      </c>
      <c r="K356" s="103" t="e">
        <f t="shared" ca="1" si="62"/>
        <v>#N/A</v>
      </c>
    </row>
    <row r="357" spans="1:11" ht="12" customHeight="1">
      <c r="A357" s="105" t="s">
        <v>211</v>
      </c>
      <c r="B357" s="103" t="e">
        <f t="shared" ca="1" si="63"/>
        <v>#N/A</v>
      </c>
      <c r="C357" s="103" t="e">
        <f t="shared" ca="1" si="62"/>
        <v>#N/A</v>
      </c>
      <c r="D357" s="103" t="e">
        <f t="shared" ca="1" si="62"/>
        <v>#N/A</v>
      </c>
      <c r="E357" s="103" t="e">
        <f t="shared" ca="1" si="62"/>
        <v>#N/A</v>
      </c>
      <c r="F357" s="103" t="e">
        <f t="shared" ca="1" si="62"/>
        <v>#N/A</v>
      </c>
      <c r="G357" s="103" t="e">
        <f t="shared" ca="1" si="62"/>
        <v>#N/A</v>
      </c>
      <c r="H357" s="103" t="e">
        <f t="shared" ca="1" si="62"/>
        <v>#N/A</v>
      </c>
      <c r="I357" s="103" t="e">
        <f t="shared" ca="1" si="62"/>
        <v>#N/A</v>
      </c>
      <c r="J357" s="103" t="e">
        <f t="shared" ca="1" si="62"/>
        <v>#N/A</v>
      </c>
      <c r="K357" s="103" t="e">
        <f t="shared" ca="1" si="62"/>
        <v>#N/A</v>
      </c>
    </row>
    <row r="358" spans="1:11" ht="12" customHeight="1">
      <c r="A358" s="105" t="s">
        <v>212</v>
      </c>
      <c r="B358" s="103" t="e">
        <f t="shared" ca="1" si="63"/>
        <v>#N/A</v>
      </c>
      <c r="C358" s="103" t="e">
        <f t="shared" ca="1" si="62"/>
        <v>#N/A</v>
      </c>
      <c r="D358" s="103" t="e">
        <f t="shared" ca="1" si="62"/>
        <v>#N/A</v>
      </c>
      <c r="E358" s="103" t="e">
        <f t="shared" ca="1" si="62"/>
        <v>#N/A</v>
      </c>
      <c r="F358" s="103" t="e">
        <f t="shared" ca="1" si="62"/>
        <v>#N/A</v>
      </c>
      <c r="G358" s="103" t="e">
        <f t="shared" ca="1" si="62"/>
        <v>#N/A</v>
      </c>
      <c r="H358" s="103" t="e">
        <f t="shared" ca="1" si="62"/>
        <v>#N/A</v>
      </c>
      <c r="I358" s="103" t="e">
        <f t="shared" ca="1" si="62"/>
        <v>#N/A</v>
      </c>
      <c r="J358" s="103" t="e">
        <f t="shared" ca="1" si="62"/>
        <v>#N/A</v>
      </c>
      <c r="K358" s="103" t="e">
        <f t="shared" ca="1" si="62"/>
        <v>#N/A</v>
      </c>
    </row>
    <row r="359" spans="1:11" ht="12" customHeight="1">
      <c r="A359" s="105" t="s">
        <v>213</v>
      </c>
      <c r="B359" s="103" t="e">
        <f t="shared" ca="1" si="63"/>
        <v>#N/A</v>
      </c>
      <c r="C359" s="103" t="e">
        <f t="shared" ca="1" si="62"/>
        <v>#N/A</v>
      </c>
      <c r="D359" s="103" t="e">
        <f t="shared" ca="1" si="62"/>
        <v>#N/A</v>
      </c>
      <c r="E359" s="103" t="e">
        <f t="shared" ca="1" si="62"/>
        <v>#N/A</v>
      </c>
      <c r="F359" s="103" t="e">
        <f t="shared" ca="1" si="62"/>
        <v>#N/A</v>
      </c>
      <c r="G359" s="103" t="e">
        <f t="shared" ca="1" si="62"/>
        <v>#N/A</v>
      </c>
      <c r="H359" s="103" t="e">
        <f t="shared" ca="1" si="62"/>
        <v>#N/A</v>
      </c>
      <c r="I359" s="103" t="e">
        <f t="shared" ca="1" si="62"/>
        <v>#N/A</v>
      </c>
      <c r="J359" s="103" t="e">
        <f t="shared" ca="1" si="62"/>
        <v>#N/A</v>
      </c>
      <c r="K359" s="103" t="e">
        <f t="shared" ca="1" si="62"/>
        <v>#N/A</v>
      </c>
    </row>
    <row r="360" spans="1:11" ht="12" customHeight="1">
      <c r="A360" s="105" t="s">
        <v>214</v>
      </c>
      <c r="B360" s="103" t="e">
        <f t="shared" ca="1" si="63"/>
        <v>#N/A</v>
      </c>
      <c r="C360" s="103" t="e">
        <f t="shared" ca="1" si="62"/>
        <v>#N/A</v>
      </c>
      <c r="D360" s="103" t="e">
        <f t="shared" ca="1" si="62"/>
        <v>#N/A</v>
      </c>
      <c r="E360" s="103" t="e">
        <f t="shared" ca="1" si="62"/>
        <v>#N/A</v>
      </c>
      <c r="F360" s="103" t="e">
        <f t="shared" ca="1" si="62"/>
        <v>#N/A</v>
      </c>
      <c r="G360" s="103" t="e">
        <f t="shared" ca="1" si="62"/>
        <v>#N/A</v>
      </c>
      <c r="H360" s="103" t="e">
        <f t="shared" ca="1" si="62"/>
        <v>#N/A</v>
      </c>
      <c r="I360" s="103" t="e">
        <f t="shared" ca="1" si="62"/>
        <v>#N/A</v>
      </c>
      <c r="J360" s="103" t="e">
        <f t="shared" ca="1" si="62"/>
        <v>#N/A</v>
      </c>
      <c r="K360" s="103" t="e">
        <f t="shared" ca="1" si="62"/>
        <v>#N/A</v>
      </c>
    </row>
    <row r="361" spans="1:11" ht="12" customHeight="1">
      <c r="A361" s="105" t="s">
        <v>215</v>
      </c>
      <c r="B361" s="103" t="e">
        <f t="shared" ca="1" si="63"/>
        <v>#N/A</v>
      </c>
      <c r="C361" s="103" t="e">
        <f t="shared" ca="1" si="62"/>
        <v>#N/A</v>
      </c>
      <c r="D361" s="103" t="e">
        <f t="shared" ca="1" si="62"/>
        <v>#N/A</v>
      </c>
      <c r="E361" s="103" t="e">
        <f t="shared" ca="1" si="62"/>
        <v>#N/A</v>
      </c>
      <c r="F361" s="103" t="e">
        <f t="shared" ca="1" si="62"/>
        <v>#N/A</v>
      </c>
      <c r="G361" s="103" t="e">
        <f t="shared" ca="1" si="62"/>
        <v>#N/A</v>
      </c>
      <c r="H361" s="103" t="e">
        <f t="shared" ca="1" si="62"/>
        <v>#N/A</v>
      </c>
      <c r="I361" s="103" t="e">
        <f t="shared" ca="1" si="62"/>
        <v>#N/A</v>
      </c>
      <c r="J361" s="103" t="e">
        <f t="shared" ca="1" si="62"/>
        <v>#N/A</v>
      </c>
      <c r="K361" s="103" t="e">
        <f t="shared" ca="1" si="62"/>
        <v>#N/A</v>
      </c>
    </row>
    <row r="362" spans="1:11" ht="12" customHeight="1">
      <c r="A362" s="10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05" t="s">
        <v>24</v>
      </c>
      <c r="B368" s="105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05" t="s">
        <v>204</v>
      </c>
      <c r="B369" s="103" t="e">
        <f ca="1">OFFSET($B$178,(VALUE(MID($A369,5,2))-1)*13,B$330)</f>
        <v>#N/A</v>
      </c>
      <c r="C369" s="103" t="e">
        <f t="shared" ref="C369:K380" ca="1" si="64">OFFSET($B$178,(VALUE(MID($A369,5,2))-1)*13,C$330)</f>
        <v>#N/A</v>
      </c>
      <c r="D369" s="103" t="e">
        <f t="shared" ca="1" si="64"/>
        <v>#N/A</v>
      </c>
      <c r="E369" s="103" t="e">
        <f t="shared" ca="1" si="64"/>
        <v>#N/A</v>
      </c>
      <c r="F369" s="103" t="e">
        <f t="shared" ca="1" si="64"/>
        <v>#N/A</v>
      </c>
      <c r="G369" s="103" t="e">
        <f t="shared" ca="1" si="64"/>
        <v>#N/A</v>
      </c>
      <c r="H369" s="103" t="e">
        <f t="shared" ca="1" si="64"/>
        <v>#N/A</v>
      </c>
      <c r="I369" s="103" t="e">
        <f t="shared" ca="1" si="64"/>
        <v>#N/A</v>
      </c>
      <c r="J369" s="103" t="e">
        <f t="shared" ca="1" si="64"/>
        <v>#N/A</v>
      </c>
      <c r="K369" s="103" t="e">
        <f t="shared" ca="1" si="64"/>
        <v>#N/A</v>
      </c>
    </row>
    <row r="370" spans="1:11" ht="12" customHeight="1">
      <c r="A370" s="105" t="s">
        <v>205</v>
      </c>
      <c r="B370" s="103" t="e">
        <f t="shared" ref="B370:B380" ca="1" si="65">OFFSET($B$178,(VALUE(MID($A370,5,2))-1)*13,B$330)</f>
        <v>#N/A</v>
      </c>
      <c r="C370" s="103" t="e">
        <f t="shared" ca="1" si="64"/>
        <v>#N/A</v>
      </c>
      <c r="D370" s="103" t="e">
        <f t="shared" ca="1" si="64"/>
        <v>#N/A</v>
      </c>
      <c r="E370" s="103" t="e">
        <f t="shared" ca="1" si="64"/>
        <v>#N/A</v>
      </c>
      <c r="F370" s="103" t="e">
        <f t="shared" ca="1" si="64"/>
        <v>#N/A</v>
      </c>
      <c r="G370" s="103" t="e">
        <f t="shared" ca="1" si="64"/>
        <v>#N/A</v>
      </c>
      <c r="H370" s="103" t="e">
        <f t="shared" ca="1" si="64"/>
        <v>#N/A</v>
      </c>
      <c r="I370" s="103" t="e">
        <f t="shared" ca="1" si="64"/>
        <v>#N/A</v>
      </c>
      <c r="J370" s="103" t="e">
        <f t="shared" ca="1" si="64"/>
        <v>#N/A</v>
      </c>
      <c r="K370" s="103" t="e">
        <f t="shared" ca="1" si="64"/>
        <v>#N/A</v>
      </c>
    </row>
    <row r="371" spans="1:11" ht="12" customHeight="1">
      <c r="A371" s="105" t="s">
        <v>206</v>
      </c>
      <c r="B371" s="103" t="e">
        <f t="shared" ca="1" si="65"/>
        <v>#N/A</v>
      </c>
      <c r="C371" s="103" t="e">
        <f t="shared" ca="1" si="64"/>
        <v>#N/A</v>
      </c>
      <c r="D371" s="103" t="e">
        <f t="shared" ca="1" si="64"/>
        <v>#N/A</v>
      </c>
      <c r="E371" s="103" t="e">
        <f t="shared" ca="1" si="64"/>
        <v>#N/A</v>
      </c>
      <c r="F371" s="103" t="e">
        <f t="shared" ca="1" si="64"/>
        <v>#N/A</v>
      </c>
      <c r="G371" s="103" t="e">
        <f t="shared" ca="1" si="64"/>
        <v>#N/A</v>
      </c>
      <c r="H371" s="103" t="e">
        <f t="shared" ca="1" si="64"/>
        <v>#N/A</v>
      </c>
      <c r="I371" s="103" t="e">
        <f t="shared" ca="1" si="64"/>
        <v>#N/A</v>
      </c>
      <c r="J371" s="103" t="e">
        <f t="shared" ca="1" si="64"/>
        <v>#N/A</v>
      </c>
      <c r="K371" s="103" t="e">
        <f t="shared" ca="1" si="64"/>
        <v>#N/A</v>
      </c>
    </row>
    <row r="372" spans="1:11" ht="12" customHeight="1">
      <c r="A372" s="105" t="s">
        <v>207</v>
      </c>
      <c r="B372" s="103" t="e">
        <f t="shared" ca="1" si="65"/>
        <v>#N/A</v>
      </c>
      <c r="C372" s="103" t="e">
        <f t="shared" ca="1" si="64"/>
        <v>#N/A</v>
      </c>
      <c r="D372" s="103" t="e">
        <f t="shared" ca="1" si="64"/>
        <v>#N/A</v>
      </c>
      <c r="E372" s="103" t="e">
        <f t="shared" ca="1" si="64"/>
        <v>#N/A</v>
      </c>
      <c r="F372" s="103" t="e">
        <f t="shared" ca="1" si="64"/>
        <v>#N/A</v>
      </c>
      <c r="G372" s="103" t="e">
        <f t="shared" ca="1" si="64"/>
        <v>#N/A</v>
      </c>
      <c r="H372" s="103" t="e">
        <f t="shared" ca="1" si="64"/>
        <v>#N/A</v>
      </c>
      <c r="I372" s="103" t="e">
        <f t="shared" ca="1" si="64"/>
        <v>#N/A</v>
      </c>
      <c r="J372" s="103" t="e">
        <f t="shared" ca="1" si="64"/>
        <v>#N/A</v>
      </c>
      <c r="K372" s="103" t="e">
        <f t="shared" ca="1" si="64"/>
        <v>#N/A</v>
      </c>
    </row>
    <row r="373" spans="1:11" ht="12" customHeight="1">
      <c r="A373" s="105" t="s">
        <v>208</v>
      </c>
      <c r="B373" s="103" t="e">
        <f t="shared" ca="1" si="65"/>
        <v>#N/A</v>
      </c>
      <c r="C373" s="103" t="e">
        <f t="shared" ca="1" si="64"/>
        <v>#N/A</v>
      </c>
      <c r="D373" s="103" t="e">
        <f t="shared" ca="1" si="64"/>
        <v>#N/A</v>
      </c>
      <c r="E373" s="103" t="e">
        <f t="shared" ca="1" si="64"/>
        <v>#N/A</v>
      </c>
      <c r="F373" s="103" t="e">
        <f t="shared" ca="1" si="64"/>
        <v>#N/A</v>
      </c>
      <c r="G373" s="103" t="e">
        <f t="shared" ca="1" si="64"/>
        <v>#N/A</v>
      </c>
      <c r="H373" s="103" t="e">
        <f t="shared" ca="1" si="64"/>
        <v>#N/A</v>
      </c>
      <c r="I373" s="103" t="e">
        <f t="shared" ca="1" si="64"/>
        <v>#N/A</v>
      </c>
      <c r="J373" s="103" t="e">
        <f t="shared" ca="1" si="64"/>
        <v>#N/A</v>
      </c>
      <c r="K373" s="103" t="e">
        <f t="shared" ca="1" si="64"/>
        <v>#N/A</v>
      </c>
    </row>
    <row r="374" spans="1:11" ht="12" customHeight="1">
      <c r="A374" s="105" t="s">
        <v>209</v>
      </c>
      <c r="B374" s="103" t="e">
        <f t="shared" ca="1" si="65"/>
        <v>#N/A</v>
      </c>
      <c r="C374" s="103" t="e">
        <f t="shared" ca="1" si="64"/>
        <v>#N/A</v>
      </c>
      <c r="D374" s="103" t="e">
        <f t="shared" ca="1" si="64"/>
        <v>#N/A</v>
      </c>
      <c r="E374" s="103" t="e">
        <f t="shared" ca="1" si="64"/>
        <v>#N/A</v>
      </c>
      <c r="F374" s="103" t="e">
        <f t="shared" ca="1" si="64"/>
        <v>#N/A</v>
      </c>
      <c r="G374" s="103" t="e">
        <f t="shared" ca="1" si="64"/>
        <v>#N/A</v>
      </c>
      <c r="H374" s="103" t="e">
        <f t="shared" ca="1" si="64"/>
        <v>#N/A</v>
      </c>
      <c r="I374" s="103" t="e">
        <f t="shared" ca="1" si="64"/>
        <v>#N/A</v>
      </c>
      <c r="J374" s="103" t="e">
        <f t="shared" ca="1" si="64"/>
        <v>#N/A</v>
      </c>
      <c r="K374" s="103" t="e">
        <f t="shared" ca="1" si="64"/>
        <v>#N/A</v>
      </c>
    </row>
    <row r="375" spans="1:11" ht="12" customHeight="1">
      <c r="A375" s="105" t="s">
        <v>210</v>
      </c>
      <c r="B375" s="103" t="e">
        <f t="shared" ca="1" si="65"/>
        <v>#N/A</v>
      </c>
      <c r="C375" s="103" t="e">
        <f t="shared" ca="1" si="64"/>
        <v>#N/A</v>
      </c>
      <c r="D375" s="103" t="e">
        <f t="shared" ca="1" si="64"/>
        <v>#N/A</v>
      </c>
      <c r="E375" s="103" t="e">
        <f t="shared" ca="1" si="64"/>
        <v>#N/A</v>
      </c>
      <c r="F375" s="103" t="e">
        <f t="shared" ca="1" si="64"/>
        <v>#N/A</v>
      </c>
      <c r="G375" s="103" t="e">
        <f t="shared" ca="1" si="64"/>
        <v>#N/A</v>
      </c>
      <c r="H375" s="103" t="e">
        <f t="shared" ca="1" si="64"/>
        <v>#N/A</v>
      </c>
      <c r="I375" s="103" t="e">
        <f t="shared" ca="1" si="64"/>
        <v>#N/A</v>
      </c>
      <c r="J375" s="103" t="e">
        <f t="shared" ca="1" si="64"/>
        <v>#N/A</v>
      </c>
      <c r="K375" s="103" t="e">
        <f t="shared" ca="1" si="64"/>
        <v>#N/A</v>
      </c>
    </row>
    <row r="376" spans="1:11" ht="12" customHeight="1">
      <c r="A376" s="105" t="s">
        <v>211</v>
      </c>
      <c r="B376" s="103" t="e">
        <f t="shared" ca="1" si="65"/>
        <v>#N/A</v>
      </c>
      <c r="C376" s="103" t="e">
        <f t="shared" ca="1" si="64"/>
        <v>#N/A</v>
      </c>
      <c r="D376" s="103" t="e">
        <f t="shared" ca="1" si="64"/>
        <v>#N/A</v>
      </c>
      <c r="E376" s="103" t="e">
        <f t="shared" ca="1" si="64"/>
        <v>#N/A</v>
      </c>
      <c r="F376" s="103" t="e">
        <f t="shared" ca="1" si="64"/>
        <v>#N/A</v>
      </c>
      <c r="G376" s="103" t="e">
        <f t="shared" ca="1" si="64"/>
        <v>#N/A</v>
      </c>
      <c r="H376" s="103" t="e">
        <f t="shared" ca="1" si="64"/>
        <v>#N/A</v>
      </c>
      <c r="I376" s="103" t="e">
        <f t="shared" ca="1" si="64"/>
        <v>#N/A</v>
      </c>
      <c r="J376" s="103" t="e">
        <f t="shared" ca="1" si="64"/>
        <v>#N/A</v>
      </c>
      <c r="K376" s="103" t="e">
        <f t="shared" ca="1" si="64"/>
        <v>#N/A</v>
      </c>
    </row>
    <row r="377" spans="1:11" ht="12" customHeight="1">
      <c r="A377" s="105" t="s">
        <v>212</v>
      </c>
      <c r="B377" s="103" t="e">
        <f t="shared" ca="1" si="65"/>
        <v>#N/A</v>
      </c>
      <c r="C377" s="103" t="e">
        <f t="shared" ca="1" si="64"/>
        <v>#N/A</v>
      </c>
      <c r="D377" s="103" t="e">
        <f t="shared" ca="1" si="64"/>
        <v>#N/A</v>
      </c>
      <c r="E377" s="103" t="e">
        <f t="shared" ca="1" si="64"/>
        <v>#N/A</v>
      </c>
      <c r="F377" s="103" t="e">
        <f t="shared" ca="1" si="64"/>
        <v>#N/A</v>
      </c>
      <c r="G377" s="103" t="e">
        <f t="shared" ca="1" si="64"/>
        <v>#N/A</v>
      </c>
      <c r="H377" s="103" t="e">
        <f t="shared" ca="1" si="64"/>
        <v>#N/A</v>
      </c>
      <c r="I377" s="103" t="e">
        <f t="shared" ca="1" si="64"/>
        <v>#N/A</v>
      </c>
      <c r="J377" s="103" t="e">
        <f t="shared" ca="1" si="64"/>
        <v>#N/A</v>
      </c>
      <c r="K377" s="103" t="e">
        <f t="shared" ca="1" si="64"/>
        <v>#N/A</v>
      </c>
    </row>
    <row r="378" spans="1:11" ht="12" customHeight="1">
      <c r="A378" s="105" t="s">
        <v>213</v>
      </c>
      <c r="B378" s="103" t="e">
        <f t="shared" ca="1" si="65"/>
        <v>#N/A</v>
      </c>
      <c r="C378" s="103" t="e">
        <f t="shared" ca="1" si="64"/>
        <v>#N/A</v>
      </c>
      <c r="D378" s="103" t="e">
        <f t="shared" ca="1" si="64"/>
        <v>#N/A</v>
      </c>
      <c r="E378" s="103" t="e">
        <f t="shared" ca="1" si="64"/>
        <v>#N/A</v>
      </c>
      <c r="F378" s="103" t="e">
        <f t="shared" ca="1" si="64"/>
        <v>#N/A</v>
      </c>
      <c r="G378" s="103" t="e">
        <f t="shared" ca="1" si="64"/>
        <v>#N/A</v>
      </c>
      <c r="H378" s="103" t="e">
        <f t="shared" ca="1" si="64"/>
        <v>#N/A</v>
      </c>
      <c r="I378" s="103" t="e">
        <f t="shared" ca="1" si="64"/>
        <v>#N/A</v>
      </c>
      <c r="J378" s="103" t="e">
        <f t="shared" ca="1" si="64"/>
        <v>#N/A</v>
      </c>
      <c r="K378" s="103" t="e">
        <f t="shared" ca="1" si="64"/>
        <v>#N/A</v>
      </c>
    </row>
    <row r="379" spans="1:11" ht="12" customHeight="1">
      <c r="A379" s="105" t="s">
        <v>214</v>
      </c>
      <c r="B379" s="103" t="e">
        <f t="shared" ca="1" si="65"/>
        <v>#N/A</v>
      </c>
      <c r="C379" s="103" t="e">
        <f t="shared" ca="1" si="64"/>
        <v>#N/A</v>
      </c>
      <c r="D379" s="103" t="e">
        <f t="shared" ca="1" si="64"/>
        <v>#N/A</v>
      </c>
      <c r="E379" s="103" t="e">
        <f t="shared" ca="1" si="64"/>
        <v>#N/A</v>
      </c>
      <c r="F379" s="103" t="e">
        <f t="shared" ca="1" si="64"/>
        <v>#N/A</v>
      </c>
      <c r="G379" s="103" t="e">
        <f t="shared" ca="1" si="64"/>
        <v>#N/A</v>
      </c>
      <c r="H379" s="103" t="e">
        <f t="shared" ca="1" si="64"/>
        <v>#N/A</v>
      </c>
      <c r="I379" s="103" t="e">
        <f t="shared" ca="1" si="64"/>
        <v>#N/A</v>
      </c>
      <c r="J379" s="103" t="e">
        <f t="shared" ca="1" si="64"/>
        <v>#N/A</v>
      </c>
      <c r="K379" s="103" t="e">
        <f t="shared" ca="1" si="64"/>
        <v>#N/A</v>
      </c>
    </row>
    <row r="380" spans="1:11" ht="12" customHeight="1">
      <c r="A380" s="105" t="s">
        <v>215</v>
      </c>
      <c r="B380" s="103" t="e">
        <f t="shared" ca="1" si="65"/>
        <v>#N/A</v>
      </c>
      <c r="C380" s="103" t="e">
        <f t="shared" ca="1" si="64"/>
        <v>#N/A</v>
      </c>
      <c r="D380" s="103" t="e">
        <f t="shared" ca="1" si="64"/>
        <v>#N/A</v>
      </c>
      <c r="E380" s="103" t="e">
        <f t="shared" ca="1" si="64"/>
        <v>#N/A</v>
      </c>
      <c r="F380" s="103" t="e">
        <f t="shared" ca="1" si="64"/>
        <v>#N/A</v>
      </c>
      <c r="G380" s="103" t="e">
        <f t="shared" ca="1" si="64"/>
        <v>#N/A</v>
      </c>
      <c r="H380" s="103" t="e">
        <f t="shared" ca="1" si="64"/>
        <v>#N/A</v>
      </c>
      <c r="I380" s="103" t="e">
        <f t="shared" ca="1" si="64"/>
        <v>#N/A</v>
      </c>
      <c r="J380" s="103" t="e">
        <f t="shared" ca="1" si="64"/>
        <v>#N/A</v>
      </c>
      <c r="K380" s="103" t="e">
        <f t="shared" ca="1" si="64"/>
        <v>#N/A</v>
      </c>
    </row>
  </sheetData>
  <conditionalFormatting sqref="B52:K71">
    <cfRule type="cellIs" dxfId="5" priority="3" operator="between">
      <formula>0.0001</formula>
      <formula>1</formula>
    </cfRule>
  </conditionalFormatting>
  <conditionalFormatting sqref="B135:K154">
    <cfRule type="cellIs" dxfId="4" priority="2" operator="between">
      <formula>0.0001</formula>
      <formula>1</formula>
    </cfRule>
  </conditionalFormatting>
  <conditionalFormatting sqref="O135:X154">
    <cfRule type="cellIs" dxfId="3" priority="1" operator="between">
      <formula>0.0001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9"/>
  <sheetViews>
    <sheetView zoomScaleNormal="100" workbookViewId="0">
      <selection activeCell="D40" sqref="D40"/>
    </sheetView>
  </sheetViews>
  <sheetFormatPr defaultColWidth="7.1796875" defaultRowHeight="14.5" customHeight="1"/>
  <cols>
    <col min="1" max="1" width="8.6328125" style="1" bestFit="1" customWidth="1"/>
    <col min="2" max="28" width="6.6328125" style="1" customWidth="1"/>
    <col min="29" max="29" width="7.1796875" style="1"/>
    <col min="30" max="30" width="7.1796875" style="1" customWidth="1"/>
    <col min="31" max="16384" width="7.1796875" style="1"/>
  </cols>
  <sheetData>
    <row r="3" spans="1:30" ht="14.5" customHeight="1"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5" customHeight="1">
      <c r="A4" s="1" t="s">
        <v>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s="1">
        <v>10</v>
      </c>
      <c r="AC4" s="1">
        <v>11</v>
      </c>
      <c r="AD4" s="1">
        <v>12</v>
      </c>
    </row>
    <row r="5" spans="1:30" ht="14.5" customHeight="1">
      <c r="A5" s="1" t="s">
        <v>1</v>
      </c>
      <c r="C5" s="3">
        <v>0.02</v>
      </c>
      <c r="D5" s="3">
        <v>1.9E-2</v>
      </c>
      <c r="E5" s="3">
        <v>1.7999999999999999E-2</v>
      </c>
      <c r="F5" s="3">
        <v>1.7000000000000001E-2</v>
      </c>
      <c r="G5" s="3">
        <v>1.6E-2</v>
      </c>
      <c r="H5" s="3">
        <v>1.6E-2</v>
      </c>
      <c r="I5" s="3">
        <v>1.6E-2</v>
      </c>
      <c r="J5" s="3">
        <v>1.6E-2</v>
      </c>
      <c r="K5" s="3">
        <v>1.6E-2</v>
      </c>
      <c r="L5" s="3">
        <v>1.6E-2</v>
      </c>
      <c r="M5" s="3"/>
      <c r="N5" s="3"/>
      <c r="O5" s="3"/>
      <c r="P5" s="3"/>
      <c r="S5" s="3">
        <f>(1+C5)^0.25-1</f>
        <v>4.9629315732038215E-3</v>
      </c>
      <c r="T5" s="3">
        <f>S5</f>
        <v>4.9629315732038215E-3</v>
      </c>
      <c r="U5" s="3">
        <f t="shared" ref="U5:AB5" si="0">T5</f>
        <v>4.9629315732038215E-3</v>
      </c>
      <c r="V5" s="3">
        <f t="shared" si="0"/>
        <v>4.9629315732038215E-3</v>
      </c>
      <c r="W5" s="3">
        <f t="shared" si="0"/>
        <v>4.9629315732038215E-3</v>
      </c>
      <c r="X5" s="3">
        <f t="shared" si="0"/>
        <v>4.9629315732038215E-3</v>
      </c>
      <c r="Y5" s="3">
        <f t="shared" si="0"/>
        <v>4.9629315732038215E-3</v>
      </c>
      <c r="Z5" s="3">
        <f t="shared" si="0"/>
        <v>4.9629315732038215E-3</v>
      </c>
      <c r="AA5" s="3">
        <f t="shared" si="0"/>
        <v>4.9629315732038215E-3</v>
      </c>
      <c r="AB5" s="3">
        <f t="shared" si="0"/>
        <v>4.9629315732038215E-3</v>
      </c>
      <c r="AC5" s="3">
        <f t="shared" ref="AC5:AD5" si="1">AB5</f>
        <v>4.9629315732038215E-3</v>
      </c>
      <c r="AD5" s="3">
        <f t="shared" si="1"/>
        <v>4.9629315732038215E-3</v>
      </c>
    </row>
    <row r="6" spans="1:30" ht="14.5" customHeight="1">
      <c r="A6" s="1" t="s">
        <v>2</v>
      </c>
      <c r="B6" s="4">
        <v>0</v>
      </c>
      <c r="C6" s="3">
        <f>(1-B7)*C5</f>
        <v>0.02</v>
      </c>
      <c r="D6" s="3">
        <f t="shared" ref="D6:L6" si="2">(1-C7)*D5</f>
        <v>1.8619999999999998E-2</v>
      </c>
      <c r="E6" s="3">
        <f t="shared" si="2"/>
        <v>1.7304839999999998E-2</v>
      </c>
      <c r="F6" s="3">
        <f t="shared" si="2"/>
        <v>1.6049277720000001E-2</v>
      </c>
      <c r="G6" s="3">
        <f t="shared" si="2"/>
        <v>1.4848414116480002E-2</v>
      </c>
      <c r="H6" s="3">
        <f t="shared" si="2"/>
        <v>1.4610839490616321E-2</v>
      </c>
      <c r="I6" s="3">
        <f t="shared" si="2"/>
        <v>1.437706605876646E-2</v>
      </c>
      <c r="J6" s="3">
        <f t="shared" si="2"/>
        <v>1.4147033001826195E-2</v>
      </c>
      <c r="K6" s="3">
        <f t="shared" si="2"/>
        <v>1.3920680473796977E-2</v>
      </c>
      <c r="L6" s="3">
        <f t="shared" si="2"/>
        <v>1.3697949586216226E-2</v>
      </c>
      <c r="M6" s="3"/>
      <c r="N6" s="3"/>
      <c r="O6" s="3"/>
      <c r="P6" s="3"/>
      <c r="R6" s="4">
        <v>0</v>
      </c>
      <c r="S6" s="3">
        <f>(1-R7)*S5</f>
        <v>4.9629315732038215E-3</v>
      </c>
      <c r="T6" s="3">
        <f t="shared" ref="T6:AB6" si="3">(1-S7)*T5</f>
        <v>4.9383008834035184E-3</v>
      </c>
      <c r="U6" s="3">
        <f t="shared" si="3"/>
        <v>4.9137924340312946E-3</v>
      </c>
      <c r="V6" s="3">
        <f t="shared" si="3"/>
        <v>4.8894056184162699E-3</v>
      </c>
      <c r="W6" s="3">
        <f t="shared" si="3"/>
        <v>4.8651398328984326E-3</v>
      </c>
      <c r="X6" s="3">
        <f t="shared" si="3"/>
        <v>4.8409944768136896E-3</v>
      </c>
      <c r="Y6" s="3">
        <f t="shared" si="3"/>
        <v>4.816968952479005E-3</v>
      </c>
      <c r="Z6" s="3">
        <f t="shared" si="3"/>
        <v>4.7930626651776047E-3</v>
      </c>
      <c r="AA6" s="3">
        <f t="shared" si="3"/>
        <v>4.7692750231442503E-3</v>
      </c>
      <c r="AB6" s="3">
        <f t="shared" si="3"/>
        <v>4.7456054375505947E-3</v>
      </c>
      <c r="AC6" s="3">
        <f t="shared" ref="AC6" si="4">(1-AB7)*AC5</f>
        <v>4.7220533224906075E-3</v>
      </c>
      <c r="AD6" s="3">
        <f t="shared" ref="AD6" si="5">(1-AC7)*AD5</f>
        <v>4.698618094966067E-3</v>
      </c>
    </row>
    <row r="7" spans="1:30" ht="14.5" customHeight="1">
      <c r="A7" s="1" t="s">
        <v>3</v>
      </c>
      <c r="B7" s="4">
        <v>0</v>
      </c>
      <c r="C7" s="13">
        <f>B7+C6</f>
        <v>0.02</v>
      </c>
      <c r="D7" s="14">
        <f t="shared" ref="D7:L7" si="6">C7+D6</f>
        <v>3.8620000000000002E-2</v>
      </c>
      <c r="E7" s="15">
        <f t="shared" si="6"/>
        <v>5.5924840000000003E-2</v>
      </c>
      <c r="F7" s="3">
        <f t="shared" si="6"/>
        <v>7.1974117720000008E-2</v>
      </c>
      <c r="G7" s="3">
        <f t="shared" si="6"/>
        <v>8.6822531836480005E-2</v>
      </c>
      <c r="H7" s="3">
        <f t="shared" si="6"/>
        <v>0.10143337132709633</v>
      </c>
      <c r="I7" s="3">
        <f t="shared" si="6"/>
        <v>0.11581043738586279</v>
      </c>
      <c r="J7" s="3">
        <f t="shared" si="6"/>
        <v>0.12995747038768898</v>
      </c>
      <c r="K7" s="3">
        <f t="shared" si="6"/>
        <v>0.14387815086148595</v>
      </c>
      <c r="L7" s="3">
        <f t="shared" si="6"/>
        <v>0.15757610044770218</v>
      </c>
      <c r="M7" s="3"/>
      <c r="N7" s="3"/>
      <c r="O7" s="3"/>
      <c r="P7" s="3"/>
      <c r="R7" s="4">
        <v>0</v>
      </c>
      <c r="S7" s="3">
        <f>R7+S6</f>
        <v>4.9629315732038215E-3</v>
      </c>
      <c r="T7" s="3">
        <f t="shared" ref="T7:AB7" si="7">S7+T6</f>
        <v>9.9012324566073399E-3</v>
      </c>
      <c r="U7" s="3">
        <f t="shared" si="7"/>
        <v>1.4815024890638635E-2</v>
      </c>
      <c r="V7" s="13">
        <f t="shared" si="7"/>
        <v>1.9704430509054904E-2</v>
      </c>
      <c r="W7" s="3">
        <f t="shared" si="7"/>
        <v>2.4569570341953336E-2</v>
      </c>
      <c r="X7" s="3">
        <f t="shared" si="7"/>
        <v>2.9410564818767027E-2</v>
      </c>
      <c r="Y7" s="3">
        <f t="shared" si="7"/>
        <v>3.422753377124603E-2</v>
      </c>
      <c r="Z7" s="14">
        <f t="shared" si="7"/>
        <v>3.9020596436423638E-2</v>
      </c>
      <c r="AA7" s="3">
        <f t="shared" si="7"/>
        <v>4.3789871459567892E-2</v>
      </c>
      <c r="AB7" s="3">
        <f t="shared" si="7"/>
        <v>4.8535476897118485E-2</v>
      </c>
      <c r="AC7" s="3">
        <f t="shared" ref="AC7" si="8">AB7+AC6</f>
        <v>5.3257530219609092E-2</v>
      </c>
      <c r="AD7" s="15">
        <f t="shared" ref="AD7" si="9">AC7+AD6</f>
        <v>5.7956148314575157E-2</v>
      </c>
    </row>
    <row r="8" spans="1:30" ht="14.5" customHeight="1">
      <c r="C8" s="3">
        <f>C5</f>
        <v>0.02</v>
      </c>
      <c r="D8" s="3">
        <f>(1-C8)*D5+C8</f>
        <v>3.8620000000000002E-2</v>
      </c>
      <c r="E8" s="3">
        <f t="shared" ref="E8:L8" si="10">(1-D8)*E5+D8</f>
        <v>5.5924840000000003E-2</v>
      </c>
      <c r="F8" s="3">
        <f t="shared" si="10"/>
        <v>7.1974117720000008E-2</v>
      </c>
      <c r="G8" s="3">
        <f t="shared" si="10"/>
        <v>8.6822531836480005E-2</v>
      </c>
      <c r="H8" s="3">
        <f t="shared" si="10"/>
        <v>0.10143337132709633</v>
      </c>
      <c r="I8" s="3">
        <f t="shared" si="10"/>
        <v>0.11581043738586279</v>
      </c>
      <c r="J8" s="3">
        <f t="shared" si="10"/>
        <v>0.12995747038768898</v>
      </c>
      <c r="K8" s="3">
        <f t="shared" si="10"/>
        <v>0.14387815086148595</v>
      </c>
      <c r="L8" s="3">
        <f t="shared" si="10"/>
        <v>0.15757610044770218</v>
      </c>
      <c r="M8" s="3"/>
      <c r="N8" s="3"/>
      <c r="O8" s="3"/>
      <c r="P8" s="3"/>
      <c r="V8" s="4">
        <f>V7/C7</f>
        <v>0.98522152545274522</v>
      </c>
      <c r="Z8" s="4">
        <f>Z7/D7</f>
        <v>1.0103727715283179</v>
      </c>
      <c r="AD8" s="4">
        <f>AD7/E7</f>
        <v>1.036322112223748</v>
      </c>
    </row>
    <row r="11" spans="1:30" ht="14.5" customHeight="1">
      <c r="M11" s="10" t="s">
        <v>12</v>
      </c>
    </row>
    <row r="12" spans="1:30" ht="14.5" customHeight="1">
      <c r="N12" s="1" t="s">
        <v>13</v>
      </c>
    </row>
    <row r="13" spans="1:30" ht="14.5" customHeight="1">
      <c r="N13" s="1" t="s">
        <v>15</v>
      </c>
    </row>
    <row r="14" spans="1:30" ht="14.5" customHeight="1">
      <c r="M14" s="10" t="s">
        <v>16</v>
      </c>
    </row>
    <row r="15" spans="1:30" ht="14.5" customHeight="1">
      <c r="N15" s="1" t="s">
        <v>13</v>
      </c>
    </row>
    <row r="16" spans="1:30" ht="14.5" customHeight="1">
      <c r="N16" s="1" t="s">
        <v>18</v>
      </c>
    </row>
    <row r="17" spans="1:18" ht="14.5" customHeight="1">
      <c r="N17" s="1" t="s">
        <v>17</v>
      </c>
    </row>
    <row r="18" spans="1:18" ht="14.5" customHeight="1">
      <c r="M18" s="10" t="s">
        <v>21</v>
      </c>
    </row>
    <row r="19" spans="1:18" ht="14.5" customHeight="1">
      <c r="N19" s="1" t="s">
        <v>19</v>
      </c>
    </row>
    <row r="20" spans="1:18" ht="14.5" customHeight="1">
      <c r="N20" s="1" t="s">
        <v>66</v>
      </c>
    </row>
    <row r="21" spans="1:18" ht="14.5" customHeight="1">
      <c r="N21" s="1" t="s">
        <v>15</v>
      </c>
    </row>
    <row r="22" spans="1:18" ht="14.5" customHeight="1">
      <c r="M22" s="46" t="s">
        <v>22</v>
      </c>
      <c r="N22" s="47"/>
      <c r="O22" s="47"/>
      <c r="P22" s="47"/>
      <c r="Q22" s="47"/>
      <c r="R22" s="47"/>
    </row>
    <row r="23" spans="1:18" ht="14.5" customHeight="1">
      <c r="M23" s="47"/>
      <c r="N23" s="47" t="s">
        <v>19</v>
      </c>
      <c r="O23" s="47"/>
      <c r="P23" s="47"/>
      <c r="Q23" s="47"/>
      <c r="R23" s="47"/>
    </row>
    <row r="24" spans="1:18" ht="14.5" customHeight="1">
      <c r="M24" s="47"/>
      <c r="N24" s="47" t="s">
        <v>66</v>
      </c>
      <c r="O24" s="47"/>
      <c r="P24" s="47"/>
      <c r="Q24" s="47"/>
      <c r="R24" s="47"/>
    </row>
    <row r="25" spans="1:18" ht="14.5" customHeight="1">
      <c r="M25" s="47"/>
      <c r="N25" s="47" t="s">
        <v>20</v>
      </c>
      <c r="O25" s="47"/>
      <c r="P25" s="47"/>
      <c r="Q25" s="47"/>
      <c r="R25" s="47"/>
    </row>
    <row r="26" spans="1:18" ht="14.5" customHeight="1">
      <c r="M26" s="47"/>
      <c r="N26" s="47" t="s">
        <v>17</v>
      </c>
      <c r="O26" s="47"/>
      <c r="P26" s="47"/>
      <c r="Q26" s="47"/>
      <c r="R26" s="47"/>
    </row>
    <row r="27" spans="1:18" ht="14.5" customHeight="1">
      <c r="A27" s="1" t="s">
        <v>0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</row>
    <row r="28" spans="1:18" ht="14.5" customHeight="1">
      <c r="A28" s="1" t="s">
        <v>3</v>
      </c>
      <c r="B28" s="4"/>
      <c r="C28" s="4">
        <f t="shared" ref="C28:L28" si="11">C7</f>
        <v>0.02</v>
      </c>
      <c r="D28" s="4">
        <f t="shared" si="11"/>
        <v>3.8620000000000002E-2</v>
      </c>
      <c r="E28" s="4">
        <f t="shared" si="11"/>
        <v>5.5924840000000003E-2</v>
      </c>
      <c r="F28" s="4">
        <f t="shared" si="11"/>
        <v>7.1974117720000008E-2</v>
      </c>
      <c r="G28" s="4">
        <f t="shared" si="11"/>
        <v>8.6822531836480005E-2</v>
      </c>
      <c r="H28" s="4">
        <f t="shared" si="11"/>
        <v>0.10143337132709633</v>
      </c>
      <c r="I28" s="4">
        <f t="shared" si="11"/>
        <v>0.11581043738586279</v>
      </c>
      <c r="J28" s="4">
        <f t="shared" si="11"/>
        <v>0.12995747038768898</v>
      </c>
      <c r="K28" s="4">
        <f t="shared" si="11"/>
        <v>0.14387815086148595</v>
      </c>
      <c r="L28" s="4">
        <f t="shared" si="11"/>
        <v>0.15757610044770218</v>
      </c>
      <c r="M28" s="4"/>
      <c r="N28" s="4"/>
      <c r="O28" s="4"/>
      <c r="P28" s="4"/>
    </row>
    <row r="29" spans="1:18" ht="14.5" customHeight="1">
      <c r="A29" s="1" t="s">
        <v>14</v>
      </c>
      <c r="B29" s="3"/>
      <c r="C29" s="3">
        <f>LN(C28/(1-C28))</f>
        <v>-3.8918202981106265</v>
      </c>
      <c r="D29" s="3">
        <f t="shared" ref="D29:L29" si="12">LN(D28/(1-D28))</f>
        <v>-3.2145994752474754</v>
      </c>
      <c r="E29" s="3">
        <f t="shared" si="12"/>
        <v>-2.8261971352225914</v>
      </c>
      <c r="F29" s="3">
        <f t="shared" si="12"/>
        <v>-2.5567530445072832</v>
      </c>
      <c r="G29" s="3">
        <f t="shared" si="12"/>
        <v>-2.3530640695053622</v>
      </c>
      <c r="H29" s="3">
        <f t="shared" si="12"/>
        <v>-2.1813987161218789</v>
      </c>
      <c r="I29" s="3">
        <f t="shared" si="12"/>
        <v>-2.0327167830525519</v>
      </c>
      <c r="J29" s="3">
        <f t="shared" si="12"/>
        <v>-1.9013348489995341</v>
      </c>
      <c r="K29" s="3">
        <f t="shared" si="12"/>
        <v>-1.7834459463405865</v>
      </c>
      <c r="L29" s="3">
        <f t="shared" si="12"/>
        <v>-1.6763748121871189</v>
      </c>
      <c r="M29" s="3"/>
      <c r="N29" s="3"/>
      <c r="O29" s="3"/>
      <c r="P29" s="3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"/>
  <sheetViews>
    <sheetView topLeftCell="A150" zoomScaleNormal="100" workbookViewId="0">
      <selection activeCell="O161" sqref="O161:O162"/>
    </sheetView>
  </sheetViews>
  <sheetFormatPr defaultColWidth="6.6328125" defaultRowHeight="12" customHeight="1"/>
  <cols>
    <col min="1" max="1" width="7.26953125" style="99" bestFit="1" customWidth="1"/>
    <col min="2" max="16384" width="6.6328125" style="99"/>
  </cols>
  <sheetData>
    <row r="1" spans="1:13" ht="12" customHeight="1">
      <c r="A1" s="118" t="s">
        <v>164</v>
      </c>
      <c r="B1" s="99" t="s">
        <v>163</v>
      </c>
    </row>
    <row r="2" spans="1:13" ht="12" customHeight="1">
      <c r="A2" s="106" t="s">
        <v>149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98" customFormat="1" ht="12" customHeight="1">
      <c r="A3" s="101" t="s">
        <v>115</v>
      </c>
      <c r="B3" s="101" t="s">
        <v>130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</row>
    <row r="4" spans="1:13" ht="12" customHeight="1">
      <c r="A4" s="104">
        <v>2000</v>
      </c>
      <c r="B4" s="98">
        <v>69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1.4499999999999999E-2</v>
      </c>
      <c r="K4" s="102">
        <v>1.4499999999999999E-2</v>
      </c>
      <c r="L4" s="102">
        <v>1.4499999999999999E-2</v>
      </c>
    </row>
    <row r="5" spans="1:13" ht="12" customHeight="1">
      <c r="A5" s="104">
        <v>2001</v>
      </c>
      <c r="B5" s="98">
        <v>77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1.3000000000000001E-2</v>
      </c>
      <c r="J5" s="102">
        <v>1.3000000000000001E-2</v>
      </c>
      <c r="K5" s="102">
        <v>1.3000000000000001E-2</v>
      </c>
      <c r="L5" s="102">
        <v>1.3000000000000001E-2</v>
      </c>
    </row>
    <row r="6" spans="1:13" ht="12" customHeight="1">
      <c r="A6" s="104">
        <v>2002</v>
      </c>
      <c r="B6" s="98">
        <v>86</v>
      </c>
      <c r="C6" s="102">
        <v>0</v>
      </c>
      <c r="D6" s="102">
        <v>1.1599999999999999E-2</v>
      </c>
      <c r="E6" s="102">
        <v>1.1599999999999999E-2</v>
      </c>
      <c r="F6" s="102">
        <v>1.1599999999999999E-2</v>
      </c>
      <c r="G6" s="102">
        <v>1.1599999999999999E-2</v>
      </c>
      <c r="H6" s="102">
        <v>2.3300000000000001E-2</v>
      </c>
      <c r="I6" s="102">
        <v>2.3300000000000001E-2</v>
      </c>
      <c r="J6" s="102">
        <v>2.3300000000000001E-2</v>
      </c>
      <c r="K6" s="102">
        <v>2.3300000000000001E-2</v>
      </c>
      <c r="L6" s="102">
        <v>2.3300000000000001E-2</v>
      </c>
    </row>
    <row r="7" spans="1:13" ht="12" customHeight="1">
      <c r="A7" s="104">
        <v>2003</v>
      </c>
      <c r="B7" s="98">
        <v>133</v>
      </c>
      <c r="C7" s="102">
        <v>7.4999999999999997E-3</v>
      </c>
      <c r="D7" s="102">
        <v>7.4999999999999997E-3</v>
      </c>
      <c r="E7" s="102">
        <v>7.4999999999999997E-3</v>
      </c>
      <c r="F7" s="102">
        <v>7.4999999999999997E-3</v>
      </c>
      <c r="G7" s="102">
        <v>1.4999999999999999E-2</v>
      </c>
      <c r="H7" s="102">
        <v>1.4999999999999999E-2</v>
      </c>
      <c r="I7" s="102">
        <v>1.4999999999999999E-2</v>
      </c>
      <c r="J7" s="102">
        <v>1.4999999999999999E-2</v>
      </c>
      <c r="K7" s="102">
        <v>1.4999999999999999E-2</v>
      </c>
      <c r="L7" s="102">
        <v>1.4999999999999999E-2</v>
      </c>
    </row>
    <row r="8" spans="1:13" ht="12" customHeight="1">
      <c r="A8" s="104">
        <v>2004</v>
      </c>
      <c r="B8" s="98">
        <v>133</v>
      </c>
      <c r="C8" s="102">
        <v>0</v>
      </c>
      <c r="D8" s="102">
        <v>0</v>
      </c>
      <c r="E8" s="102">
        <v>0</v>
      </c>
      <c r="F8" s="102">
        <v>7.4999999999999997E-3</v>
      </c>
      <c r="G8" s="102">
        <v>7.4999999999999997E-3</v>
      </c>
      <c r="H8" s="102">
        <v>7.4999999999999997E-3</v>
      </c>
      <c r="I8" s="102">
        <v>1.4999999999999999E-2</v>
      </c>
      <c r="J8" s="102">
        <v>1.4999999999999999E-2</v>
      </c>
      <c r="K8" s="102">
        <v>1.4999999999999999E-2</v>
      </c>
      <c r="L8" s="102">
        <v>1.4999999999999999E-2</v>
      </c>
    </row>
    <row r="9" spans="1:13" ht="12" customHeight="1">
      <c r="A9" s="104">
        <v>2005</v>
      </c>
      <c r="B9" s="98">
        <v>148</v>
      </c>
      <c r="C9" s="102">
        <v>0</v>
      </c>
      <c r="D9" s="102">
        <v>0</v>
      </c>
      <c r="E9" s="102">
        <v>6.8000000000000005E-3</v>
      </c>
      <c r="F9" s="102">
        <v>6.8000000000000005E-3</v>
      </c>
      <c r="G9" s="102">
        <v>1.3500000000000002E-2</v>
      </c>
      <c r="H9" s="102">
        <v>2.0299999999999999E-2</v>
      </c>
      <c r="I9" s="102">
        <v>2.0299999999999999E-2</v>
      </c>
      <c r="J9" s="102">
        <v>2.7000000000000003E-2</v>
      </c>
      <c r="K9" s="102">
        <v>2.7000000000000003E-2</v>
      </c>
      <c r="L9" s="102">
        <v>2.7000000000000003E-2</v>
      </c>
    </row>
    <row r="10" spans="1:13" ht="12" customHeight="1">
      <c r="A10" s="104">
        <v>2006</v>
      </c>
      <c r="B10" s="98">
        <v>159</v>
      </c>
      <c r="C10" s="102">
        <v>6.3E-3</v>
      </c>
      <c r="D10" s="102">
        <v>1.26E-2</v>
      </c>
      <c r="E10" s="102">
        <v>1.26E-2</v>
      </c>
      <c r="F10" s="102">
        <v>1.89E-2</v>
      </c>
      <c r="G10" s="102">
        <v>2.52E-2</v>
      </c>
      <c r="H10" s="102">
        <v>2.52E-2</v>
      </c>
      <c r="I10" s="102">
        <v>3.1400000000000004E-2</v>
      </c>
      <c r="J10" s="102">
        <v>3.1400000000000004E-2</v>
      </c>
      <c r="K10" s="102">
        <v>3.1400000000000004E-2</v>
      </c>
      <c r="L10" s="102">
        <v>3.1400000000000004E-2</v>
      </c>
    </row>
    <row r="11" spans="1:13" ht="12" customHeight="1">
      <c r="A11" s="104">
        <v>2007</v>
      </c>
      <c r="B11" s="98">
        <v>123</v>
      </c>
      <c r="C11" s="102">
        <v>8.1000000000000013E-3</v>
      </c>
      <c r="D11" s="102">
        <v>1.6299999999999999E-2</v>
      </c>
      <c r="E11" s="102">
        <v>2.4399999999999998E-2</v>
      </c>
      <c r="F11" s="102">
        <v>3.2500000000000001E-2</v>
      </c>
      <c r="G11" s="102">
        <v>3.2500000000000001E-2</v>
      </c>
      <c r="H11" s="102">
        <v>4.07E-2</v>
      </c>
      <c r="I11" s="102">
        <v>4.07E-2</v>
      </c>
      <c r="J11" s="102">
        <v>4.07E-2</v>
      </c>
      <c r="K11" s="102">
        <v>4.8799999999999996E-2</v>
      </c>
      <c r="L11" s="102">
        <v>4.8799999999999996E-2</v>
      </c>
    </row>
    <row r="12" spans="1:13" ht="12" customHeight="1">
      <c r="A12" s="104">
        <v>2008</v>
      </c>
      <c r="B12" s="98">
        <v>141</v>
      </c>
      <c r="C12" s="102">
        <v>2.1299999999999999E-2</v>
      </c>
      <c r="D12" s="102">
        <v>4.2599999999999999E-2</v>
      </c>
      <c r="E12" s="102">
        <v>4.9599999999999998E-2</v>
      </c>
      <c r="F12" s="102">
        <v>4.9599999999999998E-2</v>
      </c>
      <c r="G12" s="102">
        <v>5.67E-2</v>
      </c>
      <c r="H12" s="102">
        <v>5.67E-2</v>
      </c>
      <c r="I12" s="102">
        <v>5.67E-2</v>
      </c>
      <c r="J12" s="102">
        <v>6.3799999999999996E-2</v>
      </c>
      <c r="K12" s="102">
        <v>6.3799999999999996E-2</v>
      </c>
      <c r="L12" s="102">
        <v>6.3799999999999996E-2</v>
      </c>
    </row>
    <row r="13" spans="1:13" ht="12" customHeight="1">
      <c r="A13" s="104">
        <v>2009</v>
      </c>
      <c r="B13" s="98">
        <v>160</v>
      </c>
      <c r="C13" s="102">
        <v>2.5000000000000001E-2</v>
      </c>
      <c r="D13" s="102">
        <v>3.1300000000000001E-2</v>
      </c>
      <c r="E13" s="102">
        <v>3.1300000000000001E-2</v>
      </c>
      <c r="F13" s="102">
        <v>3.7499999999999999E-2</v>
      </c>
      <c r="G13" s="102">
        <v>3.7499999999999999E-2</v>
      </c>
      <c r="H13" s="102">
        <v>3.7499999999999999E-2</v>
      </c>
      <c r="I13" s="102">
        <v>4.3799999999999999E-2</v>
      </c>
      <c r="J13" s="102">
        <v>0.05</v>
      </c>
      <c r="K13" s="102">
        <v>0.05</v>
      </c>
      <c r="L13" s="102">
        <v>5.6299999999999996E-2</v>
      </c>
    </row>
    <row r="14" spans="1:13" ht="12" customHeight="1">
      <c r="A14" s="104">
        <v>2010</v>
      </c>
      <c r="B14" s="98">
        <v>149</v>
      </c>
      <c r="C14" s="102">
        <v>6.7000000000000002E-3</v>
      </c>
      <c r="D14" s="102">
        <v>6.7000000000000002E-3</v>
      </c>
      <c r="E14" s="102">
        <v>1.34E-2</v>
      </c>
      <c r="F14" s="102">
        <v>1.34E-2</v>
      </c>
      <c r="G14" s="102">
        <v>1.34E-2</v>
      </c>
      <c r="H14" s="102">
        <v>2.0099999999999996E-2</v>
      </c>
      <c r="I14" s="102">
        <v>2.0099999999999996E-2</v>
      </c>
      <c r="J14" s="102">
        <v>2.0099999999999996E-2</v>
      </c>
      <c r="K14" s="102">
        <v>2.6800000000000001E-2</v>
      </c>
      <c r="L14" s="102">
        <v>2.6800000000000001E-2</v>
      </c>
    </row>
    <row r="15" spans="1:13" ht="12" customHeight="1">
      <c r="A15" s="104">
        <v>2011</v>
      </c>
      <c r="B15" s="98">
        <v>161</v>
      </c>
      <c r="C15" s="102">
        <v>0</v>
      </c>
      <c r="D15" s="102">
        <v>1.24E-2</v>
      </c>
      <c r="E15" s="102">
        <v>1.8600000000000002E-2</v>
      </c>
      <c r="F15" s="102">
        <v>2.4799999999999999E-2</v>
      </c>
      <c r="G15" s="102">
        <v>4.3499999999999997E-2</v>
      </c>
      <c r="H15" s="102">
        <v>4.3499999999999997E-2</v>
      </c>
      <c r="I15" s="102">
        <v>4.3499999999999997E-2</v>
      </c>
      <c r="J15" s="102">
        <v>4.9699999999999994E-2</v>
      </c>
      <c r="K15" s="102">
        <v>4.9699999999999994E-2</v>
      </c>
      <c r="L15" s="102"/>
    </row>
    <row r="16" spans="1:13" ht="12" customHeight="1">
      <c r="A16" s="104">
        <v>2012</v>
      </c>
      <c r="B16" s="98">
        <v>199</v>
      </c>
      <c r="C16" s="102">
        <v>5.0000000000000001E-3</v>
      </c>
      <c r="D16" s="102">
        <v>1.5100000000000001E-2</v>
      </c>
      <c r="E16" s="102">
        <v>2.0099999999999996E-2</v>
      </c>
      <c r="F16" s="102">
        <v>4.0199999999999993E-2</v>
      </c>
      <c r="G16" s="102">
        <v>4.0199999999999993E-2</v>
      </c>
      <c r="H16" s="102">
        <v>4.5199999999999997E-2</v>
      </c>
      <c r="I16" s="102">
        <v>5.5300000000000002E-2</v>
      </c>
      <c r="J16" s="102">
        <v>5.5300000000000002E-2</v>
      </c>
      <c r="K16" s="102"/>
      <c r="L16" s="102"/>
    </row>
    <row r="17" spans="1:58" ht="12" customHeight="1">
      <c r="A17" s="104">
        <v>2013</v>
      </c>
      <c r="B17" s="98">
        <v>209</v>
      </c>
      <c r="C17" s="102">
        <v>9.5999999999999992E-3</v>
      </c>
      <c r="D17" s="102">
        <v>1.44E-2</v>
      </c>
      <c r="E17" s="102">
        <v>3.3500000000000002E-2</v>
      </c>
      <c r="F17" s="102">
        <v>3.3500000000000002E-2</v>
      </c>
      <c r="G17" s="102">
        <v>3.8300000000000001E-2</v>
      </c>
      <c r="H17" s="102">
        <v>4.7800000000000002E-2</v>
      </c>
      <c r="I17" s="102">
        <v>4.7800000000000002E-2</v>
      </c>
      <c r="J17" s="102"/>
      <c r="K17" s="102"/>
      <c r="L17" s="102"/>
    </row>
    <row r="18" spans="1:58" ht="12" customHeight="1">
      <c r="A18" s="104">
        <v>2014</v>
      </c>
      <c r="B18" s="98">
        <v>248</v>
      </c>
      <c r="C18" s="102">
        <v>4.0000000000000001E-3</v>
      </c>
      <c r="D18" s="102">
        <v>2.4199999999999999E-2</v>
      </c>
      <c r="E18" s="102">
        <v>2.4199999999999999E-2</v>
      </c>
      <c r="F18" s="102">
        <v>2.8199999999999999E-2</v>
      </c>
      <c r="G18" s="102">
        <v>3.6299999999999999E-2</v>
      </c>
      <c r="H18" s="102">
        <v>3.6299999999999999E-2</v>
      </c>
      <c r="I18" s="102"/>
      <c r="J18" s="102"/>
      <c r="K18" s="102"/>
      <c r="L18" s="102"/>
    </row>
    <row r="19" spans="1:58" ht="12" customHeight="1">
      <c r="A19" s="104">
        <v>2015</v>
      </c>
      <c r="B19" s="98">
        <v>300</v>
      </c>
      <c r="C19" s="102">
        <v>0.02</v>
      </c>
      <c r="D19" s="102">
        <v>0.02</v>
      </c>
      <c r="E19" s="102">
        <v>2.3300000000000001E-2</v>
      </c>
      <c r="F19" s="102">
        <v>0.03</v>
      </c>
      <c r="G19" s="102">
        <v>3.3300000000000003E-2</v>
      </c>
      <c r="H19" s="102"/>
      <c r="I19" s="102"/>
      <c r="J19" s="102"/>
      <c r="K19" s="102"/>
      <c r="L19" s="102"/>
    </row>
    <row r="20" spans="1:58" ht="12" customHeight="1">
      <c r="A20" s="104">
        <v>2016</v>
      </c>
      <c r="B20" s="98">
        <v>366</v>
      </c>
      <c r="C20" s="102">
        <v>0</v>
      </c>
      <c r="D20" s="102">
        <v>2.7000000000000001E-3</v>
      </c>
      <c r="E20" s="102">
        <v>8.199999999999999E-3</v>
      </c>
      <c r="F20" s="102">
        <v>8.199999999999999E-3</v>
      </c>
      <c r="G20" s="102"/>
      <c r="H20" s="102"/>
      <c r="I20" s="102"/>
      <c r="J20" s="102"/>
      <c r="K20" s="102"/>
      <c r="L20" s="102"/>
    </row>
    <row r="21" spans="1:58" ht="12" customHeight="1">
      <c r="A21" s="104">
        <v>2017</v>
      </c>
      <c r="B21" s="98">
        <v>457</v>
      </c>
      <c r="C21" s="102">
        <v>2.2000000000000001E-3</v>
      </c>
      <c r="D21" s="102">
        <v>6.6E-3</v>
      </c>
      <c r="E21" s="102">
        <v>8.8000000000000005E-3</v>
      </c>
      <c r="F21" s="102"/>
      <c r="G21" s="102"/>
      <c r="H21" s="102"/>
      <c r="I21" s="102"/>
      <c r="J21" s="102"/>
      <c r="K21" s="102"/>
      <c r="L21" s="102"/>
    </row>
    <row r="22" spans="1:58" ht="12" customHeight="1">
      <c r="A22" s="104">
        <v>2018</v>
      </c>
      <c r="B22" s="98">
        <v>512</v>
      </c>
      <c r="C22" s="102">
        <v>3.9000000000000003E-3</v>
      </c>
      <c r="D22" s="102">
        <v>1.1699999999999999E-2</v>
      </c>
      <c r="E22" s="102"/>
      <c r="F22" s="102"/>
      <c r="G22" s="102"/>
      <c r="H22" s="102"/>
      <c r="I22" s="102"/>
      <c r="J22" s="102"/>
      <c r="K22" s="102"/>
      <c r="L22" s="102"/>
    </row>
    <row r="23" spans="1:58" ht="12" customHeight="1">
      <c r="A23" s="104">
        <v>2019</v>
      </c>
      <c r="B23" s="98">
        <v>593</v>
      </c>
      <c r="C23" s="102">
        <v>1.01E-2</v>
      </c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58" ht="12" customHeight="1">
      <c r="A24" s="105" t="s">
        <v>150</v>
      </c>
      <c r="C24" s="103">
        <v>6.8000000000000005E-3</v>
      </c>
      <c r="D24" s="103">
        <v>1.3000000000000001E-2</v>
      </c>
      <c r="E24" s="103">
        <v>1.7600000000000001E-2</v>
      </c>
      <c r="F24" s="103">
        <v>2.2400000000000003E-2</v>
      </c>
      <c r="G24" s="103">
        <v>2.7000000000000003E-2</v>
      </c>
      <c r="H24" s="103">
        <v>3.0600000000000002E-2</v>
      </c>
      <c r="I24" s="103">
        <v>3.4000000000000002E-2</v>
      </c>
      <c r="J24" s="103">
        <v>3.7200000000000004E-2</v>
      </c>
      <c r="K24" s="103">
        <v>3.8699999999999998E-2</v>
      </c>
      <c r="L24" s="103">
        <v>3.95E-2</v>
      </c>
    </row>
    <row r="26" spans="1:58" ht="12" customHeight="1">
      <c r="A26" s="106" t="s">
        <v>142</v>
      </c>
    </row>
    <row r="27" spans="1:58" ht="12" customHeight="1">
      <c r="A27" s="101" t="s">
        <v>115</v>
      </c>
      <c r="B27" s="101">
        <v>0</v>
      </c>
      <c r="C27" s="101">
        <v>1</v>
      </c>
      <c r="D27" s="101">
        <v>2</v>
      </c>
      <c r="E27" s="101">
        <v>3</v>
      </c>
      <c r="F27" s="101">
        <v>4</v>
      </c>
      <c r="G27" s="101">
        <v>5</v>
      </c>
      <c r="H27" s="101">
        <v>6</v>
      </c>
      <c r="I27" s="101">
        <v>7</v>
      </c>
      <c r="J27" s="101">
        <v>8</v>
      </c>
      <c r="K27" s="101">
        <v>9</v>
      </c>
      <c r="L27" s="10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2" customHeight="1">
      <c r="A28" s="104">
        <v>2000</v>
      </c>
      <c r="B28" s="103">
        <f t="shared" ref="B28:K43" si="0">IF(B$27=0,C4,IF(C4="","",C4-B4))</f>
        <v>0</v>
      </c>
      <c r="C28" s="103">
        <f t="shared" si="0"/>
        <v>0</v>
      </c>
      <c r="D28" s="103">
        <f t="shared" si="0"/>
        <v>0</v>
      </c>
      <c r="E28" s="103">
        <f t="shared" si="0"/>
        <v>0</v>
      </c>
      <c r="F28" s="103">
        <f t="shared" si="0"/>
        <v>0</v>
      </c>
      <c r="G28" s="103">
        <f t="shared" si="0"/>
        <v>0</v>
      </c>
      <c r="H28" s="103">
        <f t="shared" si="0"/>
        <v>0</v>
      </c>
      <c r="I28" s="103">
        <f t="shared" si="0"/>
        <v>1.4499999999999999E-2</v>
      </c>
      <c r="J28" s="103">
        <f t="shared" si="0"/>
        <v>0</v>
      </c>
      <c r="K28" s="103">
        <f t="shared" si="0"/>
        <v>0</v>
      </c>
      <c r="L28" s="103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>
      <c r="A29" s="104">
        <v>2001</v>
      </c>
      <c r="B29" s="103">
        <f t="shared" si="0"/>
        <v>0</v>
      </c>
      <c r="C29" s="103">
        <f t="shared" si="0"/>
        <v>0</v>
      </c>
      <c r="D29" s="103">
        <f t="shared" si="0"/>
        <v>0</v>
      </c>
      <c r="E29" s="103">
        <f t="shared" si="0"/>
        <v>0</v>
      </c>
      <c r="F29" s="103">
        <f t="shared" si="0"/>
        <v>0</v>
      </c>
      <c r="G29" s="103">
        <f t="shared" si="0"/>
        <v>0</v>
      </c>
      <c r="H29" s="103">
        <f t="shared" si="0"/>
        <v>1.3000000000000001E-2</v>
      </c>
      <c r="I29" s="103">
        <f t="shared" si="0"/>
        <v>0</v>
      </c>
      <c r="J29" s="103">
        <f t="shared" si="0"/>
        <v>0</v>
      </c>
      <c r="K29" s="103">
        <f t="shared" si="0"/>
        <v>0</v>
      </c>
      <c r="L29" s="103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>
      <c r="A30" s="104">
        <v>2002</v>
      </c>
      <c r="B30" s="103">
        <f t="shared" si="0"/>
        <v>0</v>
      </c>
      <c r="C30" s="103">
        <f t="shared" si="0"/>
        <v>1.1599999999999999E-2</v>
      </c>
      <c r="D30" s="103">
        <f t="shared" si="0"/>
        <v>0</v>
      </c>
      <c r="E30" s="103">
        <f t="shared" si="0"/>
        <v>0</v>
      </c>
      <c r="F30" s="103">
        <f t="shared" si="0"/>
        <v>0</v>
      </c>
      <c r="G30" s="103">
        <f t="shared" si="0"/>
        <v>1.1700000000000002E-2</v>
      </c>
      <c r="H30" s="103">
        <f t="shared" si="0"/>
        <v>0</v>
      </c>
      <c r="I30" s="103">
        <f t="shared" si="0"/>
        <v>0</v>
      </c>
      <c r="J30" s="103">
        <f t="shared" si="0"/>
        <v>0</v>
      </c>
      <c r="K30" s="103">
        <f t="shared" si="0"/>
        <v>0</v>
      </c>
      <c r="L30" s="103"/>
      <c r="M30" s="104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2" customHeight="1">
      <c r="A31" s="104">
        <v>2003</v>
      </c>
      <c r="B31" s="103">
        <f t="shared" si="0"/>
        <v>7.4999999999999997E-3</v>
      </c>
      <c r="C31" s="103">
        <f t="shared" si="0"/>
        <v>0</v>
      </c>
      <c r="D31" s="103">
        <f t="shared" si="0"/>
        <v>0</v>
      </c>
      <c r="E31" s="103">
        <f t="shared" si="0"/>
        <v>0</v>
      </c>
      <c r="F31" s="103">
        <f t="shared" si="0"/>
        <v>7.4999999999999997E-3</v>
      </c>
      <c r="G31" s="103">
        <f t="shared" si="0"/>
        <v>0</v>
      </c>
      <c r="H31" s="103">
        <f t="shared" si="0"/>
        <v>0</v>
      </c>
      <c r="I31" s="103">
        <f t="shared" si="0"/>
        <v>0</v>
      </c>
      <c r="J31" s="103">
        <f t="shared" si="0"/>
        <v>0</v>
      </c>
      <c r="K31" s="103">
        <f t="shared" si="0"/>
        <v>0</v>
      </c>
      <c r="L31" s="103"/>
      <c r="M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2" customHeight="1">
      <c r="A32" s="104">
        <v>2004</v>
      </c>
      <c r="B32" s="103">
        <f t="shared" si="0"/>
        <v>0</v>
      </c>
      <c r="C32" s="103">
        <f t="shared" si="0"/>
        <v>0</v>
      </c>
      <c r="D32" s="103">
        <f t="shared" si="0"/>
        <v>0</v>
      </c>
      <c r="E32" s="103">
        <f t="shared" si="0"/>
        <v>7.4999999999999997E-3</v>
      </c>
      <c r="F32" s="103">
        <f t="shared" si="0"/>
        <v>0</v>
      </c>
      <c r="G32" s="103">
        <f t="shared" si="0"/>
        <v>0</v>
      </c>
      <c r="H32" s="103">
        <f t="shared" si="0"/>
        <v>7.4999999999999997E-3</v>
      </c>
      <c r="I32" s="103">
        <f t="shared" si="0"/>
        <v>0</v>
      </c>
      <c r="J32" s="103">
        <f t="shared" si="0"/>
        <v>0</v>
      </c>
      <c r="K32" s="103">
        <f t="shared" si="0"/>
        <v>0</v>
      </c>
      <c r="L32" s="103"/>
      <c r="M32" s="10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2" customHeight="1">
      <c r="A33" s="104">
        <v>2005</v>
      </c>
      <c r="B33" s="103">
        <f t="shared" si="0"/>
        <v>0</v>
      </c>
      <c r="C33" s="103">
        <f t="shared" si="0"/>
        <v>0</v>
      </c>
      <c r="D33" s="103">
        <f t="shared" si="0"/>
        <v>6.8000000000000005E-3</v>
      </c>
      <c r="E33" s="103">
        <f t="shared" si="0"/>
        <v>0</v>
      </c>
      <c r="F33" s="103">
        <f t="shared" si="0"/>
        <v>6.7000000000000011E-3</v>
      </c>
      <c r="G33" s="103">
        <f t="shared" si="0"/>
        <v>6.799999999999997E-3</v>
      </c>
      <c r="H33" s="103">
        <f t="shared" si="0"/>
        <v>0</v>
      </c>
      <c r="I33" s="103">
        <f t="shared" si="0"/>
        <v>6.7000000000000046E-3</v>
      </c>
      <c r="J33" s="103">
        <f t="shared" si="0"/>
        <v>0</v>
      </c>
      <c r="K33" s="103">
        <f t="shared" si="0"/>
        <v>0</v>
      </c>
      <c r="L33" s="103"/>
      <c r="M33" s="10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2" customHeight="1">
      <c r="A34" s="104">
        <v>2006</v>
      </c>
      <c r="B34" s="103">
        <f t="shared" si="0"/>
        <v>6.3E-3</v>
      </c>
      <c r="C34" s="103">
        <f t="shared" si="0"/>
        <v>6.3E-3</v>
      </c>
      <c r="D34" s="103">
        <f t="shared" si="0"/>
        <v>0</v>
      </c>
      <c r="E34" s="103">
        <f t="shared" si="0"/>
        <v>6.3E-3</v>
      </c>
      <c r="F34" s="103">
        <f t="shared" si="0"/>
        <v>6.3E-3</v>
      </c>
      <c r="G34" s="103">
        <f t="shared" si="0"/>
        <v>0</v>
      </c>
      <c r="H34" s="103">
        <f t="shared" si="0"/>
        <v>6.2000000000000041E-3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2" customHeight="1">
      <c r="A35" s="104">
        <v>2007</v>
      </c>
      <c r="B35" s="103">
        <f t="shared" si="0"/>
        <v>8.1000000000000013E-3</v>
      </c>
      <c r="C35" s="103">
        <f t="shared" si="0"/>
        <v>8.1999999999999972E-3</v>
      </c>
      <c r="D35" s="103">
        <f t="shared" si="0"/>
        <v>8.0999999999999996E-3</v>
      </c>
      <c r="E35" s="103">
        <f t="shared" si="0"/>
        <v>8.100000000000003E-3</v>
      </c>
      <c r="F35" s="103">
        <f t="shared" si="0"/>
        <v>0</v>
      </c>
      <c r="G35" s="103">
        <f t="shared" si="0"/>
        <v>8.199999999999999E-3</v>
      </c>
      <c r="H35" s="103">
        <f t="shared" si="0"/>
        <v>0</v>
      </c>
      <c r="I35" s="103">
        <f t="shared" si="0"/>
        <v>0</v>
      </c>
      <c r="J35" s="103">
        <f t="shared" si="0"/>
        <v>8.0999999999999961E-3</v>
      </c>
      <c r="K35" s="103">
        <f t="shared" si="0"/>
        <v>0</v>
      </c>
      <c r="L35" s="103"/>
      <c r="M35" s="10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2" customHeight="1">
      <c r="A36" s="104">
        <v>2008</v>
      </c>
      <c r="B36" s="103">
        <f t="shared" si="0"/>
        <v>2.1299999999999999E-2</v>
      </c>
      <c r="C36" s="103">
        <f t="shared" si="0"/>
        <v>2.1299999999999999E-2</v>
      </c>
      <c r="D36" s="103">
        <f t="shared" si="0"/>
        <v>6.9999999999999993E-3</v>
      </c>
      <c r="E36" s="103">
        <f t="shared" si="0"/>
        <v>0</v>
      </c>
      <c r="F36" s="103">
        <f t="shared" si="0"/>
        <v>7.1000000000000021E-3</v>
      </c>
      <c r="G36" s="103">
        <f t="shared" si="0"/>
        <v>0</v>
      </c>
      <c r="H36" s="103">
        <f t="shared" si="0"/>
        <v>0</v>
      </c>
      <c r="I36" s="103">
        <f t="shared" si="0"/>
        <v>7.0999999999999952E-3</v>
      </c>
      <c r="J36" s="103">
        <f t="shared" si="0"/>
        <v>0</v>
      </c>
      <c r="K36" s="103">
        <f t="shared" si="0"/>
        <v>0</v>
      </c>
      <c r="L36" s="103"/>
      <c r="M36" s="10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2" customHeight="1">
      <c r="A37" s="104">
        <v>2009</v>
      </c>
      <c r="B37" s="103">
        <f t="shared" si="0"/>
        <v>2.5000000000000001E-2</v>
      </c>
      <c r="C37" s="103">
        <f t="shared" si="0"/>
        <v>6.3E-3</v>
      </c>
      <c r="D37" s="103">
        <f t="shared" si="0"/>
        <v>0</v>
      </c>
      <c r="E37" s="103">
        <f t="shared" si="0"/>
        <v>6.1999999999999972E-3</v>
      </c>
      <c r="F37" s="103">
        <f t="shared" si="0"/>
        <v>0</v>
      </c>
      <c r="G37" s="103">
        <f t="shared" si="0"/>
        <v>0</v>
      </c>
      <c r="H37" s="103">
        <f t="shared" si="0"/>
        <v>6.3E-3</v>
      </c>
      <c r="I37" s="103">
        <f t="shared" si="0"/>
        <v>6.2000000000000041E-3</v>
      </c>
      <c r="J37" s="103">
        <f t="shared" si="0"/>
        <v>0</v>
      </c>
      <c r="K37" s="103">
        <f t="shared" si="0"/>
        <v>6.2999999999999931E-3</v>
      </c>
      <c r="L37" s="103"/>
      <c r="M37" s="10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2" customHeight="1">
      <c r="A38" s="104">
        <v>2010</v>
      </c>
      <c r="B38" s="103">
        <f t="shared" si="0"/>
        <v>6.7000000000000002E-3</v>
      </c>
      <c r="C38" s="103">
        <f t="shared" si="0"/>
        <v>0</v>
      </c>
      <c r="D38" s="103">
        <f t="shared" si="0"/>
        <v>6.7000000000000002E-3</v>
      </c>
      <c r="E38" s="103">
        <f t="shared" si="0"/>
        <v>0</v>
      </c>
      <c r="F38" s="103">
        <f t="shared" si="0"/>
        <v>0</v>
      </c>
      <c r="G38" s="103">
        <f t="shared" si="0"/>
        <v>6.6999999999999959E-3</v>
      </c>
      <c r="H38" s="103">
        <f t="shared" si="0"/>
        <v>0</v>
      </c>
      <c r="I38" s="103">
        <f t="shared" si="0"/>
        <v>0</v>
      </c>
      <c r="J38" s="103">
        <f t="shared" si="0"/>
        <v>6.7000000000000046E-3</v>
      </c>
      <c r="K38" s="103">
        <f t="shared" si="0"/>
        <v>0</v>
      </c>
      <c r="L38" s="103"/>
      <c r="M38" s="102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2" customHeight="1">
      <c r="A39" s="104">
        <v>2011</v>
      </c>
      <c r="B39" s="103">
        <f t="shared" si="0"/>
        <v>0</v>
      </c>
      <c r="C39" s="103">
        <f t="shared" si="0"/>
        <v>1.24E-2</v>
      </c>
      <c r="D39" s="103">
        <f t="shared" si="0"/>
        <v>6.2000000000000024E-3</v>
      </c>
      <c r="E39" s="103">
        <f t="shared" si="0"/>
        <v>6.1999999999999972E-3</v>
      </c>
      <c r="F39" s="103">
        <f t="shared" si="0"/>
        <v>1.8699999999999998E-2</v>
      </c>
      <c r="G39" s="103">
        <f t="shared" si="0"/>
        <v>0</v>
      </c>
      <c r="H39" s="103">
        <f t="shared" si="0"/>
        <v>0</v>
      </c>
      <c r="I39" s="103">
        <f t="shared" si="0"/>
        <v>6.1999999999999972E-3</v>
      </c>
      <c r="J39" s="103">
        <f t="shared" si="0"/>
        <v>0</v>
      </c>
      <c r="K39" s="103" t="str">
        <f t="shared" si="0"/>
        <v/>
      </c>
      <c r="L39" s="103"/>
      <c r="M39" s="102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2" customHeight="1">
      <c r="A40" s="104">
        <v>2012</v>
      </c>
      <c r="B40" s="103">
        <f t="shared" si="0"/>
        <v>5.0000000000000001E-3</v>
      </c>
      <c r="C40" s="103">
        <f t="shared" si="0"/>
        <v>1.0100000000000001E-2</v>
      </c>
      <c r="D40" s="103">
        <f t="shared" si="0"/>
        <v>4.9999999999999958E-3</v>
      </c>
      <c r="E40" s="103">
        <f t="shared" si="0"/>
        <v>2.0099999999999996E-2</v>
      </c>
      <c r="F40" s="103">
        <f t="shared" si="0"/>
        <v>0</v>
      </c>
      <c r="G40" s="103">
        <f t="shared" si="0"/>
        <v>5.0000000000000044E-3</v>
      </c>
      <c r="H40" s="103">
        <f t="shared" si="0"/>
        <v>1.0100000000000005E-2</v>
      </c>
      <c r="I40" s="103">
        <f t="shared" si="0"/>
        <v>0</v>
      </c>
      <c r="J40" s="103" t="str">
        <f t="shared" si="0"/>
        <v/>
      </c>
      <c r="K40" s="103" t="str">
        <f t="shared" si="0"/>
        <v/>
      </c>
      <c r="L40" s="103"/>
      <c r="M40" s="102"/>
    </row>
    <row r="41" spans="1:58" ht="12" customHeight="1">
      <c r="A41" s="104">
        <v>2013</v>
      </c>
      <c r="B41" s="103">
        <f t="shared" si="0"/>
        <v>9.5999999999999992E-3</v>
      </c>
      <c r="C41" s="103">
        <f t="shared" si="0"/>
        <v>4.8000000000000004E-3</v>
      </c>
      <c r="D41" s="103">
        <f t="shared" si="0"/>
        <v>1.9100000000000002E-2</v>
      </c>
      <c r="E41" s="103">
        <f t="shared" si="0"/>
        <v>0</v>
      </c>
      <c r="F41" s="103">
        <f t="shared" si="0"/>
        <v>4.7999999999999987E-3</v>
      </c>
      <c r="G41" s="103">
        <f t="shared" si="0"/>
        <v>9.5000000000000015E-3</v>
      </c>
      <c r="H41" s="103">
        <f t="shared" si="0"/>
        <v>0</v>
      </c>
      <c r="I41" s="103" t="str">
        <f t="shared" si="0"/>
        <v/>
      </c>
      <c r="J41" s="103" t="str">
        <f t="shared" si="0"/>
        <v/>
      </c>
      <c r="K41" s="103" t="str">
        <f t="shared" si="0"/>
        <v/>
      </c>
      <c r="L41" s="103"/>
      <c r="M41" s="102"/>
    </row>
    <row r="42" spans="1:58" ht="12" customHeight="1">
      <c r="A42" s="104">
        <v>2014</v>
      </c>
      <c r="B42" s="103">
        <f t="shared" si="0"/>
        <v>4.0000000000000001E-3</v>
      </c>
      <c r="C42" s="103">
        <f t="shared" si="0"/>
        <v>2.0199999999999999E-2</v>
      </c>
      <c r="D42" s="103">
        <f t="shared" si="0"/>
        <v>0</v>
      </c>
      <c r="E42" s="103">
        <f t="shared" si="0"/>
        <v>4.0000000000000001E-3</v>
      </c>
      <c r="F42" s="103">
        <f t="shared" si="0"/>
        <v>8.0999999999999996E-3</v>
      </c>
      <c r="G42" s="103">
        <f t="shared" si="0"/>
        <v>0</v>
      </c>
      <c r="H42" s="103" t="str">
        <f t="shared" si="0"/>
        <v/>
      </c>
      <c r="I42" s="103" t="str">
        <f t="shared" si="0"/>
        <v/>
      </c>
      <c r="J42" s="103" t="str">
        <f t="shared" si="0"/>
        <v/>
      </c>
      <c r="K42" s="103" t="str">
        <f t="shared" si="0"/>
        <v/>
      </c>
      <c r="L42" s="103"/>
      <c r="M42" s="102"/>
    </row>
    <row r="43" spans="1:58" ht="12" customHeight="1">
      <c r="A43" s="104">
        <v>2015</v>
      </c>
      <c r="B43" s="103">
        <f t="shared" si="0"/>
        <v>0.02</v>
      </c>
      <c r="C43" s="103">
        <f t="shared" si="0"/>
        <v>0</v>
      </c>
      <c r="D43" s="103">
        <f t="shared" si="0"/>
        <v>3.3000000000000008E-3</v>
      </c>
      <c r="E43" s="103">
        <f t="shared" si="0"/>
        <v>6.6999999999999976E-3</v>
      </c>
      <c r="F43" s="103">
        <f t="shared" si="0"/>
        <v>3.3000000000000043E-3</v>
      </c>
      <c r="G43" s="103" t="str">
        <f t="shared" si="0"/>
        <v/>
      </c>
      <c r="H43" s="103" t="str">
        <f t="shared" si="0"/>
        <v/>
      </c>
      <c r="I43" s="103" t="str">
        <f t="shared" si="0"/>
        <v/>
      </c>
      <c r="J43" s="103" t="str">
        <f t="shared" si="0"/>
        <v/>
      </c>
      <c r="K43" s="103" t="str">
        <f t="shared" si="0"/>
        <v/>
      </c>
      <c r="L43" s="103"/>
      <c r="M43" s="102"/>
    </row>
    <row r="44" spans="1:58" ht="12" customHeight="1">
      <c r="A44" s="104">
        <v>2016</v>
      </c>
      <c r="B44" s="103">
        <f t="shared" ref="B44:K48" si="1">IF(B$27=0,C20,IF(C20="","",C20-B20))</f>
        <v>0</v>
      </c>
      <c r="C44" s="103">
        <f t="shared" si="1"/>
        <v>2.7000000000000001E-3</v>
      </c>
      <c r="D44" s="103">
        <f t="shared" si="1"/>
        <v>5.4999999999999988E-3</v>
      </c>
      <c r="E44" s="103">
        <f t="shared" si="1"/>
        <v>0</v>
      </c>
      <c r="F44" s="103" t="str">
        <f t="shared" si="1"/>
        <v/>
      </c>
      <c r="G44" s="103" t="str">
        <f t="shared" si="1"/>
        <v/>
      </c>
      <c r="H44" s="103" t="str">
        <f t="shared" si="1"/>
        <v/>
      </c>
      <c r="I44" s="103" t="str">
        <f t="shared" si="1"/>
        <v/>
      </c>
      <c r="J44" s="103" t="str">
        <f t="shared" si="1"/>
        <v/>
      </c>
      <c r="K44" s="103" t="str">
        <f t="shared" si="1"/>
        <v/>
      </c>
      <c r="L44" s="103"/>
      <c r="M44" s="102"/>
    </row>
    <row r="45" spans="1:58" ht="12" customHeight="1">
      <c r="A45" s="104">
        <v>2017</v>
      </c>
      <c r="B45" s="103">
        <f t="shared" si="1"/>
        <v>2.2000000000000001E-3</v>
      </c>
      <c r="C45" s="103">
        <f t="shared" si="1"/>
        <v>4.3999999999999994E-3</v>
      </c>
      <c r="D45" s="103">
        <f t="shared" si="1"/>
        <v>2.2000000000000006E-3</v>
      </c>
      <c r="E45" s="103" t="str">
        <f t="shared" si="1"/>
        <v/>
      </c>
      <c r="F45" s="103" t="str">
        <f t="shared" si="1"/>
        <v/>
      </c>
      <c r="G45" s="103" t="str">
        <f t="shared" si="1"/>
        <v/>
      </c>
      <c r="H45" s="103" t="str">
        <f t="shared" si="1"/>
        <v/>
      </c>
      <c r="I45" s="103" t="str">
        <f t="shared" si="1"/>
        <v/>
      </c>
      <c r="J45" s="103" t="str">
        <f t="shared" si="1"/>
        <v/>
      </c>
      <c r="K45" s="103" t="str">
        <f t="shared" si="1"/>
        <v/>
      </c>
      <c r="L45" s="103"/>
      <c r="M45" s="102"/>
    </row>
    <row r="46" spans="1:58" ht="12" customHeight="1">
      <c r="A46" s="104">
        <v>2018</v>
      </c>
      <c r="B46" s="103">
        <f t="shared" si="1"/>
        <v>3.9000000000000003E-3</v>
      </c>
      <c r="C46" s="103">
        <f t="shared" si="1"/>
        <v>7.7999999999999979E-3</v>
      </c>
      <c r="D46" s="103" t="str">
        <f t="shared" si="1"/>
        <v/>
      </c>
      <c r="E46" s="103" t="str">
        <f t="shared" si="1"/>
        <v/>
      </c>
      <c r="F46" s="103" t="str">
        <f t="shared" si="1"/>
        <v/>
      </c>
      <c r="G46" s="103" t="str">
        <f t="shared" si="1"/>
        <v/>
      </c>
      <c r="H46" s="103" t="str">
        <f t="shared" si="1"/>
        <v/>
      </c>
      <c r="I46" s="103" t="str">
        <f t="shared" si="1"/>
        <v/>
      </c>
      <c r="J46" s="103" t="str">
        <f t="shared" si="1"/>
        <v/>
      </c>
      <c r="K46" s="103" t="str">
        <f t="shared" si="1"/>
        <v/>
      </c>
      <c r="L46" s="103"/>
      <c r="M46" s="102"/>
    </row>
    <row r="47" spans="1:58" ht="12" customHeight="1">
      <c r="A47" s="104">
        <v>2019</v>
      </c>
      <c r="B47" s="103">
        <f t="shared" si="1"/>
        <v>1.01E-2</v>
      </c>
      <c r="C47" s="103" t="str">
        <f t="shared" si="1"/>
        <v/>
      </c>
      <c r="D47" s="103" t="str">
        <f t="shared" si="1"/>
        <v/>
      </c>
      <c r="E47" s="103" t="str">
        <f t="shared" si="1"/>
        <v/>
      </c>
      <c r="F47" s="103" t="str">
        <f t="shared" si="1"/>
        <v/>
      </c>
      <c r="G47" s="103" t="str">
        <f t="shared" si="1"/>
        <v/>
      </c>
      <c r="H47" s="103" t="str">
        <f t="shared" si="1"/>
        <v/>
      </c>
      <c r="I47" s="103" t="str">
        <f t="shared" si="1"/>
        <v/>
      </c>
      <c r="J47" s="103" t="str">
        <f t="shared" si="1"/>
        <v/>
      </c>
      <c r="K47" s="103" t="str">
        <f t="shared" si="1"/>
        <v/>
      </c>
      <c r="L47" s="103"/>
      <c r="M47" s="102"/>
    </row>
    <row r="48" spans="1:58" ht="12" customHeight="1">
      <c r="A48" s="104" t="s">
        <v>150</v>
      </c>
      <c r="B48" s="103">
        <f t="shared" si="1"/>
        <v>6.8000000000000005E-3</v>
      </c>
      <c r="C48" s="103">
        <f t="shared" si="1"/>
        <v>6.2000000000000006E-3</v>
      </c>
      <c r="D48" s="103">
        <f t="shared" si="1"/>
        <v>4.5999999999999999E-3</v>
      </c>
      <c r="E48" s="103">
        <f t="shared" si="1"/>
        <v>4.8000000000000022E-3</v>
      </c>
      <c r="F48" s="103">
        <f t="shared" si="1"/>
        <v>4.5999999999999999E-3</v>
      </c>
      <c r="G48" s="103">
        <f t="shared" si="1"/>
        <v>3.599999999999999E-3</v>
      </c>
      <c r="H48" s="103">
        <f t="shared" si="1"/>
        <v>3.4000000000000002E-3</v>
      </c>
      <c r="I48" s="103">
        <f t="shared" si="1"/>
        <v>3.2000000000000015E-3</v>
      </c>
      <c r="J48" s="103">
        <f t="shared" si="1"/>
        <v>1.4999999999999944E-3</v>
      </c>
      <c r="K48" s="103">
        <f t="shared" si="1"/>
        <v>8.000000000000021E-4</v>
      </c>
      <c r="L48" s="103"/>
      <c r="M48" s="102"/>
    </row>
    <row r="49" spans="1:33" ht="12" customHeight="1">
      <c r="A49" s="98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33" ht="12" customHeight="1">
      <c r="A50" s="106" t="s">
        <v>143</v>
      </c>
    </row>
    <row r="51" spans="1:33" ht="12" customHeight="1">
      <c r="A51" s="101" t="s">
        <v>115</v>
      </c>
      <c r="B51" s="101">
        <v>0</v>
      </c>
      <c r="C51" s="101">
        <v>1</v>
      </c>
      <c r="D51" s="101">
        <v>2</v>
      </c>
      <c r="E51" s="101">
        <v>3</v>
      </c>
      <c r="F51" s="101">
        <v>4</v>
      </c>
      <c r="G51" s="101">
        <v>5</v>
      </c>
      <c r="H51" s="101">
        <v>6</v>
      </c>
      <c r="I51" s="101">
        <v>7</v>
      </c>
      <c r="J51" s="101">
        <v>8</v>
      </c>
      <c r="K51" s="101">
        <v>9</v>
      </c>
      <c r="L51" s="101"/>
      <c r="M51" s="98"/>
      <c r="N51" s="101">
        <v>2000</v>
      </c>
      <c r="O51" s="101">
        <v>2001</v>
      </c>
      <c r="P51" s="101">
        <v>2002</v>
      </c>
      <c r="Q51" s="101">
        <v>2003</v>
      </c>
      <c r="R51" s="101">
        <v>2004</v>
      </c>
      <c r="S51" s="101">
        <v>2005</v>
      </c>
      <c r="T51" s="101">
        <v>2006</v>
      </c>
      <c r="U51" s="101">
        <v>2007</v>
      </c>
      <c r="V51" s="101">
        <v>2008</v>
      </c>
      <c r="W51" s="101">
        <v>2009</v>
      </c>
      <c r="X51" s="101">
        <v>2010</v>
      </c>
      <c r="Y51" s="101">
        <v>2011</v>
      </c>
      <c r="Z51" s="101">
        <v>2012</v>
      </c>
      <c r="AA51" s="101">
        <v>2013</v>
      </c>
      <c r="AB51" s="101">
        <v>2014</v>
      </c>
      <c r="AC51" s="101">
        <v>2015</v>
      </c>
      <c r="AD51" s="101">
        <v>2016</v>
      </c>
      <c r="AE51" s="101">
        <v>2017</v>
      </c>
      <c r="AF51" s="101">
        <v>2018</v>
      </c>
      <c r="AG51" s="101">
        <v>2019</v>
      </c>
    </row>
    <row r="52" spans="1:33" ht="12" customHeight="1">
      <c r="A52" s="104">
        <v>2000</v>
      </c>
      <c r="B52" s="103">
        <f t="shared" ref="B52:K67" si="2">IF(B$51=0,B28,IF(B28="","",B28/(1-B4)))</f>
        <v>0</v>
      </c>
      <c r="C52" s="103">
        <f t="shared" si="2"/>
        <v>0</v>
      </c>
      <c r="D52" s="103">
        <f t="shared" si="2"/>
        <v>0</v>
      </c>
      <c r="E52" s="103">
        <f t="shared" si="2"/>
        <v>0</v>
      </c>
      <c r="F52" s="103">
        <f t="shared" si="2"/>
        <v>0</v>
      </c>
      <c r="G52" s="103">
        <f t="shared" si="2"/>
        <v>0</v>
      </c>
      <c r="H52" s="103">
        <f t="shared" si="2"/>
        <v>0</v>
      </c>
      <c r="I52" s="103">
        <f t="shared" si="2"/>
        <v>1.4499999999999999E-2</v>
      </c>
      <c r="J52" s="103">
        <f t="shared" si="2"/>
        <v>0</v>
      </c>
      <c r="K52" s="103">
        <f t="shared" si="2"/>
        <v>0</v>
      </c>
      <c r="L52" s="103"/>
      <c r="N52" s="103">
        <f>IFERROR(HLOOKUP(N$51-$A52,$B$51:$K$71,2+$A52-$A$52,0),"")</f>
        <v>0</v>
      </c>
      <c r="O52" s="103">
        <f t="shared" ref="O52:AG66" si="3">IFERROR(HLOOKUP(O$51-$A52,$B$51:$K$71,2+$A52-$A$52,0),"")</f>
        <v>0</v>
      </c>
      <c r="P52" s="103">
        <f t="shared" si="3"/>
        <v>0</v>
      </c>
      <c r="Q52" s="103">
        <f t="shared" si="3"/>
        <v>0</v>
      </c>
      <c r="R52" s="103">
        <f t="shared" si="3"/>
        <v>0</v>
      </c>
      <c r="S52" s="103">
        <f t="shared" si="3"/>
        <v>0</v>
      </c>
      <c r="T52" s="103">
        <f t="shared" si="3"/>
        <v>0</v>
      </c>
      <c r="U52" s="103">
        <f t="shared" si="3"/>
        <v>1.4499999999999999E-2</v>
      </c>
      <c r="V52" s="103">
        <f t="shared" si="3"/>
        <v>0</v>
      </c>
      <c r="W52" s="103">
        <f t="shared" si="3"/>
        <v>0</v>
      </c>
      <c r="X52" s="103" t="str">
        <f t="shared" si="3"/>
        <v/>
      </c>
      <c r="Y52" s="103" t="str">
        <f t="shared" si="3"/>
        <v/>
      </c>
      <c r="Z52" s="103" t="str">
        <f t="shared" si="3"/>
        <v/>
      </c>
      <c r="AA52" s="103" t="str">
        <f t="shared" si="3"/>
        <v/>
      </c>
      <c r="AB52" s="103" t="str">
        <f t="shared" si="3"/>
        <v/>
      </c>
      <c r="AC52" s="103" t="str">
        <f t="shared" si="3"/>
        <v/>
      </c>
      <c r="AD52" s="103" t="str">
        <f t="shared" si="3"/>
        <v/>
      </c>
      <c r="AE52" s="103" t="str">
        <f t="shared" si="3"/>
        <v/>
      </c>
      <c r="AF52" s="103" t="str">
        <f t="shared" si="3"/>
        <v/>
      </c>
      <c r="AG52" s="103" t="str">
        <f t="shared" si="3"/>
        <v/>
      </c>
    </row>
    <row r="53" spans="1:33" ht="12" customHeight="1">
      <c r="A53" s="104">
        <v>2001</v>
      </c>
      <c r="B53" s="103">
        <f t="shared" si="2"/>
        <v>0</v>
      </c>
      <c r="C53" s="103">
        <f t="shared" si="2"/>
        <v>0</v>
      </c>
      <c r="D53" s="103">
        <f t="shared" si="2"/>
        <v>0</v>
      </c>
      <c r="E53" s="103">
        <f t="shared" si="2"/>
        <v>0</v>
      </c>
      <c r="F53" s="103">
        <f t="shared" si="2"/>
        <v>0</v>
      </c>
      <c r="G53" s="103">
        <f t="shared" si="2"/>
        <v>0</v>
      </c>
      <c r="H53" s="103">
        <f t="shared" si="2"/>
        <v>1.3000000000000001E-2</v>
      </c>
      <c r="I53" s="103">
        <f t="shared" si="2"/>
        <v>0</v>
      </c>
      <c r="J53" s="103">
        <f t="shared" si="2"/>
        <v>0</v>
      </c>
      <c r="K53" s="103">
        <f t="shared" si="2"/>
        <v>0</v>
      </c>
      <c r="L53" s="103"/>
      <c r="N53" s="103" t="str">
        <f t="shared" ref="N53:AC71" si="4">IFERROR(HLOOKUP(N$51-$A53,$B$51:$K$71,2+$A53-$A$52,0),"")</f>
        <v/>
      </c>
      <c r="O53" s="103">
        <f t="shared" si="4"/>
        <v>0</v>
      </c>
      <c r="P53" s="103">
        <f t="shared" si="4"/>
        <v>0</v>
      </c>
      <c r="Q53" s="103">
        <f t="shared" si="4"/>
        <v>0</v>
      </c>
      <c r="R53" s="103">
        <f t="shared" si="4"/>
        <v>0</v>
      </c>
      <c r="S53" s="103">
        <f t="shared" si="4"/>
        <v>0</v>
      </c>
      <c r="T53" s="103">
        <f t="shared" si="4"/>
        <v>0</v>
      </c>
      <c r="U53" s="103">
        <f t="shared" si="4"/>
        <v>1.3000000000000001E-2</v>
      </c>
      <c r="V53" s="103">
        <f t="shared" si="4"/>
        <v>0</v>
      </c>
      <c r="W53" s="103">
        <f t="shared" si="4"/>
        <v>0</v>
      </c>
      <c r="X53" s="103">
        <f t="shared" si="4"/>
        <v>0</v>
      </c>
      <c r="Y53" s="103" t="str">
        <f t="shared" si="4"/>
        <v/>
      </c>
      <c r="Z53" s="103" t="str">
        <f t="shared" si="4"/>
        <v/>
      </c>
      <c r="AA53" s="103" t="str">
        <f t="shared" si="4"/>
        <v/>
      </c>
      <c r="AB53" s="103" t="str">
        <f t="shared" si="4"/>
        <v/>
      </c>
      <c r="AC53" s="103" t="str">
        <f t="shared" si="4"/>
        <v/>
      </c>
      <c r="AD53" s="103" t="str">
        <f t="shared" si="3"/>
        <v/>
      </c>
      <c r="AE53" s="103" t="str">
        <f t="shared" si="3"/>
        <v/>
      </c>
      <c r="AF53" s="103" t="str">
        <f t="shared" si="3"/>
        <v/>
      </c>
      <c r="AG53" s="103" t="str">
        <f t="shared" si="3"/>
        <v/>
      </c>
    </row>
    <row r="54" spans="1:33" ht="12" customHeight="1">
      <c r="A54" s="104">
        <v>2002</v>
      </c>
      <c r="B54" s="103">
        <f t="shared" si="2"/>
        <v>0</v>
      </c>
      <c r="C54" s="103">
        <f t="shared" si="2"/>
        <v>1.1599999999999999E-2</v>
      </c>
      <c r="D54" s="103">
        <f t="shared" si="2"/>
        <v>0</v>
      </c>
      <c r="E54" s="103">
        <f t="shared" si="2"/>
        <v>0</v>
      </c>
      <c r="F54" s="103">
        <f t="shared" si="2"/>
        <v>0</v>
      </c>
      <c r="G54" s="103">
        <f t="shared" si="2"/>
        <v>1.1837312828814247E-2</v>
      </c>
      <c r="H54" s="103">
        <f t="shared" si="2"/>
        <v>0</v>
      </c>
      <c r="I54" s="103">
        <f t="shared" si="2"/>
        <v>0</v>
      </c>
      <c r="J54" s="103">
        <f t="shared" si="2"/>
        <v>0</v>
      </c>
      <c r="K54" s="103">
        <f t="shared" si="2"/>
        <v>0</v>
      </c>
      <c r="L54" s="103"/>
      <c r="N54" s="103" t="str">
        <f t="shared" si="4"/>
        <v/>
      </c>
      <c r="O54" s="103" t="str">
        <f t="shared" si="3"/>
        <v/>
      </c>
      <c r="P54" s="103">
        <f t="shared" si="3"/>
        <v>0</v>
      </c>
      <c r="Q54" s="103">
        <f t="shared" si="3"/>
        <v>1.1599999999999999E-2</v>
      </c>
      <c r="R54" s="103">
        <f t="shared" si="3"/>
        <v>0</v>
      </c>
      <c r="S54" s="103">
        <f t="shared" si="3"/>
        <v>0</v>
      </c>
      <c r="T54" s="103">
        <f t="shared" si="3"/>
        <v>0</v>
      </c>
      <c r="U54" s="103">
        <f t="shared" si="3"/>
        <v>1.1837312828814247E-2</v>
      </c>
      <c r="V54" s="103">
        <f t="shared" si="3"/>
        <v>0</v>
      </c>
      <c r="W54" s="103">
        <f t="shared" si="3"/>
        <v>0</v>
      </c>
      <c r="X54" s="103">
        <f t="shared" si="3"/>
        <v>0</v>
      </c>
      <c r="Y54" s="103">
        <f t="shared" si="3"/>
        <v>0</v>
      </c>
      <c r="Z54" s="103" t="str">
        <f t="shared" si="3"/>
        <v/>
      </c>
      <c r="AA54" s="103" t="str">
        <f t="shared" si="3"/>
        <v/>
      </c>
      <c r="AB54" s="103" t="str">
        <f t="shared" si="3"/>
        <v/>
      </c>
      <c r="AC54" s="103" t="str">
        <f t="shared" si="3"/>
        <v/>
      </c>
      <c r="AD54" s="103" t="str">
        <f t="shared" si="3"/>
        <v/>
      </c>
      <c r="AE54" s="103" t="str">
        <f t="shared" si="3"/>
        <v/>
      </c>
      <c r="AF54" s="103" t="str">
        <f t="shared" si="3"/>
        <v/>
      </c>
      <c r="AG54" s="103" t="str">
        <f t="shared" si="3"/>
        <v/>
      </c>
    </row>
    <row r="55" spans="1:33" ht="12" customHeight="1">
      <c r="A55" s="104">
        <v>2003</v>
      </c>
      <c r="B55" s="103">
        <f t="shared" si="2"/>
        <v>7.4999999999999997E-3</v>
      </c>
      <c r="C55" s="103">
        <f t="shared" si="2"/>
        <v>0</v>
      </c>
      <c r="D55" s="103">
        <f t="shared" si="2"/>
        <v>0</v>
      </c>
      <c r="E55" s="103">
        <f t="shared" si="2"/>
        <v>0</v>
      </c>
      <c r="F55" s="103">
        <f t="shared" si="2"/>
        <v>7.5566750629722911E-3</v>
      </c>
      <c r="G55" s="103">
        <f t="shared" si="2"/>
        <v>0</v>
      </c>
      <c r="H55" s="103">
        <f t="shared" si="2"/>
        <v>0</v>
      </c>
      <c r="I55" s="103">
        <f t="shared" si="2"/>
        <v>0</v>
      </c>
      <c r="J55" s="103">
        <f t="shared" si="2"/>
        <v>0</v>
      </c>
      <c r="K55" s="103">
        <f t="shared" si="2"/>
        <v>0</v>
      </c>
      <c r="L55" s="103"/>
      <c r="N55" s="103" t="str">
        <f t="shared" si="4"/>
        <v/>
      </c>
      <c r="O55" s="103" t="str">
        <f t="shared" si="3"/>
        <v/>
      </c>
      <c r="P55" s="103" t="str">
        <f t="shared" si="3"/>
        <v/>
      </c>
      <c r="Q55" s="103">
        <f t="shared" si="3"/>
        <v>7.4999999999999997E-3</v>
      </c>
      <c r="R55" s="103">
        <f t="shared" si="3"/>
        <v>0</v>
      </c>
      <c r="S55" s="103">
        <f t="shared" si="3"/>
        <v>0</v>
      </c>
      <c r="T55" s="103">
        <f t="shared" si="3"/>
        <v>0</v>
      </c>
      <c r="U55" s="103">
        <f t="shared" si="3"/>
        <v>7.5566750629722911E-3</v>
      </c>
      <c r="V55" s="103">
        <f t="shared" si="3"/>
        <v>0</v>
      </c>
      <c r="W55" s="103">
        <f t="shared" si="3"/>
        <v>0</v>
      </c>
      <c r="X55" s="103">
        <f t="shared" si="3"/>
        <v>0</v>
      </c>
      <c r="Y55" s="103">
        <f t="shared" si="3"/>
        <v>0</v>
      </c>
      <c r="Z55" s="103">
        <f t="shared" si="3"/>
        <v>0</v>
      </c>
      <c r="AA55" s="103" t="str">
        <f t="shared" si="3"/>
        <v/>
      </c>
      <c r="AB55" s="103" t="str">
        <f t="shared" si="3"/>
        <v/>
      </c>
      <c r="AC55" s="103" t="str">
        <f t="shared" si="3"/>
        <v/>
      </c>
      <c r="AD55" s="103" t="str">
        <f t="shared" si="3"/>
        <v/>
      </c>
      <c r="AE55" s="103" t="str">
        <f t="shared" si="3"/>
        <v/>
      </c>
      <c r="AF55" s="103" t="str">
        <f t="shared" si="3"/>
        <v/>
      </c>
      <c r="AG55" s="103" t="str">
        <f t="shared" si="3"/>
        <v/>
      </c>
    </row>
    <row r="56" spans="1:33" ht="12" customHeight="1">
      <c r="A56" s="104">
        <v>2004</v>
      </c>
      <c r="B56" s="103">
        <f t="shared" si="2"/>
        <v>0</v>
      </c>
      <c r="C56" s="103">
        <f t="shared" si="2"/>
        <v>0</v>
      </c>
      <c r="D56" s="103">
        <f t="shared" si="2"/>
        <v>0</v>
      </c>
      <c r="E56" s="103">
        <f t="shared" si="2"/>
        <v>7.4999999999999997E-3</v>
      </c>
      <c r="F56" s="103">
        <f t="shared" si="2"/>
        <v>0</v>
      </c>
      <c r="G56" s="103">
        <f t="shared" si="2"/>
        <v>0</v>
      </c>
      <c r="H56" s="103">
        <f t="shared" si="2"/>
        <v>7.5566750629722911E-3</v>
      </c>
      <c r="I56" s="103">
        <f t="shared" si="2"/>
        <v>0</v>
      </c>
      <c r="J56" s="103">
        <f t="shared" si="2"/>
        <v>0</v>
      </c>
      <c r="K56" s="103">
        <f t="shared" si="2"/>
        <v>0</v>
      </c>
      <c r="L56" s="103"/>
      <c r="N56" s="103" t="str">
        <f t="shared" si="4"/>
        <v/>
      </c>
      <c r="O56" s="103" t="str">
        <f t="shared" si="3"/>
        <v/>
      </c>
      <c r="P56" s="103" t="str">
        <f t="shared" si="3"/>
        <v/>
      </c>
      <c r="Q56" s="103" t="str">
        <f t="shared" si="3"/>
        <v/>
      </c>
      <c r="R56" s="103">
        <f t="shared" si="3"/>
        <v>0</v>
      </c>
      <c r="S56" s="103">
        <f t="shared" si="3"/>
        <v>0</v>
      </c>
      <c r="T56" s="103">
        <f t="shared" si="3"/>
        <v>0</v>
      </c>
      <c r="U56" s="103">
        <f t="shared" si="3"/>
        <v>7.4999999999999997E-3</v>
      </c>
      <c r="V56" s="103">
        <f t="shared" si="3"/>
        <v>0</v>
      </c>
      <c r="W56" s="103">
        <f t="shared" si="3"/>
        <v>0</v>
      </c>
      <c r="X56" s="103">
        <f t="shared" si="3"/>
        <v>7.5566750629722911E-3</v>
      </c>
      <c r="Y56" s="103">
        <f t="shared" si="3"/>
        <v>0</v>
      </c>
      <c r="Z56" s="103">
        <f t="shared" si="3"/>
        <v>0</v>
      </c>
      <c r="AA56" s="103">
        <f t="shared" si="3"/>
        <v>0</v>
      </c>
      <c r="AB56" s="103" t="str">
        <f t="shared" si="3"/>
        <v/>
      </c>
      <c r="AC56" s="103" t="str">
        <f t="shared" si="3"/>
        <v/>
      </c>
      <c r="AD56" s="103" t="str">
        <f t="shared" si="3"/>
        <v/>
      </c>
      <c r="AE56" s="103" t="str">
        <f t="shared" si="3"/>
        <v/>
      </c>
      <c r="AF56" s="103" t="str">
        <f t="shared" si="3"/>
        <v/>
      </c>
      <c r="AG56" s="103" t="str">
        <f t="shared" si="3"/>
        <v/>
      </c>
    </row>
    <row r="57" spans="1:33" ht="12" customHeight="1">
      <c r="A57" s="104">
        <v>2005</v>
      </c>
      <c r="B57" s="103">
        <f t="shared" si="2"/>
        <v>0</v>
      </c>
      <c r="C57" s="103">
        <f t="shared" si="2"/>
        <v>0</v>
      </c>
      <c r="D57" s="103">
        <f t="shared" si="2"/>
        <v>6.8000000000000005E-3</v>
      </c>
      <c r="E57" s="103">
        <f t="shared" si="2"/>
        <v>0</v>
      </c>
      <c r="F57" s="103">
        <f t="shared" si="2"/>
        <v>6.7458719291180035E-3</v>
      </c>
      <c r="G57" s="103">
        <f t="shared" si="2"/>
        <v>6.8930562595032911E-3</v>
      </c>
      <c r="H57" s="103">
        <f t="shared" si="2"/>
        <v>0</v>
      </c>
      <c r="I57" s="103">
        <f t="shared" si="2"/>
        <v>6.8388282127181833E-3</v>
      </c>
      <c r="J57" s="103">
        <f t="shared" si="2"/>
        <v>0</v>
      </c>
      <c r="K57" s="103">
        <f t="shared" si="2"/>
        <v>0</v>
      </c>
      <c r="L57" s="103"/>
      <c r="N57" s="103" t="str">
        <f t="shared" si="4"/>
        <v/>
      </c>
      <c r="O57" s="103" t="str">
        <f t="shared" si="3"/>
        <v/>
      </c>
      <c r="P57" s="103" t="str">
        <f t="shared" si="3"/>
        <v/>
      </c>
      <c r="Q57" s="103" t="str">
        <f t="shared" si="3"/>
        <v/>
      </c>
      <c r="R57" s="103" t="str">
        <f t="shared" si="3"/>
        <v/>
      </c>
      <c r="S57" s="103">
        <f t="shared" si="3"/>
        <v>0</v>
      </c>
      <c r="T57" s="103">
        <f t="shared" si="3"/>
        <v>0</v>
      </c>
      <c r="U57" s="103">
        <f t="shared" si="3"/>
        <v>6.8000000000000005E-3</v>
      </c>
      <c r="V57" s="103">
        <f t="shared" si="3"/>
        <v>0</v>
      </c>
      <c r="W57" s="103">
        <f t="shared" si="3"/>
        <v>6.7458719291180035E-3</v>
      </c>
      <c r="X57" s="103">
        <f t="shared" si="3"/>
        <v>6.8930562595032911E-3</v>
      </c>
      <c r="Y57" s="103">
        <f t="shared" si="3"/>
        <v>0</v>
      </c>
      <c r="Z57" s="103">
        <f t="shared" si="3"/>
        <v>6.8388282127181833E-3</v>
      </c>
      <c r="AA57" s="103">
        <f t="shared" si="3"/>
        <v>0</v>
      </c>
      <c r="AB57" s="103">
        <f t="shared" si="3"/>
        <v>0</v>
      </c>
      <c r="AC57" s="103" t="str">
        <f t="shared" si="3"/>
        <v/>
      </c>
      <c r="AD57" s="103" t="str">
        <f t="shared" si="3"/>
        <v/>
      </c>
      <c r="AE57" s="103" t="str">
        <f t="shared" si="3"/>
        <v/>
      </c>
      <c r="AF57" s="103" t="str">
        <f t="shared" si="3"/>
        <v/>
      </c>
      <c r="AG57" s="103" t="str">
        <f t="shared" si="3"/>
        <v/>
      </c>
    </row>
    <row r="58" spans="1:33" ht="12" customHeight="1">
      <c r="A58" s="104">
        <v>2006</v>
      </c>
      <c r="B58" s="103">
        <f t="shared" si="2"/>
        <v>6.3E-3</v>
      </c>
      <c r="C58" s="103">
        <f t="shared" si="2"/>
        <v>6.3399416322833854E-3</v>
      </c>
      <c r="D58" s="103">
        <f t="shared" si="2"/>
        <v>0</v>
      </c>
      <c r="E58" s="103">
        <f t="shared" si="2"/>
        <v>6.3803929511849298E-3</v>
      </c>
      <c r="F58" s="103">
        <f t="shared" si="2"/>
        <v>6.4213637753541943E-3</v>
      </c>
      <c r="G58" s="103">
        <f t="shared" si="2"/>
        <v>0</v>
      </c>
      <c r="H58" s="103">
        <f t="shared" si="2"/>
        <v>6.360279031596229E-3</v>
      </c>
      <c r="I58" s="103">
        <f t="shared" si="2"/>
        <v>0</v>
      </c>
      <c r="J58" s="103">
        <f t="shared" si="2"/>
        <v>0</v>
      </c>
      <c r="K58" s="103">
        <f t="shared" si="2"/>
        <v>0</v>
      </c>
      <c r="L58" s="103"/>
      <c r="N58" s="103" t="str">
        <f t="shared" si="4"/>
        <v/>
      </c>
      <c r="O58" s="103" t="str">
        <f t="shared" si="3"/>
        <v/>
      </c>
      <c r="P58" s="103" t="str">
        <f t="shared" si="3"/>
        <v/>
      </c>
      <c r="Q58" s="103" t="str">
        <f t="shared" si="3"/>
        <v/>
      </c>
      <c r="R58" s="103" t="str">
        <f t="shared" si="3"/>
        <v/>
      </c>
      <c r="S58" s="103" t="str">
        <f t="shared" si="3"/>
        <v/>
      </c>
      <c r="T58" s="103">
        <f t="shared" si="3"/>
        <v>6.3E-3</v>
      </c>
      <c r="U58" s="103">
        <f t="shared" si="3"/>
        <v>6.3399416322833854E-3</v>
      </c>
      <c r="V58" s="103">
        <f t="shared" si="3"/>
        <v>0</v>
      </c>
      <c r="W58" s="103">
        <f t="shared" si="3"/>
        <v>6.3803929511849298E-3</v>
      </c>
      <c r="X58" s="103">
        <f t="shared" si="3"/>
        <v>6.4213637753541943E-3</v>
      </c>
      <c r="Y58" s="103">
        <f t="shared" si="3"/>
        <v>0</v>
      </c>
      <c r="Z58" s="103">
        <f t="shared" si="3"/>
        <v>6.360279031596229E-3</v>
      </c>
      <c r="AA58" s="103">
        <f t="shared" si="3"/>
        <v>0</v>
      </c>
      <c r="AB58" s="103">
        <f t="shared" si="3"/>
        <v>0</v>
      </c>
      <c r="AC58" s="103">
        <f t="shared" si="3"/>
        <v>0</v>
      </c>
      <c r="AD58" s="103" t="str">
        <f t="shared" si="3"/>
        <v/>
      </c>
      <c r="AE58" s="103" t="str">
        <f t="shared" si="3"/>
        <v/>
      </c>
      <c r="AF58" s="103" t="str">
        <f t="shared" si="3"/>
        <v/>
      </c>
      <c r="AG58" s="103" t="str">
        <f t="shared" si="3"/>
        <v/>
      </c>
    </row>
    <row r="59" spans="1:33" ht="12" customHeight="1">
      <c r="A59" s="104">
        <v>2007</v>
      </c>
      <c r="B59" s="103">
        <f t="shared" si="2"/>
        <v>8.1000000000000013E-3</v>
      </c>
      <c r="C59" s="103">
        <f t="shared" si="2"/>
        <v>8.2669623954027601E-3</v>
      </c>
      <c r="D59" s="103">
        <f t="shared" si="2"/>
        <v>8.2342177493138144E-3</v>
      </c>
      <c r="E59" s="103">
        <f t="shared" si="2"/>
        <v>8.3025830258302621E-3</v>
      </c>
      <c r="F59" s="103">
        <f t="shared" si="2"/>
        <v>0</v>
      </c>
      <c r="G59" s="103">
        <f t="shared" si="2"/>
        <v>8.4754521963824273E-3</v>
      </c>
      <c r="H59" s="103">
        <f t="shared" si="2"/>
        <v>0</v>
      </c>
      <c r="I59" s="103">
        <f t="shared" si="2"/>
        <v>0</v>
      </c>
      <c r="J59" s="103">
        <f t="shared" si="2"/>
        <v>8.4436568331074692E-3</v>
      </c>
      <c r="K59" s="103">
        <f t="shared" si="2"/>
        <v>0</v>
      </c>
      <c r="L59" s="103"/>
      <c r="N59" s="103" t="str">
        <f t="shared" si="4"/>
        <v/>
      </c>
      <c r="O59" s="103" t="str">
        <f t="shared" si="3"/>
        <v/>
      </c>
      <c r="P59" s="103" t="str">
        <f t="shared" si="3"/>
        <v/>
      </c>
      <c r="Q59" s="103" t="str">
        <f t="shared" si="3"/>
        <v/>
      </c>
      <c r="R59" s="103" t="str">
        <f t="shared" si="3"/>
        <v/>
      </c>
      <c r="S59" s="103" t="str">
        <f t="shared" si="3"/>
        <v/>
      </c>
      <c r="T59" s="103" t="str">
        <f t="shared" si="3"/>
        <v/>
      </c>
      <c r="U59" s="103">
        <f t="shared" si="3"/>
        <v>8.1000000000000013E-3</v>
      </c>
      <c r="V59" s="103">
        <f t="shared" si="3"/>
        <v>8.2669623954027601E-3</v>
      </c>
      <c r="W59" s="103">
        <f t="shared" si="3"/>
        <v>8.2342177493138144E-3</v>
      </c>
      <c r="X59" s="103">
        <f t="shared" si="3"/>
        <v>8.3025830258302621E-3</v>
      </c>
      <c r="Y59" s="103">
        <f t="shared" si="3"/>
        <v>0</v>
      </c>
      <c r="Z59" s="103">
        <f t="shared" si="3"/>
        <v>8.4754521963824273E-3</v>
      </c>
      <c r="AA59" s="103">
        <f t="shared" si="3"/>
        <v>0</v>
      </c>
      <c r="AB59" s="103">
        <f t="shared" si="3"/>
        <v>0</v>
      </c>
      <c r="AC59" s="103">
        <f t="shared" si="3"/>
        <v>8.4436568331074692E-3</v>
      </c>
      <c r="AD59" s="103">
        <f t="shared" si="3"/>
        <v>0</v>
      </c>
      <c r="AE59" s="103" t="str">
        <f t="shared" si="3"/>
        <v/>
      </c>
      <c r="AF59" s="103" t="str">
        <f t="shared" si="3"/>
        <v/>
      </c>
      <c r="AG59" s="103" t="str">
        <f t="shared" si="3"/>
        <v/>
      </c>
    </row>
    <row r="60" spans="1:33" ht="12" customHeight="1">
      <c r="A60" s="104">
        <v>2008</v>
      </c>
      <c r="B60" s="103">
        <f t="shared" si="2"/>
        <v>2.1299999999999999E-2</v>
      </c>
      <c r="C60" s="103">
        <f t="shared" si="2"/>
        <v>2.1763563911310922E-2</v>
      </c>
      <c r="D60" s="103">
        <f t="shared" si="2"/>
        <v>7.3114685606851882E-3</v>
      </c>
      <c r="E60" s="103">
        <f t="shared" si="2"/>
        <v>0</v>
      </c>
      <c r="F60" s="103">
        <f t="shared" si="2"/>
        <v>7.470538720538723E-3</v>
      </c>
      <c r="G60" s="103">
        <f t="shared" si="2"/>
        <v>0</v>
      </c>
      <c r="H60" s="103">
        <f t="shared" si="2"/>
        <v>0</v>
      </c>
      <c r="I60" s="103">
        <f t="shared" si="2"/>
        <v>7.5267677303084857E-3</v>
      </c>
      <c r="J60" s="103">
        <f t="shared" si="2"/>
        <v>0</v>
      </c>
      <c r="K60" s="103">
        <f t="shared" si="2"/>
        <v>0</v>
      </c>
      <c r="L60" s="103"/>
      <c r="N60" s="103" t="str">
        <f t="shared" si="4"/>
        <v/>
      </c>
      <c r="O60" s="103" t="str">
        <f t="shared" si="3"/>
        <v/>
      </c>
      <c r="P60" s="103" t="str">
        <f t="shared" si="3"/>
        <v/>
      </c>
      <c r="Q60" s="103" t="str">
        <f t="shared" si="3"/>
        <v/>
      </c>
      <c r="R60" s="103" t="str">
        <f t="shared" si="3"/>
        <v/>
      </c>
      <c r="S60" s="103" t="str">
        <f t="shared" si="3"/>
        <v/>
      </c>
      <c r="T60" s="103" t="str">
        <f t="shared" si="3"/>
        <v/>
      </c>
      <c r="U60" s="103" t="str">
        <f t="shared" si="3"/>
        <v/>
      </c>
      <c r="V60" s="103">
        <f t="shared" si="3"/>
        <v>2.1299999999999999E-2</v>
      </c>
      <c r="W60" s="103">
        <f t="shared" si="3"/>
        <v>2.1763563911310922E-2</v>
      </c>
      <c r="X60" s="103">
        <f t="shared" si="3"/>
        <v>7.3114685606851882E-3</v>
      </c>
      <c r="Y60" s="103">
        <f t="shared" si="3"/>
        <v>0</v>
      </c>
      <c r="Z60" s="103">
        <f t="shared" si="3"/>
        <v>7.470538720538723E-3</v>
      </c>
      <c r="AA60" s="103">
        <f t="shared" si="3"/>
        <v>0</v>
      </c>
      <c r="AB60" s="103">
        <f t="shared" si="3"/>
        <v>0</v>
      </c>
      <c r="AC60" s="103">
        <f t="shared" si="3"/>
        <v>7.5267677303084857E-3</v>
      </c>
      <c r="AD60" s="103">
        <f t="shared" si="3"/>
        <v>0</v>
      </c>
      <c r="AE60" s="103">
        <f t="shared" si="3"/>
        <v>0</v>
      </c>
      <c r="AF60" s="103" t="str">
        <f t="shared" si="3"/>
        <v/>
      </c>
      <c r="AG60" s="103" t="str">
        <f t="shared" si="3"/>
        <v/>
      </c>
    </row>
    <row r="61" spans="1:33" ht="12" customHeight="1">
      <c r="A61" s="104">
        <v>2009</v>
      </c>
      <c r="B61" s="103">
        <f t="shared" si="2"/>
        <v>2.5000000000000001E-2</v>
      </c>
      <c r="C61" s="103">
        <f t="shared" si="2"/>
        <v>6.4615384615384621E-3</v>
      </c>
      <c r="D61" s="103">
        <f t="shared" si="2"/>
        <v>0</v>
      </c>
      <c r="E61" s="103">
        <f t="shared" si="2"/>
        <v>6.4003303396304298E-3</v>
      </c>
      <c r="F61" s="103">
        <f t="shared" si="2"/>
        <v>0</v>
      </c>
      <c r="G61" s="103">
        <f t="shared" si="2"/>
        <v>0</v>
      </c>
      <c r="H61" s="103">
        <f t="shared" si="2"/>
        <v>6.5454545454545453E-3</v>
      </c>
      <c r="I61" s="103">
        <f t="shared" si="2"/>
        <v>6.4839991633549509E-3</v>
      </c>
      <c r="J61" s="103">
        <f t="shared" si="2"/>
        <v>0</v>
      </c>
      <c r="K61" s="103">
        <f t="shared" si="2"/>
        <v>6.6315789473684137E-3</v>
      </c>
      <c r="L61" s="103"/>
      <c r="N61" s="103" t="str">
        <f t="shared" si="4"/>
        <v/>
      </c>
      <c r="O61" s="103" t="str">
        <f t="shared" si="3"/>
        <v/>
      </c>
      <c r="P61" s="103" t="str">
        <f t="shared" si="3"/>
        <v/>
      </c>
      <c r="Q61" s="103" t="str">
        <f t="shared" si="3"/>
        <v/>
      </c>
      <c r="R61" s="103" t="str">
        <f t="shared" si="3"/>
        <v/>
      </c>
      <c r="S61" s="103" t="str">
        <f t="shared" si="3"/>
        <v/>
      </c>
      <c r="T61" s="103" t="str">
        <f t="shared" si="3"/>
        <v/>
      </c>
      <c r="U61" s="103" t="str">
        <f t="shared" si="3"/>
        <v/>
      </c>
      <c r="V61" s="103" t="str">
        <f t="shared" si="3"/>
        <v/>
      </c>
      <c r="W61" s="103">
        <f t="shared" si="3"/>
        <v>2.5000000000000001E-2</v>
      </c>
      <c r="X61" s="103">
        <f t="shared" si="3"/>
        <v>6.4615384615384621E-3</v>
      </c>
      <c r="Y61" s="103">
        <f t="shared" si="3"/>
        <v>0</v>
      </c>
      <c r="Z61" s="103">
        <f t="shared" si="3"/>
        <v>6.4003303396304298E-3</v>
      </c>
      <c r="AA61" s="103">
        <f t="shared" si="3"/>
        <v>0</v>
      </c>
      <c r="AB61" s="103">
        <f t="shared" si="3"/>
        <v>0</v>
      </c>
      <c r="AC61" s="103">
        <f t="shared" si="3"/>
        <v>6.5454545454545453E-3</v>
      </c>
      <c r="AD61" s="103">
        <f t="shared" si="3"/>
        <v>6.4839991633549509E-3</v>
      </c>
      <c r="AE61" s="103">
        <f t="shared" si="3"/>
        <v>0</v>
      </c>
      <c r="AF61" s="103">
        <f t="shared" si="3"/>
        <v>6.6315789473684137E-3</v>
      </c>
      <c r="AG61" s="103" t="str">
        <f t="shared" si="3"/>
        <v/>
      </c>
    </row>
    <row r="62" spans="1:33" ht="12" customHeight="1">
      <c r="A62" s="104">
        <v>2010</v>
      </c>
      <c r="B62" s="103">
        <f t="shared" si="2"/>
        <v>6.7000000000000002E-3</v>
      </c>
      <c r="C62" s="103">
        <f t="shared" si="2"/>
        <v>0</v>
      </c>
      <c r="D62" s="103">
        <f t="shared" si="2"/>
        <v>6.7451927917044205E-3</v>
      </c>
      <c r="E62" s="103">
        <f t="shared" si="2"/>
        <v>0</v>
      </c>
      <c r="F62" s="103">
        <f t="shared" si="2"/>
        <v>0</v>
      </c>
      <c r="G62" s="103">
        <f t="shared" si="2"/>
        <v>6.7909993918507964E-3</v>
      </c>
      <c r="H62" s="103">
        <f t="shared" si="2"/>
        <v>0</v>
      </c>
      <c r="I62" s="103">
        <f t="shared" si="2"/>
        <v>0</v>
      </c>
      <c r="J62" s="103">
        <f t="shared" si="2"/>
        <v>6.837432391060317E-3</v>
      </c>
      <c r="K62" s="103">
        <f t="shared" si="2"/>
        <v>0</v>
      </c>
      <c r="L62" s="103"/>
      <c r="N62" s="103" t="str">
        <f t="shared" si="4"/>
        <v/>
      </c>
      <c r="O62" s="103" t="str">
        <f t="shared" si="3"/>
        <v/>
      </c>
      <c r="P62" s="103" t="str">
        <f t="shared" si="3"/>
        <v/>
      </c>
      <c r="Q62" s="103" t="str">
        <f t="shared" si="3"/>
        <v/>
      </c>
      <c r="R62" s="103" t="str">
        <f t="shared" si="3"/>
        <v/>
      </c>
      <c r="S62" s="103" t="str">
        <f t="shared" si="3"/>
        <v/>
      </c>
      <c r="T62" s="103" t="str">
        <f t="shared" si="3"/>
        <v/>
      </c>
      <c r="U62" s="103" t="str">
        <f t="shared" si="3"/>
        <v/>
      </c>
      <c r="V62" s="103" t="str">
        <f t="shared" si="3"/>
        <v/>
      </c>
      <c r="W62" s="103" t="str">
        <f t="shared" si="3"/>
        <v/>
      </c>
      <c r="X62" s="103">
        <f t="shared" si="3"/>
        <v>6.7000000000000002E-3</v>
      </c>
      <c r="Y62" s="103">
        <f t="shared" si="3"/>
        <v>0</v>
      </c>
      <c r="Z62" s="103">
        <f t="shared" si="3"/>
        <v>6.7451927917044205E-3</v>
      </c>
      <c r="AA62" s="103">
        <f t="shared" si="3"/>
        <v>0</v>
      </c>
      <c r="AB62" s="103">
        <f t="shared" si="3"/>
        <v>0</v>
      </c>
      <c r="AC62" s="103">
        <f t="shared" si="3"/>
        <v>6.7909993918507964E-3</v>
      </c>
      <c r="AD62" s="103">
        <f t="shared" si="3"/>
        <v>0</v>
      </c>
      <c r="AE62" s="103">
        <f t="shared" si="3"/>
        <v>0</v>
      </c>
      <c r="AF62" s="103">
        <f t="shared" si="3"/>
        <v>6.837432391060317E-3</v>
      </c>
      <c r="AG62" s="103">
        <f t="shared" si="3"/>
        <v>0</v>
      </c>
    </row>
    <row r="63" spans="1:33" ht="12" customHeight="1">
      <c r="A63" s="104">
        <v>2011</v>
      </c>
      <c r="B63" s="103">
        <f t="shared" si="2"/>
        <v>0</v>
      </c>
      <c r="C63" s="103">
        <f t="shared" si="2"/>
        <v>1.24E-2</v>
      </c>
      <c r="D63" s="103">
        <f t="shared" si="2"/>
        <v>6.2778452814904843E-3</v>
      </c>
      <c r="E63" s="103">
        <f t="shared" si="2"/>
        <v>6.3175056042388397E-3</v>
      </c>
      <c r="F63" s="103">
        <f t="shared" si="2"/>
        <v>1.9175553732567678E-2</v>
      </c>
      <c r="G63" s="103">
        <f t="shared" si="2"/>
        <v>0</v>
      </c>
      <c r="H63" s="103">
        <f t="shared" si="2"/>
        <v>0</v>
      </c>
      <c r="I63" s="103">
        <f t="shared" si="2"/>
        <v>6.4819654992158884E-3</v>
      </c>
      <c r="J63" s="103">
        <f t="shared" si="2"/>
        <v>0</v>
      </c>
      <c r="K63" s="103" t="str">
        <f t="shared" si="2"/>
        <v/>
      </c>
      <c r="L63" s="103"/>
      <c r="N63" s="103" t="str">
        <f t="shared" si="4"/>
        <v/>
      </c>
      <c r="O63" s="103" t="str">
        <f t="shared" si="3"/>
        <v/>
      </c>
      <c r="P63" s="103" t="str">
        <f t="shared" si="3"/>
        <v/>
      </c>
      <c r="Q63" s="103" t="str">
        <f t="shared" si="3"/>
        <v/>
      </c>
      <c r="R63" s="103" t="str">
        <f t="shared" si="3"/>
        <v/>
      </c>
      <c r="S63" s="103" t="str">
        <f t="shared" si="3"/>
        <v/>
      </c>
      <c r="T63" s="103" t="str">
        <f t="shared" si="3"/>
        <v/>
      </c>
      <c r="U63" s="103" t="str">
        <f t="shared" si="3"/>
        <v/>
      </c>
      <c r="V63" s="103" t="str">
        <f t="shared" si="3"/>
        <v/>
      </c>
      <c r="W63" s="103" t="str">
        <f t="shared" si="3"/>
        <v/>
      </c>
      <c r="X63" s="103" t="str">
        <f t="shared" si="3"/>
        <v/>
      </c>
      <c r="Y63" s="103">
        <f t="shared" si="3"/>
        <v>0</v>
      </c>
      <c r="Z63" s="103">
        <f t="shared" si="3"/>
        <v>1.24E-2</v>
      </c>
      <c r="AA63" s="103">
        <f t="shared" si="3"/>
        <v>6.2778452814904843E-3</v>
      </c>
      <c r="AB63" s="103">
        <f t="shared" si="3"/>
        <v>6.3175056042388397E-3</v>
      </c>
      <c r="AC63" s="103">
        <f t="shared" si="3"/>
        <v>1.9175553732567678E-2</v>
      </c>
      <c r="AD63" s="103">
        <f t="shared" si="3"/>
        <v>0</v>
      </c>
      <c r="AE63" s="103">
        <f t="shared" si="3"/>
        <v>0</v>
      </c>
      <c r="AF63" s="103">
        <f t="shared" si="3"/>
        <v>6.4819654992158884E-3</v>
      </c>
      <c r="AG63" s="103">
        <f t="shared" si="3"/>
        <v>0</v>
      </c>
    </row>
    <row r="64" spans="1:33" ht="12" customHeight="1">
      <c r="A64" s="104">
        <v>2012</v>
      </c>
      <c r="B64" s="103">
        <f t="shared" si="2"/>
        <v>5.0000000000000001E-3</v>
      </c>
      <c r="C64" s="103">
        <f t="shared" si="2"/>
        <v>1.0150753768844223E-2</v>
      </c>
      <c r="D64" s="103">
        <f t="shared" si="2"/>
        <v>5.0766575286831104E-3</v>
      </c>
      <c r="E64" s="103">
        <f t="shared" si="2"/>
        <v>2.0512297173180934E-2</v>
      </c>
      <c r="F64" s="103">
        <f t="shared" si="2"/>
        <v>0</v>
      </c>
      <c r="G64" s="103">
        <f t="shared" si="2"/>
        <v>5.2094186288810214E-3</v>
      </c>
      <c r="H64" s="103">
        <f t="shared" si="2"/>
        <v>1.0578131545873486E-2</v>
      </c>
      <c r="I64" s="103">
        <f t="shared" si="2"/>
        <v>0</v>
      </c>
      <c r="J64" s="103" t="str">
        <f t="shared" si="2"/>
        <v/>
      </c>
      <c r="K64" s="103" t="str">
        <f t="shared" si="2"/>
        <v/>
      </c>
      <c r="L64" s="103"/>
      <c r="N64" s="103" t="str">
        <f t="shared" si="4"/>
        <v/>
      </c>
      <c r="O64" s="103" t="str">
        <f t="shared" si="3"/>
        <v/>
      </c>
      <c r="P64" s="103" t="str">
        <f t="shared" si="3"/>
        <v/>
      </c>
      <c r="Q64" s="103" t="str">
        <f t="shared" si="3"/>
        <v/>
      </c>
      <c r="R64" s="103" t="str">
        <f t="shared" si="3"/>
        <v/>
      </c>
      <c r="S64" s="103" t="str">
        <f t="shared" si="3"/>
        <v/>
      </c>
      <c r="T64" s="103" t="str">
        <f t="shared" si="3"/>
        <v/>
      </c>
      <c r="U64" s="103" t="str">
        <f t="shared" si="3"/>
        <v/>
      </c>
      <c r="V64" s="103" t="str">
        <f t="shared" si="3"/>
        <v/>
      </c>
      <c r="W64" s="103" t="str">
        <f t="shared" si="3"/>
        <v/>
      </c>
      <c r="X64" s="103" t="str">
        <f t="shared" si="3"/>
        <v/>
      </c>
      <c r="Y64" s="103" t="str">
        <f t="shared" si="3"/>
        <v/>
      </c>
      <c r="Z64" s="103">
        <f t="shared" si="3"/>
        <v>5.0000000000000001E-3</v>
      </c>
      <c r="AA64" s="103">
        <f t="shared" si="3"/>
        <v>1.0150753768844223E-2</v>
      </c>
      <c r="AB64" s="103">
        <f t="shared" si="3"/>
        <v>5.0766575286831104E-3</v>
      </c>
      <c r="AC64" s="103">
        <f t="shared" si="3"/>
        <v>2.0512297173180934E-2</v>
      </c>
      <c r="AD64" s="103">
        <f t="shared" si="3"/>
        <v>0</v>
      </c>
      <c r="AE64" s="103">
        <f t="shared" si="3"/>
        <v>5.2094186288810214E-3</v>
      </c>
      <c r="AF64" s="103">
        <f t="shared" si="3"/>
        <v>1.0578131545873486E-2</v>
      </c>
      <c r="AG64" s="103">
        <f t="shared" si="3"/>
        <v>0</v>
      </c>
    </row>
    <row r="65" spans="1:33" ht="12" customHeight="1">
      <c r="A65" s="104">
        <v>2013</v>
      </c>
      <c r="B65" s="103">
        <f t="shared" si="2"/>
        <v>9.5999999999999992E-3</v>
      </c>
      <c r="C65" s="103">
        <f t="shared" si="2"/>
        <v>4.8465266558966082E-3</v>
      </c>
      <c r="D65" s="103">
        <f t="shared" si="2"/>
        <v>1.9379058441558444E-2</v>
      </c>
      <c r="E65" s="103">
        <f t="shared" si="2"/>
        <v>0</v>
      </c>
      <c r="F65" s="103">
        <f t="shared" si="2"/>
        <v>4.9663735126745977E-3</v>
      </c>
      <c r="G65" s="103">
        <f t="shared" si="2"/>
        <v>9.8783404388062823E-3</v>
      </c>
      <c r="H65" s="103">
        <f t="shared" si="2"/>
        <v>0</v>
      </c>
      <c r="I65" s="103" t="str">
        <f t="shared" si="2"/>
        <v/>
      </c>
      <c r="J65" s="103" t="str">
        <f t="shared" si="2"/>
        <v/>
      </c>
      <c r="K65" s="103" t="str">
        <f t="shared" si="2"/>
        <v/>
      </c>
      <c r="L65" s="103"/>
      <c r="N65" s="103" t="str">
        <f t="shared" si="4"/>
        <v/>
      </c>
      <c r="O65" s="103" t="str">
        <f t="shared" si="3"/>
        <v/>
      </c>
      <c r="P65" s="103" t="str">
        <f t="shared" si="3"/>
        <v/>
      </c>
      <c r="Q65" s="103" t="str">
        <f t="shared" si="3"/>
        <v/>
      </c>
      <c r="R65" s="103" t="str">
        <f t="shared" si="3"/>
        <v/>
      </c>
      <c r="S65" s="103" t="str">
        <f t="shared" si="3"/>
        <v/>
      </c>
      <c r="T65" s="103" t="str">
        <f t="shared" si="3"/>
        <v/>
      </c>
      <c r="U65" s="103" t="str">
        <f t="shared" si="3"/>
        <v/>
      </c>
      <c r="V65" s="103" t="str">
        <f t="shared" si="3"/>
        <v/>
      </c>
      <c r="W65" s="103" t="str">
        <f t="shared" si="3"/>
        <v/>
      </c>
      <c r="X65" s="103" t="str">
        <f t="shared" si="3"/>
        <v/>
      </c>
      <c r="Y65" s="103" t="str">
        <f t="shared" si="3"/>
        <v/>
      </c>
      <c r="Z65" s="103" t="str">
        <f t="shared" si="3"/>
        <v/>
      </c>
      <c r="AA65" s="103">
        <f t="shared" si="3"/>
        <v>9.5999999999999992E-3</v>
      </c>
      <c r="AB65" s="103">
        <f t="shared" si="3"/>
        <v>4.8465266558966082E-3</v>
      </c>
      <c r="AC65" s="103">
        <f t="shared" si="3"/>
        <v>1.9379058441558444E-2</v>
      </c>
      <c r="AD65" s="103">
        <f t="shared" si="3"/>
        <v>0</v>
      </c>
      <c r="AE65" s="103">
        <f t="shared" si="3"/>
        <v>4.9663735126745977E-3</v>
      </c>
      <c r="AF65" s="103">
        <f t="shared" si="3"/>
        <v>9.8783404388062823E-3</v>
      </c>
      <c r="AG65" s="103">
        <f t="shared" si="3"/>
        <v>0</v>
      </c>
    </row>
    <row r="66" spans="1:33" ht="12" customHeight="1">
      <c r="A66" s="104">
        <v>2014</v>
      </c>
      <c r="B66" s="103">
        <f t="shared" si="2"/>
        <v>4.0000000000000001E-3</v>
      </c>
      <c r="C66" s="103">
        <f t="shared" si="2"/>
        <v>2.0281124497991968E-2</v>
      </c>
      <c r="D66" s="103">
        <f t="shared" si="2"/>
        <v>0</v>
      </c>
      <c r="E66" s="103">
        <f t="shared" si="2"/>
        <v>4.0992006558721048E-3</v>
      </c>
      <c r="F66" s="103">
        <f t="shared" si="2"/>
        <v>8.3350483638608766E-3</v>
      </c>
      <c r="G66" s="103">
        <f t="shared" si="2"/>
        <v>0</v>
      </c>
      <c r="H66" s="103" t="str">
        <f t="shared" si="2"/>
        <v/>
      </c>
      <c r="I66" s="103" t="str">
        <f t="shared" si="2"/>
        <v/>
      </c>
      <c r="J66" s="103" t="str">
        <f t="shared" si="2"/>
        <v/>
      </c>
      <c r="K66" s="103" t="str">
        <f t="shared" si="2"/>
        <v/>
      </c>
      <c r="L66" s="103"/>
      <c r="N66" s="103" t="str">
        <f t="shared" si="4"/>
        <v/>
      </c>
      <c r="O66" s="103" t="str">
        <f t="shared" si="3"/>
        <v/>
      </c>
      <c r="P66" s="103" t="str">
        <f t="shared" si="3"/>
        <v/>
      </c>
      <c r="Q66" s="103" t="str">
        <f t="shared" si="3"/>
        <v/>
      </c>
      <c r="R66" s="103" t="str">
        <f t="shared" si="3"/>
        <v/>
      </c>
      <c r="S66" s="103" t="str">
        <f t="shared" ref="S66:AG71" si="5">IFERROR(HLOOKUP(S$51-$A66,$B$51:$K$71,2+$A66-$A$52,0),"")</f>
        <v/>
      </c>
      <c r="T66" s="103" t="str">
        <f t="shared" si="5"/>
        <v/>
      </c>
      <c r="U66" s="103" t="str">
        <f t="shared" si="5"/>
        <v/>
      </c>
      <c r="V66" s="103" t="str">
        <f t="shared" si="5"/>
        <v/>
      </c>
      <c r="W66" s="103" t="str">
        <f t="shared" si="5"/>
        <v/>
      </c>
      <c r="X66" s="103" t="str">
        <f t="shared" si="5"/>
        <v/>
      </c>
      <c r="Y66" s="103" t="str">
        <f t="shared" si="5"/>
        <v/>
      </c>
      <c r="Z66" s="103" t="str">
        <f t="shared" si="5"/>
        <v/>
      </c>
      <c r="AA66" s="103" t="str">
        <f t="shared" si="5"/>
        <v/>
      </c>
      <c r="AB66" s="103">
        <f t="shared" si="5"/>
        <v>4.0000000000000001E-3</v>
      </c>
      <c r="AC66" s="103">
        <f t="shared" si="5"/>
        <v>2.0281124497991968E-2</v>
      </c>
      <c r="AD66" s="103">
        <f t="shared" si="5"/>
        <v>0</v>
      </c>
      <c r="AE66" s="103">
        <f t="shared" si="5"/>
        <v>4.0992006558721048E-3</v>
      </c>
      <c r="AF66" s="103">
        <f t="shared" si="5"/>
        <v>8.3350483638608766E-3</v>
      </c>
      <c r="AG66" s="103">
        <f t="shared" si="5"/>
        <v>0</v>
      </c>
    </row>
    <row r="67" spans="1:33" ht="12" customHeight="1">
      <c r="A67" s="104">
        <v>2015</v>
      </c>
      <c r="B67" s="103">
        <f t="shared" si="2"/>
        <v>0.02</v>
      </c>
      <c r="C67" s="103">
        <f t="shared" si="2"/>
        <v>0</v>
      </c>
      <c r="D67" s="103">
        <f t="shared" si="2"/>
        <v>3.3673469387755111E-3</v>
      </c>
      <c r="E67" s="103">
        <f t="shared" si="2"/>
        <v>6.8598341353537399E-3</v>
      </c>
      <c r="F67" s="103">
        <f t="shared" si="2"/>
        <v>3.4020618556701077E-3</v>
      </c>
      <c r="G67" s="103" t="str">
        <f t="shared" si="2"/>
        <v/>
      </c>
      <c r="H67" s="103" t="str">
        <f t="shared" si="2"/>
        <v/>
      </c>
      <c r="I67" s="103" t="str">
        <f t="shared" si="2"/>
        <v/>
      </c>
      <c r="J67" s="103" t="str">
        <f t="shared" si="2"/>
        <v/>
      </c>
      <c r="K67" s="103" t="str">
        <f t="shared" si="2"/>
        <v/>
      </c>
      <c r="L67" s="103"/>
      <c r="N67" s="103" t="str">
        <f t="shared" si="4"/>
        <v/>
      </c>
      <c r="O67" s="103" t="str">
        <f t="shared" si="4"/>
        <v/>
      </c>
      <c r="P67" s="103" t="str">
        <f t="shared" si="4"/>
        <v/>
      </c>
      <c r="Q67" s="103" t="str">
        <f t="shared" si="4"/>
        <v/>
      </c>
      <c r="R67" s="103" t="str">
        <f t="shared" si="4"/>
        <v/>
      </c>
      <c r="S67" s="103" t="str">
        <f t="shared" si="4"/>
        <v/>
      </c>
      <c r="T67" s="103" t="str">
        <f t="shared" si="4"/>
        <v/>
      </c>
      <c r="U67" s="103" t="str">
        <f t="shared" si="4"/>
        <v/>
      </c>
      <c r="V67" s="103" t="str">
        <f t="shared" si="4"/>
        <v/>
      </c>
      <c r="W67" s="103" t="str">
        <f t="shared" si="4"/>
        <v/>
      </c>
      <c r="X67" s="103" t="str">
        <f t="shared" si="4"/>
        <v/>
      </c>
      <c r="Y67" s="103" t="str">
        <f t="shared" si="4"/>
        <v/>
      </c>
      <c r="Z67" s="103" t="str">
        <f t="shared" si="4"/>
        <v/>
      </c>
      <c r="AA67" s="103" t="str">
        <f t="shared" si="4"/>
        <v/>
      </c>
      <c r="AB67" s="103" t="str">
        <f t="shared" si="4"/>
        <v/>
      </c>
      <c r="AC67" s="103">
        <f t="shared" si="4"/>
        <v>0.02</v>
      </c>
      <c r="AD67" s="103">
        <f t="shared" si="5"/>
        <v>0</v>
      </c>
      <c r="AE67" s="103">
        <f t="shared" si="5"/>
        <v>3.3673469387755111E-3</v>
      </c>
      <c r="AF67" s="103">
        <f t="shared" si="5"/>
        <v>6.8598341353537399E-3</v>
      </c>
      <c r="AG67" s="103">
        <f t="shared" si="5"/>
        <v>3.4020618556701077E-3</v>
      </c>
    </row>
    <row r="68" spans="1:33" ht="12" customHeight="1">
      <c r="A68" s="104">
        <v>2016</v>
      </c>
      <c r="B68" s="103">
        <f t="shared" ref="B68:K72" si="6">IF(B$51=0,B44,IF(B44="","",B44/(1-B20)))</f>
        <v>0</v>
      </c>
      <c r="C68" s="103">
        <f t="shared" si="6"/>
        <v>2.7000000000000001E-3</v>
      </c>
      <c r="D68" s="103">
        <f t="shared" si="6"/>
        <v>5.5148902035495832E-3</v>
      </c>
      <c r="E68" s="103">
        <f t="shared" si="6"/>
        <v>0</v>
      </c>
      <c r="F68" s="103" t="str">
        <f t="shared" si="6"/>
        <v/>
      </c>
      <c r="G68" s="103" t="str">
        <f t="shared" si="6"/>
        <v/>
      </c>
      <c r="H68" s="103" t="str">
        <f t="shared" si="6"/>
        <v/>
      </c>
      <c r="I68" s="103" t="str">
        <f t="shared" si="6"/>
        <v/>
      </c>
      <c r="J68" s="103" t="str">
        <f t="shared" si="6"/>
        <v/>
      </c>
      <c r="K68" s="103" t="str">
        <f t="shared" si="6"/>
        <v/>
      </c>
      <c r="L68" s="103"/>
      <c r="N68" s="103" t="str">
        <f t="shared" si="4"/>
        <v/>
      </c>
      <c r="O68" s="103" t="str">
        <f t="shared" si="4"/>
        <v/>
      </c>
      <c r="P68" s="103" t="str">
        <f t="shared" si="4"/>
        <v/>
      </c>
      <c r="Q68" s="103" t="str">
        <f t="shared" si="4"/>
        <v/>
      </c>
      <c r="R68" s="103" t="str">
        <f t="shared" si="4"/>
        <v/>
      </c>
      <c r="S68" s="103" t="str">
        <f t="shared" si="4"/>
        <v/>
      </c>
      <c r="T68" s="103" t="str">
        <f t="shared" si="4"/>
        <v/>
      </c>
      <c r="U68" s="103" t="str">
        <f t="shared" si="4"/>
        <v/>
      </c>
      <c r="V68" s="103" t="str">
        <f t="shared" si="4"/>
        <v/>
      </c>
      <c r="W68" s="103" t="str">
        <f t="shared" si="4"/>
        <v/>
      </c>
      <c r="X68" s="103" t="str">
        <f t="shared" si="4"/>
        <v/>
      </c>
      <c r="Y68" s="103" t="str">
        <f t="shared" si="4"/>
        <v/>
      </c>
      <c r="Z68" s="103" t="str">
        <f t="shared" si="4"/>
        <v/>
      </c>
      <c r="AA68" s="103" t="str">
        <f t="shared" si="4"/>
        <v/>
      </c>
      <c r="AB68" s="103" t="str">
        <f t="shared" si="4"/>
        <v/>
      </c>
      <c r="AC68" s="103" t="str">
        <f t="shared" si="4"/>
        <v/>
      </c>
      <c r="AD68" s="103">
        <f t="shared" si="5"/>
        <v>0</v>
      </c>
      <c r="AE68" s="103">
        <f t="shared" si="5"/>
        <v>2.7000000000000001E-3</v>
      </c>
      <c r="AF68" s="103">
        <f t="shared" si="5"/>
        <v>5.5148902035495832E-3</v>
      </c>
      <c r="AG68" s="103">
        <f t="shared" si="5"/>
        <v>0</v>
      </c>
    </row>
    <row r="69" spans="1:33" ht="12" customHeight="1">
      <c r="A69" s="104">
        <v>2017</v>
      </c>
      <c r="B69" s="103">
        <f t="shared" si="6"/>
        <v>2.2000000000000001E-3</v>
      </c>
      <c r="C69" s="103">
        <f t="shared" si="6"/>
        <v>4.4097013429544992E-3</v>
      </c>
      <c r="D69" s="103">
        <f t="shared" si="6"/>
        <v>2.2146164686933771E-3</v>
      </c>
      <c r="E69" s="103" t="str">
        <f t="shared" si="6"/>
        <v/>
      </c>
      <c r="F69" s="103" t="str">
        <f t="shared" si="6"/>
        <v/>
      </c>
      <c r="G69" s="103" t="str">
        <f t="shared" si="6"/>
        <v/>
      </c>
      <c r="H69" s="103" t="str">
        <f t="shared" si="6"/>
        <v/>
      </c>
      <c r="I69" s="103" t="str">
        <f t="shared" si="6"/>
        <v/>
      </c>
      <c r="J69" s="103" t="str">
        <f t="shared" si="6"/>
        <v/>
      </c>
      <c r="K69" s="103" t="str">
        <f t="shared" si="6"/>
        <v/>
      </c>
      <c r="L69" s="103"/>
      <c r="N69" s="103" t="str">
        <f t="shared" si="4"/>
        <v/>
      </c>
      <c r="O69" s="103" t="str">
        <f t="shared" si="4"/>
        <v/>
      </c>
      <c r="P69" s="103" t="str">
        <f t="shared" si="4"/>
        <v/>
      </c>
      <c r="Q69" s="103" t="str">
        <f t="shared" si="4"/>
        <v/>
      </c>
      <c r="R69" s="103" t="str">
        <f t="shared" si="4"/>
        <v/>
      </c>
      <c r="S69" s="103" t="str">
        <f t="shared" si="4"/>
        <v/>
      </c>
      <c r="T69" s="103" t="str">
        <f t="shared" si="4"/>
        <v/>
      </c>
      <c r="U69" s="103" t="str">
        <f t="shared" si="4"/>
        <v/>
      </c>
      <c r="V69" s="103" t="str">
        <f t="shared" si="4"/>
        <v/>
      </c>
      <c r="W69" s="103" t="str">
        <f t="shared" si="4"/>
        <v/>
      </c>
      <c r="X69" s="103" t="str">
        <f t="shared" si="4"/>
        <v/>
      </c>
      <c r="Y69" s="103" t="str">
        <f t="shared" si="4"/>
        <v/>
      </c>
      <c r="Z69" s="103" t="str">
        <f t="shared" si="4"/>
        <v/>
      </c>
      <c r="AA69" s="103" t="str">
        <f t="shared" si="4"/>
        <v/>
      </c>
      <c r="AB69" s="103" t="str">
        <f t="shared" si="4"/>
        <v/>
      </c>
      <c r="AC69" s="103" t="str">
        <f t="shared" si="4"/>
        <v/>
      </c>
      <c r="AD69" s="103" t="str">
        <f t="shared" si="5"/>
        <v/>
      </c>
      <c r="AE69" s="103">
        <f t="shared" si="5"/>
        <v>2.2000000000000001E-3</v>
      </c>
      <c r="AF69" s="103">
        <f t="shared" si="5"/>
        <v>4.4097013429544992E-3</v>
      </c>
      <c r="AG69" s="103">
        <f t="shared" si="5"/>
        <v>2.2146164686933771E-3</v>
      </c>
    </row>
    <row r="70" spans="1:33" ht="12" customHeight="1">
      <c r="A70" s="104">
        <v>2018</v>
      </c>
      <c r="B70" s="103">
        <f t="shared" si="6"/>
        <v>3.9000000000000003E-3</v>
      </c>
      <c r="C70" s="103">
        <f t="shared" si="6"/>
        <v>7.8305391024997475E-3</v>
      </c>
      <c r="D70" s="103" t="str">
        <f t="shared" si="6"/>
        <v/>
      </c>
      <c r="E70" s="103" t="str">
        <f t="shared" si="6"/>
        <v/>
      </c>
      <c r="F70" s="103" t="str">
        <f t="shared" si="6"/>
        <v/>
      </c>
      <c r="G70" s="103" t="str">
        <f t="shared" si="6"/>
        <v/>
      </c>
      <c r="H70" s="103" t="str">
        <f t="shared" si="6"/>
        <v/>
      </c>
      <c r="I70" s="103" t="str">
        <f t="shared" si="6"/>
        <v/>
      </c>
      <c r="J70" s="103" t="str">
        <f t="shared" si="6"/>
        <v/>
      </c>
      <c r="K70" s="103" t="str">
        <f t="shared" si="6"/>
        <v/>
      </c>
      <c r="L70" s="103"/>
      <c r="N70" s="103" t="str">
        <f t="shared" si="4"/>
        <v/>
      </c>
      <c r="O70" s="103" t="str">
        <f t="shared" si="4"/>
        <v/>
      </c>
      <c r="P70" s="103" t="str">
        <f t="shared" si="4"/>
        <v/>
      </c>
      <c r="Q70" s="103" t="str">
        <f t="shared" si="4"/>
        <v/>
      </c>
      <c r="R70" s="103" t="str">
        <f t="shared" si="4"/>
        <v/>
      </c>
      <c r="S70" s="103" t="str">
        <f t="shared" si="4"/>
        <v/>
      </c>
      <c r="T70" s="103" t="str">
        <f t="shared" si="4"/>
        <v/>
      </c>
      <c r="U70" s="103" t="str">
        <f t="shared" si="4"/>
        <v/>
      </c>
      <c r="V70" s="103" t="str">
        <f t="shared" si="4"/>
        <v/>
      </c>
      <c r="W70" s="103" t="str">
        <f t="shared" si="4"/>
        <v/>
      </c>
      <c r="X70" s="103" t="str">
        <f t="shared" si="4"/>
        <v/>
      </c>
      <c r="Y70" s="103" t="str">
        <f t="shared" si="4"/>
        <v/>
      </c>
      <c r="Z70" s="103" t="str">
        <f t="shared" si="4"/>
        <v/>
      </c>
      <c r="AA70" s="103" t="str">
        <f t="shared" si="4"/>
        <v/>
      </c>
      <c r="AB70" s="103" t="str">
        <f t="shared" si="4"/>
        <v/>
      </c>
      <c r="AC70" s="103" t="str">
        <f t="shared" si="4"/>
        <v/>
      </c>
      <c r="AD70" s="103" t="str">
        <f t="shared" si="5"/>
        <v/>
      </c>
      <c r="AE70" s="103" t="str">
        <f t="shared" si="5"/>
        <v/>
      </c>
      <c r="AF70" s="103">
        <f t="shared" si="5"/>
        <v>3.9000000000000003E-3</v>
      </c>
      <c r="AG70" s="103">
        <f t="shared" si="5"/>
        <v>7.8305391024997475E-3</v>
      </c>
    </row>
    <row r="71" spans="1:33" ht="12" customHeight="1">
      <c r="A71" s="104">
        <v>2019</v>
      </c>
      <c r="B71" s="103">
        <f t="shared" si="6"/>
        <v>1.01E-2</v>
      </c>
      <c r="C71" s="103" t="str">
        <f t="shared" si="6"/>
        <v/>
      </c>
      <c r="D71" s="103" t="str">
        <f t="shared" si="6"/>
        <v/>
      </c>
      <c r="E71" s="103" t="str">
        <f t="shared" si="6"/>
        <v/>
      </c>
      <c r="F71" s="103" t="str">
        <f t="shared" si="6"/>
        <v/>
      </c>
      <c r="G71" s="103" t="str">
        <f t="shared" si="6"/>
        <v/>
      </c>
      <c r="H71" s="103" t="str">
        <f t="shared" si="6"/>
        <v/>
      </c>
      <c r="I71" s="103" t="str">
        <f t="shared" si="6"/>
        <v/>
      </c>
      <c r="J71" s="103" t="str">
        <f t="shared" si="6"/>
        <v/>
      </c>
      <c r="K71" s="103" t="str">
        <f t="shared" si="6"/>
        <v/>
      </c>
      <c r="L71" s="103"/>
      <c r="N71" s="103" t="str">
        <f t="shared" si="4"/>
        <v/>
      </c>
      <c r="O71" s="103" t="str">
        <f t="shared" si="4"/>
        <v/>
      </c>
      <c r="P71" s="103" t="str">
        <f t="shared" si="4"/>
        <v/>
      </c>
      <c r="Q71" s="103" t="str">
        <f t="shared" si="4"/>
        <v/>
      </c>
      <c r="R71" s="103" t="str">
        <f t="shared" si="4"/>
        <v/>
      </c>
      <c r="S71" s="103" t="str">
        <f t="shared" si="4"/>
        <v/>
      </c>
      <c r="T71" s="103" t="str">
        <f t="shared" si="4"/>
        <v/>
      </c>
      <c r="U71" s="103" t="str">
        <f t="shared" si="4"/>
        <v/>
      </c>
      <c r="V71" s="103" t="str">
        <f t="shared" si="4"/>
        <v/>
      </c>
      <c r="W71" s="103" t="str">
        <f t="shared" si="4"/>
        <v/>
      </c>
      <c r="X71" s="103" t="str">
        <f t="shared" si="4"/>
        <v/>
      </c>
      <c r="Y71" s="103" t="str">
        <f t="shared" si="4"/>
        <v/>
      </c>
      <c r="Z71" s="103" t="str">
        <f t="shared" si="4"/>
        <v/>
      </c>
      <c r="AA71" s="103" t="str">
        <f t="shared" si="4"/>
        <v/>
      </c>
      <c r="AB71" s="103" t="str">
        <f t="shared" si="4"/>
        <v/>
      </c>
      <c r="AC71" s="103" t="str">
        <f t="shared" si="4"/>
        <v/>
      </c>
      <c r="AD71" s="103" t="str">
        <f t="shared" si="5"/>
        <v/>
      </c>
      <c r="AE71" s="103" t="str">
        <f t="shared" si="5"/>
        <v/>
      </c>
      <c r="AF71" s="103" t="str">
        <f t="shared" si="5"/>
        <v/>
      </c>
      <c r="AG71" s="103">
        <f t="shared" si="5"/>
        <v>1.01E-2</v>
      </c>
    </row>
    <row r="72" spans="1:33" ht="12" customHeight="1">
      <c r="A72" s="104" t="s">
        <v>150</v>
      </c>
      <c r="B72" s="102">
        <f t="shared" si="6"/>
        <v>6.8000000000000005E-3</v>
      </c>
      <c r="C72" s="102">
        <f t="shared" si="6"/>
        <v>6.242448650825615E-3</v>
      </c>
      <c r="D72" s="102">
        <f t="shared" si="6"/>
        <v>4.6605876393110432E-3</v>
      </c>
      <c r="E72" s="102">
        <f t="shared" si="6"/>
        <v>4.8859934853420217E-3</v>
      </c>
      <c r="F72" s="102">
        <f t="shared" si="6"/>
        <v>4.7054009819967263E-3</v>
      </c>
      <c r="G72" s="102">
        <f t="shared" si="6"/>
        <v>3.6998972250770804E-3</v>
      </c>
      <c r="H72" s="102">
        <f t="shared" si="6"/>
        <v>3.5073241180111408E-3</v>
      </c>
      <c r="I72" s="102">
        <f t="shared" si="6"/>
        <v>3.312629399585923E-3</v>
      </c>
      <c r="J72" s="102">
        <f t="shared" si="6"/>
        <v>1.5579559617781413E-3</v>
      </c>
      <c r="K72" s="102">
        <f t="shared" si="6"/>
        <v>8.3220638718402382E-4</v>
      </c>
      <c r="L72" s="102"/>
    </row>
    <row r="73" spans="1:33" ht="12" customHeight="1">
      <c r="A73" s="104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1:33" s="107" customFormat="1" ht="12" customHeight="1"/>
    <row r="75" spans="1:33" ht="12" customHeight="1">
      <c r="A75" s="118" t="s">
        <v>165</v>
      </c>
    </row>
    <row r="78" spans="1:33" ht="12" customHeight="1">
      <c r="A78" s="101" t="s">
        <v>115</v>
      </c>
      <c r="B78" s="101">
        <v>0</v>
      </c>
      <c r="C78" s="101">
        <v>1</v>
      </c>
      <c r="D78" s="101">
        <v>2</v>
      </c>
      <c r="E78" s="101">
        <v>3</v>
      </c>
      <c r="F78" s="101">
        <v>4</v>
      </c>
      <c r="G78" s="101">
        <v>5</v>
      </c>
      <c r="H78" s="101">
        <v>6</v>
      </c>
      <c r="I78" s="101">
        <v>7</v>
      </c>
      <c r="J78" s="101">
        <v>8</v>
      </c>
      <c r="K78" s="101">
        <v>9</v>
      </c>
      <c r="L78" s="101"/>
    </row>
    <row r="79" spans="1:33" ht="12" customHeight="1">
      <c r="A79" s="104">
        <v>2000</v>
      </c>
      <c r="B79" s="108">
        <f>IF(B52="","",_xlfn.NORM.S.INV(B52+0.000001%))</f>
        <v>-5.61200124417479</v>
      </c>
      <c r="C79" s="108">
        <f t="shared" ref="C79:K79" si="7">IF(C52="","",_xlfn.NORM.S.INV(C52+0.000001%))</f>
        <v>-5.61200124417479</v>
      </c>
      <c r="D79" s="108">
        <f t="shared" si="7"/>
        <v>-5.61200124417479</v>
      </c>
      <c r="E79" s="108">
        <f t="shared" si="7"/>
        <v>-5.61200124417479</v>
      </c>
      <c r="F79" s="108">
        <f t="shared" si="7"/>
        <v>-5.61200124417479</v>
      </c>
      <c r="G79" s="108">
        <f t="shared" si="7"/>
        <v>-5.61200124417479</v>
      </c>
      <c r="H79" s="108">
        <f t="shared" si="7"/>
        <v>-5.61200124417479</v>
      </c>
      <c r="I79" s="108">
        <f t="shared" si="7"/>
        <v>-2.1834862561349202</v>
      </c>
      <c r="J79" s="108">
        <f t="shared" si="7"/>
        <v>-5.61200124417479</v>
      </c>
      <c r="K79" s="108">
        <f t="shared" si="7"/>
        <v>-5.61200124417479</v>
      </c>
      <c r="L79" s="108"/>
    </row>
    <row r="80" spans="1:33" ht="12" customHeight="1">
      <c r="A80" s="104">
        <v>2001</v>
      </c>
      <c r="B80" s="108">
        <f t="shared" ref="B80:K95" si="8">IF(B53="","",_xlfn.NORM.S.INV(B53+0.000001%))</f>
        <v>-5.61200124417479</v>
      </c>
      <c r="C80" s="108">
        <f t="shared" si="8"/>
        <v>-5.61200124417479</v>
      </c>
      <c r="D80" s="108">
        <f t="shared" si="8"/>
        <v>-5.61200124417479</v>
      </c>
      <c r="E80" s="108">
        <f t="shared" si="8"/>
        <v>-5.61200124417479</v>
      </c>
      <c r="F80" s="108">
        <f t="shared" si="8"/>
        <v>-5.61200124417479</v>
      </c>
      <c r="G80" s="108">
        <f t="shared" si="8"/>
        <v>-5.61200124417479</v>
      </c>
      <c r="H80" s="108">
        <f t="shared" si="8"/>
        <v>-2.2262114705893974</v>
      </c>
      <c r="I80" s="108">
        <f t="shared" si="8"/>
        <v>-5.61200124417479</v>
      </c>
      <c r="J80" s="108">
        <f t="shared" si="8"/>
        <v>-5.61200124417479</v>
      </c>
      <c r="K80" s="108">
        <f t="shared" si="8"/>
        <v>-5.61200124417479</v>
      </c>
      <c r="L80" s="108"/>
    </row>
    <row r="81" spans="1:22" ht="12" customHeight="1">
      <c r="A81" s="104">
        <v>2002</v>
      </c>
      <c r="B81" s="108">
        <f t="shared" si="8"/>
        <v>-5.61200124417479</v>
      </c>
      <c r="C81" s="108">
        <f t="shared" si="8"/>
        <v>-2.2701246682961709</v>
      </c>
      <c r="D81" s="108">
        <f t="shared" si="8"/>
        <v>-5.61200124417479</v>
      </c>
      <c r="E81" s="108">
        <f t="shared" si="8"/>
        <v>-5.61200124417479</v>
      </c>
      <c r="F81" s="108">
        <f t="shared" si="8"/>
        <v>-5.61200124417479</v>
      </c>
      <c r="G81" s="108">
        <f t="shared" si="8"/>
        <v>-2.262368496424811</v>
      </c>
      <c r="H81" s="108">
        <f t="shared" si="8"/>
        <v>-5.61200124417479</v>
      </c>
      <c r="I81" s="108">
        <f t="shared" si="8"/>
        <v>-5.61200124417479</v>
      </c>
      <c r="J81" s="108">
        <f t="shared" si="8"/>
        <v>-5.61200124417479</v>
      </c>
      <c r="K81" s="108">
        <f t="shared" si="8"/>
        <v>-5.61200124417479</v>
      </c>
      <c r="L81" s="108"/>
    </row>
    <row r="82" spans="1:22" ht="12" customHeight="1">
      <c r="A82" s="104">
        <v>2003</v>
      </c>
      <c r="B82" s="108">
        <f t="shared" si="8"/>
        <v>-2.4323785757098522</v>
      </c>
      <c r="C82" s="108">
        <f t="shared" si="8"/>
        <v>-5.61200124417479</v>
      </c>
      <c r="D82" s="108">
        <f t="shared" si="8"/>
        <v>-5.61200124417479</v>
      </c>
      <c r="E82" s="108">
        <f t="shared" si="8"/>
        <v>-5.61200124417479</v>
      </c>
      <c r="F82" s="108">
        <f t="shared" si="8"/>
        <v>-2.4296509475508965</v>
      </c>
      <c r="G82" s="108">
        <f t="shared" si="8"/>
        <v>-5.61200124417479</v>
      </c>
      <c r="H82" s="108">
        <f t="shared" si="8"/>
        <v>-5.61200124417479</v>
      </c>
      <c r="I82" s="108">
        <f t="shared" si="8"/>
        <v>-5.61200124417479</v>
      </c>
      <c r="J82" s="108">
        <f t="shared" si="8"/>
        <v>-5.61200124417479</v>
      </c>
      <c r="K82" s="108">
        <f t="shared" si="8"/>
        <v>-5.61200124417479</v>
      </c>
      <c r="L82" s="108"/>
    </row>
    <row r="83" spans="1:22" ht="12" customHeight="1">
      <c r="A83" s="104">
        <v>2004</v>
      </c>
      <c r="B83" s="108">
        <f t="shared" si="8"/>
        <v>-5.61200124417479</v>
      </c>
      <c r="C83" s="108">
        <f t="shared" si="8"/>
        <v>-5.61200124417479</v>
      </c>
      <c r="D83" s="108">
        <f t="shared" si="8"/>
        <v>-5.61200124417479</v>
      </c>
      <c r="E83" s="108">
        <f t="shared" si="8"/>
        <v>-2.4323785757098522</v>
      </c>
      <c r="F83" s="108">
        <f t="shared" si="8"/>
        <v>-5.61200124417479</v>
      </c>
      <c r="G83" s="108">
        <f t="shared" si="8"/>
        <v>-5.61200124417479</v>
      </c>
      <c r="H83" s="108">
        <f t="shared" si="8"/>
        <v>-2.4296509475508965</v>
      </c>
      <c r="I83" s="108">
        <f t="shared" si="8"/>
        <v>-5.61200124417479</v>
      </c>
      <c r="J83" s="108">
        <f t="shared" si="8"/>
        <v>-5.61200124417479</v>
      </c>
      <c r="K83" s="108">
        <f t="shared" si="8"/>
        <v>-5.61200124417479</v>
      </c>
      <c r="L83" s="108"/>
    </row>
    <row r="84" spans="1:22" ht="12" customHeight="1">
      <c r="A84" s="104">
        <v>2005</v>
      </c>
      <c r="B84" s="108">
        <f t="shared" si="8"/>
        <v>-5.61200124417479</v>
      </c>
      <c r="C84" s="108">
        <f t="shared" si="8"/>
        <v>-5.61200124417479</v>
      </c>
      <c r="D84" s="108">
        <f t="shared" si="8"/>
        <v>-2.4676579660718163</v>
      </c>
      <c r="E84" s="108">
        <f t="shared" si="8"/>
        <v>-5.61200124417479</v>
      </c>
      <c r="F84" s="108">
        <f t="shared" si="8"/>
        <v>-2.4705177092248687</v>
      </c>
      <c r="G84" s="108">
        <f t="shared" si="8"/>
        <v>-2.4627882047845611</v>
      </c>
      <c r="H84" s="108">
        <f t="shared" si="8"/>
        <v>-5.61200124417479</v>
      </c>
      <c r="I84" s="108">
        <f t="shared" si="8"/>
        <v>-2.4656189199889509</v>
      </c>
      <c r="J84" s="108">
        <f t="shared" si="8"/>
        <v>-5.61200124417479</v>
      </c>
      <c r="K84" s="108">
        <f t="shared" si="8"/>
        <v>-5.61200124417479</v>
      </c>
      <c r="L84" s="108"/>
    </row>
    <row r="85" spans="1:22" ht="12" customHeight="1">
      <c r="A85" s="104">
        <v>2006</v>
      </c>
      <c r="B85" s="108">
        <f t="shared" si="8"/>
        <v>-2.4948786850364235</v>
      </c>
      <c r="C85" s="108">
        <f t="shared" si="8"/>
        <v>-2.4926352386526034</v>
      </c>
      <c r="D85" s="108">
        <f t="shared" si="8"/>
        <v>-5.61200124417479</v>
      </c>
      <c r="E85" s="108">
        <f t="shared" si="8"/>
        <v>-2.4903758791429875</v>
      </c>
      <c r="F85" s="108">
        <f t="shared" si="8"/>
        <v>-2.4881003887542383</v>
      </c>
      <c r="G85" s="108">
        <f t="shared" si="8"/>
        <v>-5.61200124417479</v>
      </c>
      <c r="H85" s="108">
        <f t="shared" si="8"/>
        <v>-2.4914977280716024</v>
      </c>
      <c r="I85" s="108">
        <f t="shared" si="8"/>
        <v>-5.61200124417479</v>
      </c>
      <c r="J85" s="108">
        <f t="shared" si="8"/>
        <v>-5.61200124417479</v>
      </c>
      <c r="K85" s="108">
        <f t="shared" si="8"/>
        <v>-5.61200124417479</v>
      </c>
      <c r="L85" s="108"/>
    </row>
    <row r="86" spans="1:22" ht="12" customHeight="1">
      <c r="A86" s="104">
        <v>2007</v>
      </c>
      <c r="B86" s="108">
        <f t="shared" si="8"/>
        <v>-2.4043778313400699</v>
      </c>
      <c r="C86" s="108">
        <f t="shared" si="8"/>
        <v>-2.3969108750815313</v>
      </c>
      <c r="D86" s="108">
        <f t="shared" si="8"/>
        <v>-2.3983647842216826</v>
      </c>
      <c r="E86" s="108">
        <f t="shared" si="8"/>
        <v>-2.3953350006596654</v>
      </c>
      <c r="F86" s="108">
        <f t="shared" si="8"/>
        <v>-5.61200124417479</v>
      </c>
      <c r="G86" s="108">
        <f t="shared" si="8"/>
        <v>-2.3877704774276336</v>
      </c>
      <c r="H86" s="108">
        <f t="shared" si="8"/>
        <v>-5.61200124417479</v>
      </c>
      <c r="I86" s="108">
        <f t="shared" si="8"/>
        <v>-5.61200124417479</v>
      </c>
      <c r="J86" s="108">
        <f t="shared" si="8"/>
        <v>-2.3891515720423726</v>
      </c>
      <c r="K86" s="108">
        <f t="shared" si="8"/>
        <v>-5.61200124417479</v>
      </c>
      <c r="L86" s="108"/>
    </row>
    <row r="87" spans="1:22" ht="12" customHeight="1">
      <c r="A87" s="104">
        <v>2008</v>
      </c>
      <c r="B87" s="108">
        <f t="shared" si="8"/>
        <v>-2.027610465904691</v>
      </c>
      <c r="C87" s="108">
        <f t="shared" si="8"/>
        <v>-2.0186159894804687</v>
      </c>
      <c r="D87" s="108">
        <f t="shared" si="8"/>
        <v>-2.4415847130204309</v>
      </c>
      <c r="E87" s="108">
        <f t="shared" si="8"/>
        <v>-5.61200124417479</v>
      </c>
      <c r="F87" s="108">
        <f t="shared" si="8"/>
        <v>-2.4338036527328768</v>
      </c>
      <c r="G87" s="108">
        <f t="shared" si="8"/>
        <v>-5.61200124417479</v>
      </c>
      <c r="H87" s="108">
        <f t="shared" si="8"/>
        <v>-5.61200124417479</v>
      </c>
      <c r="I87" s="108">
        <f t="shared" si="8"/>
        <v>-2.4310880580243017</v>
      </c>
      <c r="J87" s="108">
        <f t="shared" si="8"/>
        <v>-5.61200124417479</v>
      </c>
      <c r="K87" s="108">
        <f t="shared" si="8"/>
        <v>-5.61200124417479</v>
      </c>
      <c r="L87" s="108"/>
    </row>
    <row r="88" spans="1:22" ht="12" customHeight="1">
      <c r="A88" s="104">
        <v>2009</v>
      </c>
      <c r="B88" s="108">
        <f t="shared" si="8"/>
        <v>-1.9599638134392521</v>
      </c>
      <c r="C88" s="108">
        <f t="shared" si="8"/>
        <v>-2.4858815558493959</v>
      </c>
      <c r="D88" s="108">
        <f t="shared" si="8"/>
        <v>-5.61200124417479</v>
      </c>
      <c r="E88" s="108">
        <f t="shared" si="8"/>
        <v>-2.4892669607442146</v>
      </c>
      <c r="F88" s="108">
        <f t="shared" si="8"/>
        <v>-5.61200124417479</v>
      </c>
      <c r="G88" s="108">
        <f t="shared" si="8"/>
        <v>-5.61200124417479</v>
      </c>
      <c r="H88" s="108">
        <f t="shared" si="8"/>
        <v>-2.4812859978107622</v>
      </c>
      <c r="I88" s="108">
        <f t="shared" si="8"/>
        <v>-2.484646373502577</v>
      </c>
      <c r="J88" s="108">
        <f t="shared" si="8"/>
        <v>-5.61200124417479</v>
      </c>
      <c r="K88" s="108">
        <f t="shared" si="8"/>
        <v>-2.4766233684064254</v>
      </c>
      <c r="L88" s="108"/>
    </row>
    <row r="89" spans="1:22" ht="12" customHeight="1">
      <c r="A89" s="104">
        <v>2010</v>
      </c>
      <c r="B89" s="108">
        <f t="shared" si="8"/>
        <v>-2.4729571732183802</v>
      </c>
      <c r="C89" s="108">
        <f t="shared" si="8"/>
        <v>-5.61200124417479</v>
      </c>
      <c r="D89" s="108">
        <f t="shared" si="8"/>
        <v>-2.4705537186277087</v>
      </c>
      <c r="E89" s="108">
        <f t="shared" si="8"/>
        <v>-5.61200124417479</v>
      </c>
      <c r="F89" s="108">
        <f t="shared" si="8"/>
        <v>-5.61200124417479</v>
      </c>
      <c r="G89" s="108">
        <f t="shared" si="8"/>
        <v>-2.4681320970344895</v>
      </c>
      <c r="H89" s="108">
        <f t="shared" si="8"/>
        <v>-5.61200124417479</v>
      </c>
      <c r="I89" s="108">
        <f t="shared" si="8"/>
        <v>-5.61200124417479</v>
      </c>
      <c r="J89" s="108">
        <f t="shared" si="8"/>
        <v>-2.4656920435226497</v>
      </c>
      <c r="K89" s="108">
        <f t="shared" si="8"/>
        <v>-5.61200124417479</v>
      </c>
      <c r="L89" s="108"/>
    </row>
    <row r="90" spans="1:22" ht="12" customHeight="1">
      <c r="A90" s="104">
        <v>2011</v>
      </c>
      <c r="B90" s="108">
        <f t="shared" si="8"/>
        <v>-5.61200124417479</v>
      </c>
      <c r="C90" s="108">
        <f t="shared" si="8"/>
        <v>-2.2445035619696556</v>
      </c>
      <c r="D90" s="108">
        <f t="shared" si="8"/>
        <v>-2.4961285087523439</v>
      </c>
      <c r="E90" s="108">
        <f t="shared" si="8"/>
        <v>-2.4938938827852861</v>
      </c>
      <c r="F90" s="108">
        <f t="shared" si="8"/>
        <v>-2.0710820664857321</v>
      </c>
      <c r="G90" s="108">
        <f t="shared" si="8"/>
        <v>-5.61200124417479</v>
      </c>
      <c r="H90" s="108">
        <f t="shared" si="8"/>
        <v>-5.61200124417479</v>
      </c>
      <c r="I90" s="108">
        <f t="shared" si="8"/>
        <v>-2.4847580549096162</v>
      </c>
      <c r="J90" s="108">
        <f t="shared" si="8"/>
        <v>-5.61200124417479</v>
      </c>
      <c r="K90" s="108" t="str">
        <f t="shared" si="8"/>
        <v/>
      </c>
      <c r="L90" s="108"/>
    </row>
    <row r="91" spans="1:22" ht="12" customHeight="1">
      <c r="A91" s="104">
        <v>2012</v>
      </c>
      <c r="B91" s="108">
        <f t="shared" si="8"/>
        <v>-2.5758286119742944</v>
      </c>
      <c r="C91" s="108">
        <f t="shared" si="8"/>
        <v>-2.3207280186817982</v>
      </c>
      <c r="D91" s="108">
        <f t="shared" si="8"/>
        <v>-2.5705630233429511</v>
      </c>
      <c r="E91" s="108">
        <f t="shared" si="8"/>
        <v>-2.0432811515473439</v>
      </c>
      <c r="F91" s="108">
        <f t="shared" si="8"/>
        <v>-5.61200124417479</v>
      </c>
      <c r="G91" s="108">
        <f t="shared" si="8"/>
        <v>-2.5616088971874253</v>
      </c>
      <c r="H91" s="108">
        <f t="shared" si="8"/>
        <v>-2.305183776364649</v>
      </c>
      <c r="I91" s="108">
        <f t="shared" si="8"/>
        <v>-5.61200124417479</v>
      </c>
      <c r="J91" s="108" t="str">
        <f t="shared" si="8"/>
        <v/>
      </c>
      <c r="K91" s="108" t="str">
        <f t="shared" si="8"/>
        <v/>
      </c>
      <c r="L91" s="108"/>
    </row>
    <row r="92" spans="1:22" ht="12" customHeight="1">
      <c r="A92" s="104">
        <v>2013</v>
      </c>
      <c r="B92" s="108">
        <f t="shared" si="8"/>
        <v>-2.341624521308745</v>
      </c>
      <c r="C92" s="108">
        <f t="shared" si="8"/>
        <v>-2.5865904258520951</v>
      </c>
      <c r="D92" s="108">
        <f t="shared" si="8"/>
        <v>-2.066745547285938</v>
      </c>
      <c r="E92" s="108">
        <f t="shared" si="8"/>
        <v>-5.61200124417479</v>
      </c>
      <c r="F92" s="108">
        <f t="shared" si="8"/>
        <v>-2.5781611275339182</v>
      </c>
      <c r="G92" s="108">
        <f t="shared" si="8"/>
        <v>-2.3309366403828955</v>
      </c>
      <c r="H92" s="108">
        <f t="shared" si="8"/>
        <v>-5.61200124417479</v>
      </c>
      <c r="I92" s="108" t="str">
        <f t="shared" si="8"/>
        <v/>
      </c>
      <c r="J92" s="108" t="str">
        <f t="shared" si="8"/>
        <v/>
      </c>
      <c r="K92" s="108" t="str">
        <f t="shared" si="8"/>
        <v/>
      </c>
      <c r="L92" s="108"/>
      <c r="M92"/>
      <c r="N92"/>
      <c r="O92"/>
      <c r="P92"/>
      <c r="Q92"/>
      <c r="R92"/>
      <c r="S92"/>
      <c r="T92"/>
      <c r="U92"/>
      <c r="V92"/>
    </row>
    <row r="93" spans="1:22" ht="12" customHeight="1">
      <c r="A93" s="104">
        <v>2014</v>
      </c>
      <c r="B93" s="108">
        <f t="shared" si="8"/>
        <v>-2.6520689638117609</v>
      </c>
      <c r="C93" s="108">
        <f t="shared" si="8"/>
        <v>-2.0479768377745664</v>
      </c>
      <c r="D93" s="108">
        <f t="shared" si="8"/>
        <v>-5.61200124417479</v>
      </c>
      <c r="E93" s="108">
        <f t="shared" si="8"/>
        <v>-2.6437870664960257</v>
      </c>
      <c r="F93" s="108">
        <f t="shared" si="8"/>
        <v>-2.3939038811931739</v>
      </c>
      <c r="G93" s="108">
        <f t="shared" si="8"/>
        <v>-5.61200124417479</v>
      </c>
      <c r="H93" s="108" t="str">
        <f t="shared" si="8"/>
        <v/>
      </c>
      <c r="I93" s="108" t="str">
        <f t="shared" si="8"/>
        <v/>
      </c>
      <c r="J93" s="108" t="str">
        <f t="shared" si="8"/>
        <v/>
      </c>
      <c r="K93" s="108" t="str">
        <f t="shared" si="8"/>
        <v/>
      </c>
      <c r="L93" s="108"/>
      <c r="M93"/>
      <c r="N93"/>
      <c r="O93"/>
      <c r="P93"/>
      <c r="Q93"/>
      <c r="R93"/>
      <c r="S93"/>
      <c r="T93"/>
      <c r="U93"/>
      <c r="V93"/>
    </row>
    <row r="94" spans="1:22" ht="12" customHeight="1">
      <c r="A94" s="104">
        <v>2015</v>
      </c>
      <c r="B94" s="108">
        <f t="shared" si="8"/>
        <v>-2.0537487040976865</v>
      </c>
      <c r="C94" s="108">
        <f t="shared" si="8"/>
        <v>-5.61200124417479</v>
      </c>
      <c r="D94" s="108">
        <f t="shared" si="8"/>
        <v>-2.7096849825052853</v>
      </c>
      <c r="E94" s="108">
        <f t="shared" si="8"/>
        <v>-2.4645200622456973</v>
      </c>
      <c r="F94" s="108">
        <f t="shared" si="8"/>
        <v>-2.7062810354348454</v>
      </c>
      <c r="G94" s="108" t="str">
        <f t="shared" si="8"/>
        <v/>
      </c>
      <c r="H94" s="108" t="str">
        <f t="shared" si="8"/>
        <v/>
      </c>
      <c r="I94" s="108" t="str">
        <f t="shared" si="8"/>
        <v/>
      </c>
      <c r="J94" s="108" t="str">
        <f t="shared" si="8"/>
        <v/>
      </c>
      <c r="K94" s="108" t="str">
        <f t="shared" si="8"/>
        <v/>
      </c>
      <c r="L94" s="108"/>
      <c r="M94"/>
      <c r="N94"/>
      <c r="O94"/>
      <c r="P94"/>
      <c r="Q94"/>
      <c r="R94"/>
      <c r="S94"/>
      <c r="T94"/>
      <c r="U94"/>
      <c r="V94"/>
    </row>
    <row r="95" spans="1:22" ht="12" customHeight="1">
      <c r="A95" s="104">
        <v>2016</v>
      </c>
      <c r="B95" s="108">
        <f t="shared" si="8"/>
        <v>-5.61200124417479</v>
      </c>
      <c r="C95" s="108">
        <f t="shared" si="8"/>
        <v>-2.7821492518321893</v>
      </c>
      <c r="D95" s="108">
        <f t="shared" si="8"/>
        <v>-2.541753266504188</v>
      </c>
      <c r="E95" s="108">
        <f t="shared" si="8"/>
        <v>-5.61200124417479</v>
      </c>
      <c r="F95" s="108" t="str">
        <f t="shared" si="8"/>
        <v/>
      </c>
      <c r="G95" s="108" t="str">
        <f t="shared" si="8"/>
        <v/>
      </c>
      <c r="H95" s="108" t="str">
        <f t="shared" si="8"/>
        <v/>
      </c>
      <c r="I95" s="108" t="str">
        <f t="shared" si="8"/>
        <v/>
      </c>
      <c r="J95" s="108" t="str">
        <f t="shared" si="8"/>
        <v/>
      </c>
      <c r="K95" s="108" t="str">
        <f t="shared" si="8"/>
        <v/>
      </c>
      <c r="L95" s="108"/>
      <c r="M95"/>
      <c r="N95"/>
      <c r="O95"/>
      <c r="P95"/>
      <c r="Q95"/>
      <c r="R95"/>
      <c r="S95"/>
      <c r="T95"/>
      <c r="U95"/>
      <c r="V95"/>
    </row>
    <row r="96" spans="1:22" ht="12" customHeight="1">
      <c r="A96" s="104">
        <v>2017</v>
      </c>
      <c r="B96" s="108">
        <f t="shared" ref="B96:K99" si="9">IF(B69="","",_xlfn.NORM.S.INV(B69+0.000001%))</f>
        <v>-2.8479618408911649</v>
      </c>
      <c r="C96" s="108">
        <f t="shared" si="9"/>
        <v>-2.6189757110572822</v>
      </c>
      <c r="D96" s="108">
        <f t="shared" si="9"/>
        <v>-2.8458537708596037</v>
      </c>
      <c r="E96" s="108" t="str">
        <f t="shared" si="9"/>
        <v/>
      </c>
      <c r="F96" s="108" t="str">
        <f t="shared" si="9"/>
        <v/>
      </c>
      <c r="G96" s="108" t="str">
        <f t="shared" si="9"/>
        <v/>
      </c>
      <c r="H96" s="108" t="str">
        <f t="shared" si="9"/>
        <v/>
      </c>
      <c r="I96" s="108" t="str">
        <f t="shared" si="9"/>
        <v/>
      </c>
      <c r="J96" s="108" t="str">
        <f t="shared" si="9"/>
        <v/>
      </c>
      <c r="K96" s="108" t="str">
        <f t="shared" si="9"/>
        <v/>
      </c>
      <c r="L96" s="108"/>
      <c r="M96"/>
      <c r="N96"/>
      <c r="O96"/>
      <c r="P96"/>
      <c r="Q96"/>
      <c r="R96"/>
      <c r="S96"/>
      <c r="T96"/>
      <c r="U96"/>
      <c r="V96"/>
    </row>
    <row r="97" spans="1:77" ht="12" customHeight="1">
      <c r="A97" s="104">
        <v>2018</v>
      </c>
      <c r="B97" s="108">
        <f t="shared" si="9"/>
        <v>-2.6606058753302588</v>
      </c>
      <c r="C97" s="108">
        <f t="shared" si="9"/>
        <v>-2.416719089263164</v>
      </c>
      <c r="D97" s="108" t="str">
        <f t="shared" si="9"/>
        <v/>
      </c>
      <c r="E97" s="108" t="str">
        <f t="shared" si="9"/>
        <v/>
      </c>
      <c r="F97" s="108" t="str">
        <f t="shared" si="9"/>
        <v/>
      </c>
      <c r="G97" s="108" t="str">
        <f t="shared" si="9"/>
        <v/>
      </c>
      <c r="H97" s="108" t="str">
        <f t="shared" si="9"/>
        <v/>
      </c>
      <c r="I97" s="108" t="str">
        <f t="shared" si="9"/>
        <v/>
      </c>
      <c r="J97" s="108" t="str">
        <f t="shared" si="9"/>
        <v/>
      </c>
      <c r="K97" s="108" t="str">
        <f t="shared" si="9"/>
        <v/>
      </c>
      <c r="L97" s="108"/>
      <c r="M97"/>
      <c r="N97"/>
      <c r="O97"/>
      <c r="P97"/>
      <c r="Q97"/>
      <c r="R97"/>
      <c r="S97"/>
      <c r="T97"/>
      <c r="U97"/>
      <c r="V97"/>
    </row>
    <row r="98" spans="1:77" ht="12" customHeight="1">
      <c r="A98" s="104">
        <v>2019</v>
      </c>
      <c r="B98" s="108">
        <f t="shared" si="9"/>
        <v>-2.3226117300937825</v>
      </c>
      <c r="C98" s="108" t="str">
        <f t="shared" si="9"/>
        <v/>
      </c>
      <c r="D98" s="108" t="str">
        <f t="shared" si="9"/>
        <v/>
      </c>
      <c r="E98" s="108" t="str">
        <f t="shared" si="9"/>
        <v/>
      </c>
      <c r="F98" s="108" t="str">
        <f t="shared" si="9"/>
        <v/>
      </c>
      <c r="G98" s="108" t="str">
        <f t="shared" si="9"/>
        <v/>
      </c>
      <c r="H98" s="108" t="str">
        <f t="shared" si="9"/>
        <v/>
      </c>
      <c r="I98" s="108" t="str">
        <f t="shared" si="9"/>
        <v/>
      </c>
      <c r="J98" s="108" t="str">
        <f t="shared" si="9"/>
        <v/>
      </c>
      <c r="K98" s="108" t="str">
        <f t="shared" si="9"/>
        <v/>
      </c>
      <c r="L98" s="108"/>
      <c r="M98"/>
      <c r="N98"/>
      <c r="O98"/>
      <c r="P98"/>
      <c r="Q98"/>
      <c r="R98"/>
      <c r="S98"/>
      <c r="T98"/>
      <c r="U98"/>
      <c r="V98"/>
    </row>
    <row r="99" spans="1:77" ht="12" customHeight="1">
      <c r="A99" s="104" t="s">
        <v>150</v>
      </c>
      <c r="B99" s="108">
        <f t="shared" si="9"/>
        <v>-2.4676579660718163</v>
      </c>
      <c r="C99" s="108">
        <f t="shared" si="9"/>
        <v>-2.4981334817991976</v>
      </c>
      <c r="D99" s="108">
        <f t="shared" si="9"/>
        <v>-2.6000434675040234</v>
      </c>
      <c r="E99" s="108">
        <f t="shared" si="9"/>
        <v>-2.5837942529073405</v>
      </c>
      <c r="F99" s="108">
        <f t="shared" si="9"/>
        <v>-2.5967579318862413</v>
      </c>
      <c r="G99" s="108">
        <f t="shared" si="9"/>
        <v>-2.6782944075357045</v>
      </c>
      <c r="H99" s="108">
        <f t="shared" si="9"/>
        <v>-2.6961470973220854</v>
      </c>
      <c r="I99" s="108">
        <f t="shared" si="9"/>
        <v>-2.7151148591222731</v>
      </c>
      <c r="J99" s="108">
        <f t="shared" si="9"/>
        <v>-2.9560632427127023</v>
      </c>
      <c r="K99" s="108">
        <f t="shared" si="9"/>
        <v>-3.1443727569452871</v>
      </c>
      <c r="L99" s="108"/>
      <c r="M99"/>
      <c r="N99"/>
      <c r="O99"/>
      <c r="P99"/>
      <c r="Q99"/>
      <c r="R99"/>
      <c r="S99"/>
      <c r="T99"/>
      <c r="U99"/>
      <c r="V99"/>
    </row>
    <row r="100" spans="1:77" ht="12" customHeight="1">
      <c r="G100" s="99" t="s">
        <v>216</v>
      </c>
      <c r="H100" s="99">
        <v>-18.391631554222073</v>
      </c>
    </row>
    <row r="101" spans="1:77" ht="12" customHeight="1">
      <c r="G101" s="99" t="s">
        <v>217</v>
      </c>
      <c r="H101" s="99">
        <v>194.88905003811092</v>
      </c>
      <c r="O101" s="109"/>
    </row>
    <row r="102" spans="1:77" ht="12" customHeight="1">
      <c r="G102" s="99" t="s">
        <v>218</v>
      </c>
      <c r="H102" s="99">
        <v>0</v>
      </c>
      <c r="O102" s="10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BF102" s="99" t="s">
        <v>160</v>
      </c>
      <c r="BG102" s="109">
        <f>SUM(BF106:BY125)</f>
        <v>116.45195210615859</v>
      </c>
    </row>
    <row r="103" spans="1:77" ht="12" customHeight="1">
      <c r="G103" s="99" t="s">
        <v>160</v>
      </c>
      <c r="H103" s="109">
        <f>BG102</f>
        <v>116.45195210615859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</row>
    <row r="104" spans="1:77" ht="12" customHeight="1">
      <c r="N104" s="99" t="s">
        <v>157</v>
      </c>
      <c r="AJ104" s="99" t="s">
        <v>158</v>
      </c>
      <c r="BF104" s="99" t="s">
        <v>159</v>
      </c>
    </row>
    <row r="105" spans="1:77" ht="12" customHeight="1">
      <c r="A105" s="101" t="s">
        <v>115</v>
      </c>
      <c r="B105" s="101">
        <v>0</v>
      </c>
      <c r="C105" s="101">
        <v>1</v>
      </c>
      <c r="D105" s="101">
        <v>2</v>
      </c>
      <c r="E105" s="101">
        <v>3</v>
      </c>
      <c r="F105" s="101">
        <v>4</v>
      </c>
      <c r="G105" s="101">
        <v>5</v>
      </c>
      <c r="H105" s="101">
        <v>6</v>
      </c>
      <c r="I105" s="101">
        <v>7</v>
      </c>
      <c r="J105" s="101">
        <v>8</v>
      </c>
      <c r="K105" s="101">
        <v>9</v>
      </c>
      <c r="L105" s="101"/>
      <c r="N105" s="101">
        <v>2000</v>
      </c>
      <c r="O105" s="101">
        <v>2001</v>
      </c>
      <c r="P105" s="101">
        <v>2002</v>
      </c>
      <c r="Q105" s="101">
        <v>2003</v>
      </c>
      <c r="R105" s="101">
        <v>2004</v>
      </c>
      <c r="S105" s="101">
        <v>2005</v>
      </c>
      <c r="T105" s="101">
        <v>2006</v>
      </c>
      <c r="U105" s="101">
        <v>2007</v>
      </c>
      <c r="V105" s="101">
        <v>2008</v>
      </c>
      <c r="W105" s="101">
        <v>2009</v>
      </c>
      <c r="X105" s="101">
        <v>2010</v>
      </c>
      <c r="Y105" s="101">
        <v>2011</v>
      </c>
      <c r="Z105" s="101">
        <v>2012</v>
      </c>
      <c r="AA105" s="101">
        <v>2013</v>
      </c>
      <c r="AB105" s="101">
        <v>2014</v>
      </c>
      <c r="AC105" s="101">
        <v>2015</v>
      </c>
      <c r="AD105" s="101">
        <v>2016</v>
      </c>
      <c r="AE105" s="101">
        <v>2017</v>
      </c>
      <c r="AF105" s="101">
        <v>2018</v>
      </c>
      <c r="AG105" s="101">
        <v>2019</v>
      </c>
      <c r="AJ105" s="101">
        <v>2000</v>
      </c>
      <c r="AK105" s="101">
        <v>2001</v>
      </c>
      <c r="AL105" s="101">
        <v>2002</v>
      </c>
      <c r="AM105" s="101">
        <v>2003</v>
      </c>
      <c r="AN105" s="101">
        <v>2004</v>
      </c>
      <c r="AO105" s="101">
        <v>2005</v>
      </c>
      <c r="AP105" s="101">
        <v>2006</v>
      </c>
      <c r="AQ105" s="101">
        <v>2007</v>
      </c>
      <c r="AR105" s="101">
        <v>2008</v>
      </c>
      <c r="AS105" s="101">
        <v>2009</v>
      </c>
      <c r="AT105" s="101">
        <v>2010</v>
      </c>
      <c r="AU105" s="101">
        <v>2011</v>
      </c>
      <c r="AV105" s="101">
        <v>2012</v>
      </c>
      <c r="AW105" s="101">
        <v>2013</v>
      </c>
      <c r="AX105" s="101">
        <v>2014</v>
      </c>
      <c r="AY105" s="101">
        <v>2015</v>
      </c>
      <c r="AZ105" s="101">
        <v>2016</v>
      </c>
      <c r="BA105" s="101">
        <v>2017</v>
      </c>
      <c r="BB105" s="101">
        <v>2018</v>
      </c>
      <c r="BC105" s="101">
        <v>2019</v>
      </c>
      <c r="BD105" s="101"/>
      <c r="BE105" s="101"/>
      <c r="BF105" s="101">
        <v>2000</v>
      </c>
      <c r="BG105" s="101">
        <v>2001</v>
      </c>
      <c r="BH105" s="101">
        <v>2002</v>
      </c>
      <c r="BI105" s="101">
        <v>2003</v>
      </c>
      <c r="BJ105" s="101">
        <v>2004</v>
      </c>
      <c r="BK105" s="101">
        <v>2005</v>
      </c>
      <c r="BL105" s="101">
        <v>2006</v>
      </c>
      <c r="BM105" s="101">
        <v>2007</v>
      </c>
      <c r="BN105" s="101">
        <v>2008</v>
      </c>
      <c r="BO105" s="101">
        <v>2009</v>
      </c>
      <c r="BP105" s="101">
        <v>2010</v>
      </c>
      <c r="BQ105" s="101">
        <v>2011</v>
      </c>
      <c r="BR105" s="101">
        <v>2012</v>
      </c>
      <c r="BS105" s="101">
        <v>2013</v>
      </c>
      <c r="BT105" s="101">
        <v>2014</v>
      </c>
      <c r="BU105" s="101">
        <v>2015</v>
      </c>
      <c r="BV105" s="101">
        <v>2016</v>
      </c>
      <c r="BW105" s="101">
        <v>2017</v>
      </c>
      <c r="BX105" s="101">
        <v>2018</v>
      </c>
      <c r="BY105" s="101">
        <v>2019</v>
      </c>
    </row>
    <row r="106" spans="1:77" ht="12" customHeight="1">
      <c r="A106" s="104">
        <v>2000</v>
      </c>
      <c r="B106" s="109">
        <f>IF(B79="","",(B79-$H$100*B$99-$H$102)/$H$101)</f>
        <v>-0.26166815091990164</v>
      </c>
      <c r="C106" s="109">
        <f t="shared" ref="C106:K106" si="10">IF(C79="","",(C79-$H$100*C$99-$H$102)/$H$101)</f>
        <v>-0.26454411781785353</v>
      </c>
      <c r="D106" s="109">
        <f t="shared" si="10"/>
        <v>-0.27416133801782205</v>
      </c>
      <c r="E106" s="109">
        <f t="shared" si="10"/>
        <v>-0.27262790364657724</v>
      </c>
      <c r="F106" s="109">
        <f t="shared" si="10"/>
        <v>-0.2738512828324296</v>
      </c>
      <c r="G106" s="109">
        <f t="shared" si="10"/>
        <v>-0.28154585991657816</v>
      </c>
      <c r="H106" s="109">
        <f t="shared" si="10"/>
        <v>-0.28323061384574316</v>
      </c>
      <c r="I106" s="109">
        <f t="shared" si="10"/>
        <v>-0.26742845923007674</v>
      </c>
      <c r="J106" s="109">
        <f t="shared" si="10"/>
        <v>-0.307758836339942</v>
      </c>
      <c r="K106" s="109">
        <f t="shared" si="10"/>
        <v>-0.32552955872400091</v>
      </c>
      <c r="L106" s="109"/>
      <c r="N106" s="119">
        <f>IFERROR(HLOOKUP(N$105-$A106,$B$105:$K$125,2+$A106-$A$106,0),"")</f>
        <v>-0.26166815091990164</v>
      </c>
      <c r="O106" s="119">
        <f t="shared" ref="O106:AG119" si="11">IFERROR(HLOOKUP(O$105-$A106,$B$105:$K$125,2+$A106-$A$106,0),"")</f>
        <v>-0.26454411781785353</v>
      </c>
      <c r="P106" s="119">
        <f t="shared" si="11"/>
        <v>-0.27416133801782205</v>
      </c>
      <c r="Q106" s="119">
        <f t="shared" si="11"/>
        <v>-0.27262790364657724</v>
      </c>
      <c r="R106" s="108">
        <f t="shared" si="11"/>
        <v>-0.2738512828324296</v>
      </c>
      <c r="S106" s="108">
        <f t="shared" si="11"/>
        <v>-0.28154585991657816</v>
      </c>
      <c r="T106" s="108">
        <f t="shared" si="11"/>
        <v>-0.28323061384574316</v>
      </c>
      <c r="U106" s="108">
        <f t="shared" si="11"/>
        <v>-0.26742845923007674</v>
      </c>
      <c r="V106" s="108">
        <f t="shared" si="11"/>
        <v>-0.307758836339942</v>
      </c>
      <c r="W106" s="108">
        <f t="shared" si="11"/>
        <v>-0.32552955872400091</v>
      </c>
      <c r="X106" s="108" t="str">
        <f t="shared" si="11"/>
        <v/>
      </c>
      <c r="Y106" s="108" t="str">
        <f t="shared" si="11"/>
        <v/>
      </c>
      <c r="Z106" s="108" t="str">
        <f t="shared" si="11"/>
        <v/>
      </c>
      <c r="AA106" s="108" t="str">
        <f t="shared" si="11"/>
        <v/>
      </c>
      <c r="AB106" s="108" t="str">
        <f t="shared" si="11"/>
        <v/>
      </c>
      <c r="AC106" s="108" t="str">
        <f t="shared" si="11"/>
        <v/>
      </c>
      <c r="AD106" s="108" t="str">
        <f t="shared" si="11"/>
        <v/>
      </c>
      <c r="AE106" s="108" t="str">
        <f t="shared" si="11"/>
        <v/>
      </c>
      <c r="AF106" s="108" t="str">
        <f t="shared" si="11"/>
        <v/>
      </c>
      <c r="AG106" s="108" t="str">
        <f t="shared" si="11"/>
        <v/>
      </c>
      <c r="AJ106" s="109" t="str">
        <f>IFERROR(IF(N106="","",VLOOKUP(N$105,'Li Keqiang'!$I$6:$J$21,2,0)),"")</f>
        <v/>
      </c>
      <c r="AK106" s="109" t="str">
        <f>IFERROR(IF(O106="","",VLOOKUP(O$105,'Li Keqiang'!$I$6:$J$21,2,0)),"")</f>
        <v/>
      </c>
      <c r="AL106" s="109" t="str">
        <f>IFERROR(IF(P106="","",VLOOKUP(P$105,'Li Keqiang'!$I$6:$J$21,2,0)),"")</f>
        <v/>
      </c>
      <c r="AM106" s="109" t="str">
        <f>IFERROR(IF(Q106="","",VLOOKUP(Q$105,'Li Keqiang'!$I$6:$J$21,2,0)),"")</f>
        <v/>
      </c>
      <c r="AN106" s="109">
        <f>IFERROR(IF(R106="","",VLOOKUP(R$105,'Li Keqiang'!$I$6:$J$21,2,0)),"")</f>
        <v>-1.1304259598373161</v>
      </c>
      <c r="AO106" s="109">
        <f>IFERROR(IF(S106="","",VLOOKUP(S$105,'Li Keqiang'!$I$6:$J$21,2,0)),"")</f>
        <v>-0.90067178377453416</v>
      </c>
      <c r="AP106" s="109">
        <f>IFERROR(IF(T106="","",VLOOKUP(T$105,'Li Keqiang'!$I$6:$J$21,2,0)),"")</f>
        <v>0.86639905638424741</v>
      </c>
      <c r="AQ106" s="109">
        <f>IFERROR(IF(U106="","",VLOOKUP(U$105,'Li Keqiang'!$I$6:$J$21,2,0)),"")</f>
        <v>0.21854505512668065</v>
      </c>
      <c r="AR106" s="109">
        <f>IFERROR(IF(V106="","",VLOOKUP(V$105,'Li Keqiang'!$I$6:$J$21,2,0)),"")</f>
        <v>-1.6715969172189802</v>
      </c>
      <c r="AS106" s="109">
        <f>IFERROR(IF(W106="","",VLOOKUP(W$105,'Li Keqiang'!$I$6:$J$21,2,0)),"")</f>
        <v>0.44448166500108011</v>
      </c>
      <c r="AT106" s="109" t="str">
        <f>IFERROR(IF(X106="","",VLOOKUP(X$105,'Li Keqiang'!$I$6:$J$21,2,0)),"")</f>
        <v/>
      </c>
      <c r="AU106" s="109" t="str">
        <f>IFERROR(IF(Y106="","",VLOOKUP(Y$105,'Li Keqiang'!$I$6:$J$21,2,0)),"")</f>
        <v/>
      </c>
      <c r="AV106" s="109" t="str">
        <f>IFERROR(IF(Z106="","",VLOOKUP(Z$105,'Li Keqiang'!$I$6:$J$21,2,0)),"")</f>
        <v/>
      </c>
      <c r="AW106" s="109" t="str">
        <f>IFERROR(IF(AA106="","",VLOOKUP(AA$105,'Li Keqiang'!$I$6:$J$21,2,0)),"")</f>
        <v/>
      </c>
      <c r="AX106" s="109" t="str">
        <f>IFERROR(IF(AB106="","",VLOOKUP(AB$105,'Li Keqiang'!$I$6:$J$21,2,0)),"")</f>
        <v/>
      </c>
      <c r="AY106" s="109" t="str">
        <f>IFERROR(IF(AC106="","",VLOOKUP(AC$105,'Li Keqiang'!$I$6:$J$21,2,0)),"")</f>
        <v/>
      </c>
      <c r="AZ106" s="109" t="str">
        <f>IFERROR(IF(AD106="","",VLOOKUP(AD$105,'Li Keqiang'!$I$6:$J$21,2,0)),"")</f>
        <v/>
      </c>
      <c r="BA106" s="109" t="str">
        <f>IFERROR(IF(AE106="","",VLOOKUP(AE$105,'Li Keqiang'!$I$6:$J$21,2,0)),"")</f>
        <v/>
      </c>
      <c r="BB106" s="109" t="str">
        <f>IFERROR(IF(AF106="","",VLOOKUP(AF$105,'Li Keqiang'!$I$6:$J$21,2,0)),"")</f>
        <v/>
      </c>
      <c r="BC106" s="109" t="str">
        <f>IFERROR(IF(AG106="","",VLOOKUP(AG$105,'Li Keqiang'!$I$6:$J$21,2,0)),"")</f>
        <v/>
      </c>
      <c r="BD106" s="109"/>
      <c r="BE106" s="109"/>
      <c r="BF106" s="109" t="str">
        <f t="shared" ref="BF106:BU121" si="12">IF(AJ106="","",(AJ106-N106)^2)</f>
        <v/>
      </c>
      <c r="BG106" s="109" t="str">
        <f t="shared" si="12"/>
        <v/>
      </c>
      <c r="BH106" s="109" t="str">
        <f t="shared" si="12"/>
        <v/>
      </c>
      <c r="BI106" s="109" t="str">
        <f t="shared" si="12"/>
        <v/>
      </c>
      <c r="BJ106" s="109">
        <f t="shared" si="12"/>
        <v>0.73372017728602568</v>
      </c>
      <c r="BK106" s="109">
        <f t="shared" si="12"/>
        <v>0.3833169095929676</v>
      </c>
      <c r="BL106" s="109">
        <f t="shared" si="12"/>
        <v>1.321648378673117</v>
      </c>
      <c r="BM106" s="109">
        <f t="shared" si="12"/>
        <v>0.23617025665625749</v>
      </c>
      <c r="BN106" s="109">
        <f t="shared" si="12"/>
        <v>1.8600543108558181</v>
      </c>
      <c r="BO106" s="109">
        <f t="shared" si="12"/>
        <v>0.59291728466259674</v>
      </c>
      <c r="BP106" s="109" t="str">
        <f t="shared" si="12"/>
        <v/>
      </c>
      <c r="BQ106" s="109" t="str">
        <f t="shared" si="12"/>
        <v/>
      </c>
      <c r="BR106" s="109" t="str">
        <f t="shared" si="12"/>
        <v/>
      </c>
      <c r="BS106" s="109" t="str">
        <f t="shared" si="12"/>
        <v/>
      </c>
      <c r="BT106" s="109" t="str">
        <f t="shared" si="12"/>
        <v/>
      </c>
      <c r="BU106" s="109" t="str">
        <f t="shared" si="12"/>
        <v/>
      </c>
      <c r="BV106" s="109" t="str">
        <f t="shared" ref="BV106:BY125" si="13">IF(AZ106="","",(AZ106-AD106)^2)</f>
        <v/>
      </c>
      <c r="BW106" s="109" t="str">
        <f t="shared" si="13"/>
        <v/>
      </c>
      <c r="BX106" s="109" t="str">
        <f t="shared" si="13"/>
        <v/>
      </c>
      <c r="BY106" s="109" t="str">
        <f t="shared" si="13"/>
        <v/>
      </c>
    </row>
    <row r="107" spans="1:77" ht="12" customHeight="1">
      <c r="A107" s="104">
        <v>2001</v>
      </c>
      <c r="B107" s="109">
        <f t="shared" ref="B107:K122" si="14">IF(B80="","",(B80-$H$100*B$99-$H$102)/$H$101)</f>
        <v>-0.26166815091990164</v>
      </c>
      <c r="C107" s="109">
        <f t="shared" si="14"/>
        <v>-0.26454411781785353</v>
      </c>
      <c r="D107" s="109">
        <f t="shared" si="14"/>
        <v>-0.27416133801782205</v>
      </c>
      <c r="E107" s="109">
        <f t="shared" si="14"/>
        <v>-0.27262790364657724</v>
      </c>
      <c r="F107" s="109">
        <f t="shared" si="14"/>
        <v>-0.2738512828324296</v>
      </c>
      <c r="G107" s="109">
        <f t="shared" si="14"/>
        <v>-0.28154585991657816</v>
      </c>
      <c r="H107" s="109">
        <f t="shared" si="14"/>
        <v>-0.26585770462932851</v>
      </c>
      <c r="I107" s="109">
        <f t="shared" si="14"/>
        <v>-0.28502059684565556</v>
      </c>
      <c r="J107" s="109">
        <f t="shared" si="14"/>
        <v>-0.307758836339942</v>
      </c>
      <c r="K107" s="109">
        <f t="shared" si="14"/>
        <v>-0.32552955872400091</v>
      </c>
      <c r="L107" s="109"/>
      <c r="N107" s="119" t="str">
        <f t="shared" ref="N107:AC125" si="15">IFERROR(HLOOKUP(N$105-$A107,$B$105:$K$125,2+$A107-$A$106,0),"")</f>
        <v/>
      </c>
      <c r="O107" s="119">
        <f t="shared" si="11"/>
        <v>-0.26166815091990164</v>
      </c>
      <c r="P107" s="119">
        <f t="shared" si="11"/>
        <v>-0.26454411781785353</v>
      </c>
      <c r="Q107" s="119">
        <f t="shared" si="11"/>
        <v>-0.27416133801782205</v>
      </c>
      <c r="R107" s="108">
        <f t="shared" si="11"/>
        <v>-0.27262790364657724</v>
      </c>
      <c r="S107" s="108">
        <f t="shared" si="11"/>
        <v>-0.2738512828324296</v>
      </c>
      <c r="T107" s="108">
        <f t="shared" si="11"/>
        <v>-0.28154585991657816</v>
      </c>
      <c r="U107" s="108">
        <f t="shared" si="11"/>
        <v>-0.26585770462932851</v>
      </c>
      <c r="V107" s="108">
        <f t="shared" si="11"/>
        <v>-0.28502059684565556</v>
      </c>
      <c r="W107" s="108">
        <f t="shared" si="11"/>
        <v>-0.307758836339942</v>
      </c>
      <c r="X107" s="108">
        <f t="shared" si="11"/>
        <v>-0.32552955872400091</v>
      </c>
      <c r="Y107" s="108" t="str">
        <f t="shared" si="11"/>
        <v/>
      </c>
      <c r="Z107" s="108" t="str">
        <f t="shared" si="11"/>
        <v/>
      </c>
      <c r="AA107" s="108" t="str">
        <f t="shared" si="11"/>
        <v/>
      </c>
      <c r="AB107" s="108" t="str">
        <f t="shared" si="11"/>
        <v/>
      </c>
      <c r="AC107" s="108" t="str">
        <f t="shared" si="11"/>
        <v/>
      </c>
      <c r="AD107" s="108" t="str">
        <f t="shared" si="11"/>
        <v/>
      </c>
      <c r="AE107" s="108" t="str">
        <f t="shared" si="11"/>
        <v/>
      </c>
      <c r="AF107" s="108" t="str">
        <f t="shared" si="11"/>
        <v/>
      </c>
      <c r="AG107" s="108" t="str">
        <f t="shared" si="11"/>
        <v/>
      </c>
      <c r="AJ107" s="109" t="str">
        <f>IFERROR(IF(N107="","",VLOOKUP(N$105,'Li Keqiang'!$I$6:$J$21,2,0)),"")</f>
        <v/>
      </c>
      <c r="AK107" s="109" t="str">
        <f>IFERROR(IF(O107="","",VLOOKUP(O$105,'Li Keqiang'!$I$6:$J$21,2,0)),"")</f>
        <v/>
      </c>
      <c r="AL107" s="109" t="str">
        <f>IFERROR(IF(P107="","",VLOOKUP(P$105,'Li Keqiang'!$I$6:$J$21,2,0)),"")</f>
        <v/>
      </c>
      <c r="AM107" s="109" t="str">
        <f>IFERROR(IF(Q107="","",VLOOKUP(Q$105,'Li Keqiang'!$I$6:$J$21,2,0)),"")</f>
        <v/>
      </c>
      <c r="AN107" s="109">
        <f>IFERROR(IF(R107="","",VLOOKUP(R$105,'Li Keqiang'!$I$6:$J$21,2,0)),"")</f>
        <v>-1.1304259598373161</v>
      </c>
      <c r="AO107" s="109">
        <f>IFERROR(IF(S107="","",VLOOKUP(S$105,'Li Keqiang'!$I$6:$J$21,2,0)),"")</f>
        <v>-0.90067178377453416</v>
      </c>
      <c r="AP107" s="109">
        <f>IFERROR(IF(T107="","",VLOOKUP(T$105,'Li Keqiang'!$I$6:$J$21,2,0)),"")</f>
        <v>0.86639905638424741</v>
      </c>
      <c r="AQ107" s="109">
        <f>IFERROR(IF(U107="","",VLOOKUP(U$105,'Li Keqiang'!$I$6:$J$21,2,0)),"")</f>
        <v>0.21854505512668065</v>
      </c>
      <c r="AR107" s="109">
        <f>IFERROR(IF(V107="","",VLOOKUP(V$105,'Li Keqiang'!$I$6:$J$21,2,0)),"")</f>
        <v>-1.6715969172189802</v>
      </c>
      <c r="AS107" s="109">
        <f>IFERROR(IF(W107="","",VLOOKUP(W$105,'Li Keqiang'!$I$6:$J$21,2,0)),"")</f>
        <v>0.44448166500108011</v>
      </c>
      <c r="AT107" s="109">
        <f>IFERROR(IF(X107="","",VLOOKUP(X$105,'Li Keqiang'!$I$6:$J$21,2,0)),"")</f>
        <v>0.10782938991778358</v>
      </c>
      <c r="AU107" s="109" t="str">
        <f>IFERROR(IF(Y107="","",VLOOKUP(Y$105,'Li Keqiang'!$I$6:$J$21,2,0)),"")</f>
        <v/>
      </c>
      <c r="AV107" s="109" t="str">
        <f>IFERROR(IF(Z107="","",VLOOKUP(Z$105,'Li Keqiang'!$I$6:$J$21,2,0)),"")</f>
        <v/>
      </c>
      <c r="AW107" s="109" t="str">
        <f>IFERROR(IF(AA107="","",VLOOKUP(AA$105,'Li Keqiang'!$I$6:$J$21,2,0)),"")</f>
        <v/>
      </c>
      <c r="AX107" s="109" t="str">
        <f>IFERROR(IF(AB107="","",VLOOKUP(AB$105,'Li Keqiang'!$I$6:$J$21,2,0)),"")</f>
        <v/>
      </c>
      <c r="AY107" s="109" t="str">
        <f>IFERROR(IF(AC107="","",VLOOKUP(AC$105,'Li Keqiang'!$I$6:$J$21,2,0)),"")</f>
        <v/>
      </c>
      <c r="AZ107" s="109" t="str">
        <f>IFERROR(IF(AD107="","",VLOOKUP(AD$105,'Li Keqiang'!$I$6:$J$21,2,0)),"")</f>
        <v/>
      </c>
      <c r="BA107" s="109" t="str">
        <f>IFERROR(IF(AE107="","",VLOOKUP(AE$105,'Li Keqiang'!$I$6:$J$21,2,0)),"")</f>
        <v/>
      </c>
      <c r="BB107" s="109" t="str">
        <f>IFERROR(IF(AF107="","",VLOOKUP(AF$105,'Li Keqiang'!$I$6:$J$21,2,0)),"")</f>
        <v/>
      </c>
      <c r="BC107" s="109" t="str">
        <f>IFERROR(IF(AG107="","",VLOOKUP(AG$105,'Li Keqiang'!$I$6:$J$21,2,0)),"")</f>
        <v/>
      </c>
      <c r="BD107" s="109"/>
      <c r="BE107" s="109"/>
      <c r="BF107" s="109" t="str">
        <f t="shared" si="12"/>
        <v/>
      </c>
      <c r="BG107" s="109" t="str">
        <f t="shared" si="12"/>
        <v/>
      </c>
      <c r="BH107" s="109" t="str">
        <f t="shared" si="12"/>
        <v/>
      </c>
      <c r="BI107" s="109" t="str">
        <f t="shared" si="12"/>
        <v/>
      </c>
      <c r="BJ107" s="109">
        <f t="shared" si="12"/>
        <v>0.73581750520460987</v>
      </c>
      <c r="BK107" s="109">
        <f t="shared" si="12"/>
        <v>0.39290394040131099</v>
      </c>
      <c r="BL107" s="109">
        <f t="shared" si="12"/>
        <v>1.3177775308609092</v>
      </c>
      <c r="BM107" s="109">
        <f t="shared" si="12"/>
        <v>0.23464603365923792</v>
      </c>
      <c r="BN107" s="109">
        <f t="shared" si="12"/>
        <v>1.9225938922200283</v>
      </c>
      <c r="BO107" s="109">
        <f t="shared" si="12"/>
        <v>0.56586577185779219</v>
      </c>
      <c r="BP107" s="109">
        <f t="shared" si="12"/>
        <v>0.18779997836791279</v>
      </c>
      <c r="BQ107" s="109" t="str">
        <f t="shared" si="12"/>
        <v/>
      </c>
      <c r="BR107" s="109" t="str">
        <f t="shared" si="12"/>
        <v/>
      </c>
      <c r="BS107" s="109" t="str">
        <f t="shared" si="12"/>
        <v/>
      </c>
      <c r="BT107" s="109" t="str">
        <f t="shared" si="12"/>
        <v/>
      </c>
      <c r="BU107" s="109" t="str">
        <f t="shared" si="12"/>
        <v/>
      </c>
      <c r="BV107" s="109" t="str">
        <f t="shared" si="13"/>
        <v/>
      </c>
      <c r="BW107" s="109" t="str">
        <f t="shared" si="13"/>
        <v/>
      </c>
      <c r="BX107" s="109" t="str">
        <f t="shared" si="13"/>
        <v/>
      </c>
      <c r="BY107" s="109" t="str">
        <f t="shared" si="13"/>
        <v/>
      </c>
    </row>
    <row r="108" spans="1:77" ht="12" customHeight="1">
      <c r="A108" s="104">
        <v>2002</v>
      </c>
      <c r="B108" s="109">
        <f t="shared" si="14"/>
        <v>-0.26166815091990164</v>
      </c>
      <c r="C108" s="109">
        <f t="shared" si="14"/>
        <v>-0.24739653269069983</v>
      </c>
      <c r="D108" s="109">
        <f t="shared" si="14"/>
        <v>-0.27416133801782205</v>
      </c>
      <c r="E108" s="109">
        <f t="shared" si="14"/>
        <v>-0.27262790364657724</v>
      </c>
      <c r="F108" s="109">
        <f t="shared" si="14"/>
        <v>-0.2738512828324296</v>
      </c>
      <c r="G108" s="109">
        <f t="shared" si="14"/>
        <v>-0.26435847690509057</v>
      </c>
      <c r="H108" s="109">
        <f t="shared" si="14"/>
        <v>-0.28323061384574316</v>
      </c>
      <c r="I108" s="109">
        <f t="shared" si="14"/>
        <v>-0.28502059684565556</v>
      </c>
      <c r="J108" s="109">
        <f t="shared" si="14"/>
        <v>-0.307758836339942</v>
      </c>
      <c r="K108" s="109">
        <f t="shared" si="14"/>
        <v>-0.32552955872400091</v>
      </c>
      <c r="L108" s="109"/>
      <c r="N108" s="119" t="str">
        <f t="shared" si="15"/>
        <v/>
      </c>
      <c r="O108" s="119" t="str">
        <f t="shared" si="11"/>
        <v/>
      </c>
      <c r="P108" s="119">
        <f t="shared" si="11"/>
        <v>-0.26166815091990164</v>
      </c>
      <c r="Q108" s="119">
        <f t="shared" si="11"/>
        <v>-0.24739653269069983</v>
      </c>
      <c r="R108" s="108">
        <f t="shared" si="11"/>
        <v>-0.27416133801782205</v>
      </c>
      <c r="S108" s="108">
        <f t="shared" si="11"/>
        <v>-0.27262790364657724</v>
      </c>
      <c r="T108" s="108">
        <f t="shared" si="11"/>
        <v>-0.2738512828324296</v>
      </c>
      <c r="U108" s="108">
        <f t="shared" si="11"/>
        <v>-0.26435847690509057</v>
      </c>
      <c r="V108" s="108">
        <f t="shared" si="11"/>
        <v>-0.28323061384574316</v>
      </c>
      <c r="W108" s="108">
        <f t="shared" si="11"/>
        <v>-0.28502059684565556</v>
      </c>
      <c r="X108" s="108">
        <f t="shared" si="11"/>
        <v>-0.307758836339942</v>
      </c>
      <c r="Y108" s="108">
        <f t="shared" si="11"/>
        <v>-0.32552955872400091</v>
      </c>
      <c r="Z108" s="108" t="str">
        <f t="shared" si="11"/>
        <v/>
      </c>
      <c r="AA108" s="108" t="str">
        <f t="shared" si="11"/>
        <v/>
      </c>
      <c r="AB108" s="108" t="str">
        <f t="shared" si="11"/>
        <v/>
      </c>
      <c r="AC108" s="108" t="str">
        <f t="shared" si="11"/>
        <v/>
      </c>
      <c r="AD108" s="108" t="str">
        <f t="shared" si="11"/>
        <v/>
      </c>
      <c r="AE108" s="108" t="str">
        <f t="shared" si="11"/>
        <v/>
      </c>
      <c r="AF108" s="108" t="str">
        <f t="shared" si="11"/>
        <v/>
      </c>
      <c r="AG108" s="108" t="str">
        <f t="shared" si="11"/>
        <v/>
      </c>
      <c r="AJ108" s="109" t="str">
        <f>IFERROR(IF(N108="","",VLOOKUP(N$105,'Li Keqiang'!$I$6:$J$21,2,0)),"")</f>
        <v/>
      </c>
      <c r="AK108" s="109" t="str">
        <f>IFERROR(IF(O108="","",VLOOKUP(O$105,'Li Keqiang'!$I$6:$J$21,2,0)),"")</f>
        <v/>
      </c>
      <c r="AL108" s="109" t="str">
        <f>IFERROR(IF(P108="","",VLOOKUP(P$105,'Li Keqiang'!$I$6:$J$21,2,0)),"")</f>
        <v/>
      </c>
      <c r="AM108" s="109" t="str">
        <f>IFERROR(IF(Q108="","",VLOOKUP(Q$105,'Li Keqiang'!$I$6:$J$21,2,0)),"")</f>
        <v/>
      </c>
      <c r="AN108" s="109">
        <f>IFERROR(IF(R108="","",VLOOKUP(R$105,'Li Keqiang'!$I$6:$J$21,2,0)),"")</f>
        <v>-1.1304259598373161</v>
      </c>
      <c r="AO108" s="109">
        <f>IFERROR(IF(S108="","",VLOOKUP(S$105,'Li Keqiang'!$I$6:$J$21,2,0)),"")</f>
        <v>-0.90067178377453416</v>
      </c>
      <c r="AP108" s="109">
        <f>IFERROR(IF(T108="","",VLOOKUP(T$105,'Li Keqiang'!$I$6:$J$21,2,0)),"")</f>
        <v>0.86639905638424741</v>
      </c>
      <c r="AQ108" s="109">
        <f>IFERROR(IF(U108="","",VLOOKUP(U$105,'Li Keqiang'!$I$6:$J$21,2,0)),"")</f>
        <v>0.21854505512668065</v>
      </c>
      <c r="AR108" s="109">
        <f>IFERROR(IF(V108="","",VLOOKUP(V$105,'Li Keqiang'!$I$6:$J$21,2,0)),"")</f>
        <v>-1.6715969172189802</v>
      </c>
      <c r="AS108" s="109">
        <f>IFERROR(IF(W108="","",VLOOKUP(W$105,'Li Keqiang'!$I$6:$J$21,2,0)),"")</f>
        <v>0.44448166500108011</v>
      </c>
      <c r="AT108" s="109">
        <f>IFERROR(IF(X108="","",VLOOKUP(X$105,'Li Keqiang'!$I$6:$J$21,2,0)),"")</f>
        <v>0.10782938991778358</v>
      </c>
      <c r="AU108" s="109">
        <f>IFERROR(IF(Y108="","",VLOOKUP(Y$105,'Li Keqiang'!$I$6:$J$21,2,0)),"")</f>
        <v>-1.0323746586111129</v>
      </c>
      <c r="AV108" s="109" t="str">
        <f>IFERROR(IF(Z108="","",VLOOKUP(Z$105,'Li Keqiang'!$I$6:$J$21,2,0)),"")</f>
        <v/>
      </c>
      <c r="AW108" s="109" t="str">
        <f>IFERROR(IF(AA108="","",VLOOKUP(AA$105,'Li Keqiang'!$I$6:$J$21,2,0)),"")</f>
        <v/>
      </c>
      <c r="AX108" s="109" t="str">
        <f>IFERROR(IF(AB108="","",VLOOKUP(AB$105,'Li Keqiang'!$I$6:$J$21,2,0)),"")</f>
        <v/>
      </c>
      <c r="AY108" s="109" t="str">
        <f>IFERROR(IF(AC108="","",VLOOKUP(AC$105,'Li Keqiang'!$I$6:$J$21,2,0)),"")</f>
        <v/>
      </c>
      <c r="AZ108" s="109" t="str">
        <f>IFERROR(IF(AD108="","",VLOOKUP(AD$105,'Li Keqiang'!$I$6:$J$21,2,0)),"")</f>
        <v/>
      </c>
      <c r="BA108" s="109" t="str">
        <f>IFERROR(IF(AE108="","",VLOOKUP(AE$105,'Li Keqiang'!$I$6:$J$21,2,0)),"")</f>
        <v/>
      </c>
      <c r="BB108" s="109" t="str">
        <f>IFERROR(IF(AF108="","",VLOOKUP(AF$105,'Li Keqiang'!$I$6:$J$21,2,0)),"")</f>
        <v/>
      </c>
      <c r="BC108" s="109" t="str">
        <f>IFERROR(IF(AG108="","",VLOOKUP(AG$105,'Li Keqiang'!$I$6:$J$21,2,0)),"")</f>
        <v/>
      </c>
      <c r="BD108" s="109"/>
      <c r="BE108" s="109"/>
      <c r="BF108" s="109" t="str">
        <f t="shared" si="12"/>
        <v/>
      </c>
      <c r="BG108" s="109" t="str">
        <f t="shared" si="12"/>
        <v/>
      </c>
      <c r="BH108" s="109" t="str">
        <f t="shared" si="12"/>
        <v/>
      </c>
      <c r="BI108" s="109" t="str">
        <f t="shared" si="12"/>
        <v/>
      </c>
      <c r="BJ108" s="109">
        <f t="shared" si="12"/>
        <v>0.73318910257968117</v>
      </c>
      <c r="BK108" s="109">
        <f t="shared" si="12"/>
        <v>0.39443911536617943</v>
      </c>
      <c r="BL108" s="109">
        <f t="shared" si="12"/>
        <v>1.300170836083747</v>
      </c>
      <c r="BM108" s="109">
        <f t="shared" si="12"/>
        <v>0.2331958212487599</v>
      </c>
      <c r="BN108" s="109">
        <f t="shared" si="12"/>
        <v>1.927560992342267</v>
      </c>
      <c r="BO108" s="109">
        <f t="shared" si="12"/>
        <v>0.5321735500395034</v>
      </c>
      <c r="BP108" s="109">
        <f t="shared" si="12"/>
        <v>0.17271357380404251</v>
      </c>
      <c r="BQ108" s="109">
        <f t="shared" si="12"/>
        <v>0.49962999523442131</v>
      </c>
      <c r="BR108" s="109" t="str">
        <f t="shared" si="12"/>
        <v/>
      </c>
      <c r="BS108" s="109" t="str">
        <f t="shared" si="12"/>
        <v/>
      </c>
      <c r="BT108" s="109" t="str">
        <f t="shared" si="12"/>
        <v/>
      </c>
      <c r="BU108" s="109" t="str">
        <f t="shared" si="12"/>
        <v/>
      </c>
      <c r="BV108" s="109" t="str">
        <f t="shared" si="13"/>
        <v/>
      </c>
      <c r="BW108" s="109" t="str">
        <f t="shared" si="13"/>
        <v/>
      </c>
      <c r="BX108" s="109" t="str">
        <f t="shared" si="13"/>
        <v/>
      </c>
      <c r="BY108" s="109" t="str">
        <f t="shared" si="13"/>
        <v/>
      </c>
    </row>
    <row r="109" spans="1:77" ht="12" customHeight="1">
      <c r="A109" s="104">
        <v>2003</v>
      </c>
      <c r="B109" s="109">
        <f t="shared" si="14"/>
        <v>-0.2453531108094226</v>
      </c>
      <c r="C109" s="109">
        <f t="shared" si="14"/>
        <v>-0.26454411781785353</v>
      </c>
      <c r="D109" s="109">
        <f t="shared" si="14"/>
        <v>-0.27416133801782205</v>
      </c>
      <c r="E109" s="109">
        <f t="shared" si="14"/>
        <v>-0.27262790364657724</v>
      </c>
      <c r="F109" s="109">
        <f t="shared" si="14"/>
        <v>-0.25752224692198938</v>
      </c>
      <c r="G109" s="109">
        <f t="shared" si="14"/>
        <v>-0.28154585991657816</v>
      </c>
      <c r="H109" s="109">
        <f t="shared" si="14"/>
        <v>-0.28323061384574316</v>
      </c>
      <c r="I109" s="109">
        <f t="shared" si="14"/>
        <v>-0.28502059684565556</v>
      </c>
      <c r="J109" s="109">
        <f t="shared" si="14"/>
        <v>-0.307758836339942</v>
      </c>
      <c r="K109" s="109">
        <f t="shared" si="14"/>
        <v>-0.32552955872400091</v>
      </c>
      <c r="L109" s="109"/>
      <c r="N109" s="119" t="str">
        <f t="shared" si="15"/>
        <v/>
      </c>
      <c r="O109" s="119" t="str">
        <f t="shared" si="11"/>
        <v/>
      </c>
      <c r="P109" s="119" t="str">
        <f t="shared" si="11"/>
        <v/>
      </c>
      <c r="Q109" s="119">
        <f t="shared" si="11"/>
        <v>-0.2453531108094226</v>
      </c>
      <c r="R109" s="108">
        <f t="shared" si="11"/>
        <v>-0.26454411781785353</v>
      </c>
      <c r="S109" s="108">
        <f t="shared" si="11"/>
        <v>-0.27416133801782205</v>
      </c>
      <c r="T109" s="108">
        <f t="shared" si="11"/>
        <v>-0.27262790364657724</v>
      </c>
      <c r="U109" s="108">
        <f t="shared" si="11"/>
        <v>-0.25752224692198938</v>
      </c>
      <c r="V109" s="108">
        <f t="shared" si="11"/>
        <v>-0.28154585991657816</v>
      </c>
      <c r="W109" s="108">
        <f t="shared" si="11"/>
        <v>-0.28323061384574316</v>
      </c>
      <c r="X109" s="108">
        <f t="shared" si="11"/>
        <v>-0.28502059684565556</v>
      </c>
      <c r="Y109" s="108">
        <f t="shared" si="11"/>
        <v>-0.307758836339942</v>
      </c>
      <c r="Z109" s="108">
        <f t="shared" si="11"/>
        <v>-0.32552955872400091</v>
      </c>
      <c r="AA109" s="108" t="str">
        <f t="shared" si="11"/>
        <v/>
      </c>
      <c r="AB109" s="108" t="str">
        <f t="shared" si="11"/>
        <v/>
      </c>
      <c r="AC109" s="108" t="str">
        <f t="shared" si="11"/>
        <v/>
      </c>
      <c r="AD109" s="108" t="str">
        <f t="shared" si="11"/>
        <v/>
      </c>
      <c r="AE109" s="108" t="str">
        <f t="shared" si="11"/>
        <v/>
      </c>
      <c r="AF109" s="108" t="str">
        <f t="shared" si="11"/>
        <v/>
      </c>
      <c r="AG109" s="108" t="str">
        <f t="shared" si="11"/>
        <v/>
      </c>
      <c r="AJ109" s="109" t="str">
        <f>IFERROR(IF(N109="","",VLOOKUP(N$105,'Li Keqiang'!$I$6:$J$21,2,0)),"")</f>
        <v/>
      </c>
      <c r="AK109" s="109" t="str">
        <f>IFERROR(IF(O109="","",VLOOKUP(O$105,'Li Keqiang'!$I$6:$J$21,2,0)),"")</f>
        <v/>
      </c>
      <c r="AL109" s="109" t="str">
        <f>IFERROR(IF(P109="","",VLOOKUP(P$105,'Li Keqiang'!$I$6:$J$21,2,0)),"")</f>
        <v/>
      </c>
      <c r="AM109" s="109" t="str">
        <f>IFERROR(IF(Q109="","",VLOOKUP(Q$105,'Li Keqiang'!$I$6:$J$21,2,0)),"")</f>
        <v/>
      </c>
      <c r="AN109" s="109">
        <f>IFERROR(IF(R109="","",VLOOKUP(R$105,'Li Keqiang'!$I$6:$J$21,2,0)),"")</f>
        <v>-1.1304259598373161</v>
      </c>
      <c r="AO109" s="109">
        <f>IFERROR(IF(S109="","",VLOOKUP(S$105,'Li Keqiang'!$I$6:$J$21,2,0)),"")</f>
        <v>-0.90067178377453416</v>
      </c>
      <c r="AP109" s="109">
        <f>IFERROR(IF(T109="","",VLOOKUP(T$105,'Li Keqiang'!$I$6:$J$21,2,0)),"")</f>
        <v>0.86639905638424741</v>
      </c>
      <c r="AQ109" s="109">
        <f>IFERROR(IF(U109="","",VLOOKUP(U$105,'Li Keqiang'!$I$6:$J$21,2,0)),"")</f>
        <v>0.21854505512668065</v>
      </c>
      <c r="AR109" s="109">
        <f>IFERROR(IF(V109="","",VLOOKUP(V$105,'Li Keqiang'!$I$6:$J$21,2,0)),"")</f>
        <v>-1.6715969172189802</v>
      </c>
      <c r="AS109" s="109">
        <f>IFERROR(IF(W109="","",VLOOKUP(W$105,'Li Keqiang'!$I$6:$J$21,2,0)),"")</f>
        <v>0.44448166500108011</v>
      </c>
      <c r="AT109" s="109">
        <f>IFERROR(IF(X109="","",VLOOKUP(X$105,'Li Keqiang'!$I$6:$J$21,2,0)),"")</f>
        <v>0.10782938991778358</v>
      </c>
      <c r="AU109" s="109">
        <f>IFERROR(IF(Y109="","",VLOOKUP(Y$105,'Li Keqiang'!$I$6:$J$21,2,0)),"")</f>
        <v>-1.0323746586111129</v>
      </c>
      <c r="AV109" s="109">
        <f>IFERROR(IF(Z109="","",VLOOKUP(Z$105,'Li Keqiang'!$I$6:$J$21,2,0)),"")</f>
        <v>-1.3638759759091867</v>
      </c>
      <c r="AW109" s="109" t="str">
        <f>IFERROR(IF(AA109="","",VLOOKUP(AA$105,'Li Keqiang'!$I$6:$J$21,2,0)),"")</f>
        <v/>
      </c>
      <c r="AX109" s="109" t="str">
        <f>IFERROR(IF(AB109="","",VLOOKUP(AB$105,'Li Keqiang'!$I$6:$J$21,2,0)),"")</f>
        <v/>
      </c>
      <c r="AY109" s="109" t="str">
        <f>IFERROR(IF(AC109="","",VLOOKUP(AC$105,'Li Keqiang'!$I$6:$J$21,2,0)),"")</f>
        <v/>
      </c>
      <c r="AZ109" s="109" t="str">
        <f>IFERROR(IF(AD109="","",VLOOKUP(AD$105,'Li Keqiang'!$I$6:$J$21,2,0)),"")</f>
        <v/>
      </c>
      <c r="BA109" s="109" t="str">
        <f>IFERROR(IF(AE109="","",VLOOKUP(AE$105,'Li Keqiang'!$I$6:$J$21,2,0)),"")</f>
        <v/>
      </c>
      <c r="BB109" s="109" t="str">
        <f>IFERROR(IF(AF109="","",VLOOKUP(AF$105,'Li Keqiang'!$I$6:$J$21,2,0)),"")</f>
        <v/>
      </c>
      <c r="BC109" s="109" t="str">
        <f>IFERROR(IF(AG109="","",VLOOKUP(AG$105,'Li Keqiang'!$I$6:$J$21,2,0)),"")</f>
        <v/>
      </c>
      <c r="BD109" s="109"/>
      <c r="BE109" s="109"/>
      <c r="BF109" s="109" t="str">
        <f t="shared" si="12"/>
        <v/>
      </c>
      <c r="BG109" s="109" t="str">
        <f t="shared" si="12"/>
        <v/>
      </c>
      <c r="BH109" s="109" t="str">
        <f t="shared" si="12"/>
        <v/>
      </c>
      <c r="BI109" s="109" t="str">
        <f t="shared" si="12"/>
        <v/>
      </c>
      <c r="BJ109" s="109">
        <f t="shared" si="12"/>
        <v>0.74975136433901746</v>
      </c>
      <c r="BK109" s="109">
        <f t="shared" si="12"/>
        <v>0.39251533864227411</v>
      </c>
      <c r="BL109" s="109">
        <f t="shared" si="12"/>
        <v>1.2973824156770619</v>
      </c>
      <c r="BM109" s="109">
        <f t="shared" si="12"/>
        <v>0.22664007607989964</v>
      </c>
      <c r="BN109" s="109">
        <f t="shared" si="12"/>
        <v>1.9322419419075259</v>
      </c>
      <c r="BO109" s="109">
        <f t="shared" si="12"/>
        <v>0.52956516078443672</v>
      </c>
      <c r="BP109" s="109">
        <f t="shared" si="12"/>
        <v>0.15433111210003431</v>
      </c>
      <c r="BQ109" s="109">
        <f t="shared" si="12"/>
        <v>0.52506808988572518</v>
      </c>
      <c r="BR109" s="109">
        <f t="shared" si="12"/>
        <v>1.0781632820813118</v>
      </c>
      <c r="BS109" s="109" t="str">
        <f t="shared" si="12"/>
        <v/>
      </c>
      <c r="BT109" s="109" t="str">
        <f t="shared" si="12"/>
        <v/>
      </c>
      <c r="BU109" s="109" t="str">
        <f t="shared" si="12"/>
        <v/>
      </c>
      <c r="BV109" s="109" t="str">
        <f t="shared" si="13"/>
        <v/>
      </c>
      <c r="BW109" s="109" t="str">
        <f t="shared" si="13"/>
        <v/>
      </c>
      <c r="BX109" s="109" t="str">
        <f t="shared" si="13"/>
        <v/>
      </c>
      <c r="BY109" s="109" t="str">
        <f t="shared" si="13"/>
        <v/>
      </c>
    </row>
    <row r="110" spans="1:77" ht="12" customHeight="1">
      <c r="A110" s="104">
        <v>2004</v>
      </c>
      <c r="B110" s="109">
        <f t="shared" si="14"/>
        <v>-0.26166815091990164</v>
      </c>
      <c r="C110" s="109">
        <f t="shared" si="14"/>
        <v>-0.26454411781785353</v>
      </c>
      <c r="D110" s="109">
        <f t="shared" si="14"/>
        <v>-0.27416133801782205</v>
      </c>
      <c r="E110" s="109">
        <f t="shared" si="14"/>
        <v>-0.25631286353609822</v>
      </c>
      <c r="F110" s="109">
        <f t="shared" si="14"/>
        <v>-0.2738512828324296</v>
      </c>
      <c r="G110" s="109">
        <f t="shared" si="14"/>
        <v>-0.28154585991657816</v>
      </c>
      <c r="H110" s="109">
        <f t="shared" si="14"/>
        <v>-0.26690157793530289</v>
      </c>
      <c r="I110" s="109">
        <f t="shared" si="14"/>
        <v>-0.28502059684565556</v>
      </c>
      <c r="J110" s="109">
        <f t="shared" si="14"/>
        <v>-0.307758836339942</v>
      </c>
      <c r="K110" s="109">
        <f t="shared" si="14"/>
        <v>-0.32552955872400091</v>
      </c>
      <c r="L110" s="109"/>
      <c r="N110" s="108" t="str">
        <f t="shared" si="15"/>
        <v/>
      </c>
      <c r="O110" s="108" t="str">
        <f t="shared" si="11"/>
        <v/>
      </c>
      <c r="P110" s="108" t="str">
        <f t="shared" si="11"/>
        <v/>
      </c>
      <c r="Q110" s="108" t="str">
        <f t="shared" si="11"/>
        <v/>
      </c>
      <c r="R110" s="108">
        <f t="shared" si="11"/>
        <v>-0.26166815091990164</v>
      </c>
      <c r="S110" s="108">
        <f t="shared" si="11"/>
        <v>-0.26454411781785353</v>
      </c>
      <c r="T110" s="108">
        <f t="shared" si="11"/>
        <v>-0.27416133801782205</v>
      </c>
      <c r="U110" s="108">
        <f t="shared" si="11"/>
        <v>-0.25631286353609822</v>
      </c>
      <c r="V110" s="108">
        <f t="shared" si="11"/>
        <v>-0.2738512828324296</v>
      </c>
      <c r="W110" s="108">
        <f t="shared" si="11"/>
        <v>-0.28154585991657816</v>
      </c>
      <c r="X110" s="108">
        <f t="shared" si="11"/>
        <v>-0.26690157793530289</v>
      </c>
      <c r="Y110" s="108">
        <f t="shared" si="11"/>
        <v>-0.28502059684565556</v>
      </c>
      <c r="Z110" s="108">
        <f t="shared" si="11"/>
        <v>-0.307758836339942</v>
      </c>
      <c r="AA110" s="108">
        <f t="shared" si="11"/>
        <v>-0.32552955872400091</v>
      </c>
      <c r="AB110" s="108" t="str">
        <f t="shared" si="11"/>
        <v/>
      </c>
      <c r="AC110" s="108" t="str">
        <f t="shared" si="11"/>
        <v/>
      </c>
      <c r="AD110" s="108" t="str">
        <f t="shared" si="11"/>
        <v/>
      </c>
      <c r="AE110" s="108" t="str">
        <f t="shared" si="11"/>
        <v/>
      </c>
      <c r="AF110" s="108" t="str">
        <f t="shared" si="11"/>
        <v/>
      </c>
      <c r="AG110" s="108" t="str">
        <f t="shared" si="11"/>
        <v/>
      </c>
      <c r="AJ110" s="109" t="str">
        <f>IFERROR(IF(N110="","",VLOOKUP(N$105,'Li Keqiang'!$I$6:$J$21,2,0)),"")</f>
        <v/>
      </c>
      <c r="AK110" s="109" t="str">
        <f>IFERROR(IF(O110="","",VLOOKUP(O$105,'Li Keqiang'!$I$6:$J$21,2,0)),"")</f>
        <v/>
      </c>
      <c r="AL110" s="109" t="str">
        <f>IFERROR(IF(P110="","",VLOOKUP(P$105,'Li Keqiang'!$I$6:$J$21,2,0)),"")</f>
        <v/>
      </c>
      <c r="AM110" s="109" t="str">
        <f>IFERROR(IF(Q110="","",VLOOKUP(Q$105,'Li Keqiang'!$I$6:$J$21,2,0)),"")</f>
        <v/>
      </c>
      <c r="AN110" s="109">
        <f>IFERROR(IF(R110="","",VLOOKUP(R$105,'Li Keqiang'!$I$6:$J$21,2,0)),"")</f>
        <v>-1.1304259598373161</v>
      </c>
      <c r="AO110" s="109">
        <f>IFERROR(IF(S110="","",VLOOKUP(S$105,'Li Keqiang'!$I$6:$J$21,2,0)),"")</f>
        <v>-0.90067178377453416</v>
      </c>
      <c r="AP110" s="109">
        <f>IFERROR(IF(T110="","",VLOOKUP(T$105,'Li Keqiang'!$I$6:$J$21,2,0)),"")</f>
        <v>0.86639905638424741</v>
      </c>
      <c r="AQ110" s="109">
        <f>IFERROR(IF(U110="","",VLOOKUP(U$105,'Li Keqiang'!$I$6:$J$21,2,0)),"")</f>
        <v>0.21854505512668065</v>
      </c>
      <c r="AR110" s="109">
        <f>IFERROR(IF(V110="","",VLOOKUP(V$105,'Li Keqiang'!$I$6:$J$21,2,0)),"")</f>
        <v>-1.6715969172189802</v>
      </c>
      <c r="AS110" s="109">
        <f>IFERROR(IF(W110="","",VLOOKUP(W$105,'Li Keqiang'!$I$6:$J$21,2,0)),"")</f>
        <v>0.44448166500108011</v>
      </c>
      <c r="AT110" s="109">
        <f>IFERROR(IF(X110="","",VLOOKUP(X$105,'Li Keqiang'!$I$6:$J$21,2,0)),"")</f>
        <v>0.10782938991778358</v>
      </c>
      <c r="AU110" s="109">
        <f>IFERROR(IF(Y110="","",VLOOKUP(Y$105,'Li Keqiang'!$I$6:$J$21,2,0)),"")</f>
        <v>-1.0323746586111129</v>
      </c>
      <c r="AV110" s="109">
        <f>IFERROR(IF(Z110="","",VLOOKUP(Z$105,'Li Keqiang'!$I$6:$J$21,2,0)),"")</f>
        <v>-1.3638759759091867</v>
      </c>
      <c r="AW110" s="109">
        <f>IFERROR(IF(AA110="","",VLOOKUP(AA$105,'Li Keqiang'!$I$6:$J$21,2,0)),"")</f>
        <v>0.43883386458366208</v>
      </c>
      <c r="AX110" s="109" t="str">
        <f>IFERROR(IF(AB110="","",VLOOKUP(AB$105,'Li Keqiang'!$I$6:$J$21,2,0)),"")</f>
        <v/>
      </c>
      <c r="AY110" s="109" t="str">
        <f>IFERROR(IF(AC110="","",VLOOKUP(AC$105,'Li Keqiang'!$I$6:$J$21,2,0)),"")</f>
        <v/>
      </c>
      <c r="AZ110" s="109" t="str">
        <f>IFERROR(IF(AD110="","",VLOOKUP(AD$105,'Li Keqiang'!$I$6:$J$21,2,0)),"")</f>
        <v/>
      </c>
      <c r="BA110" s="109" t="str">
        <f>IFERROR(IF(AE110="","",VLOOKUP(AE$105,'Li Keqiang'!$I$6:$J$21,2,0)),"")</f>
        <v/>
      </c>
      <c r="BB110" s="109" t="str">
        <f>IFERROR(IF(AF110="","",VLOOKUP(AF$105,'Li Keqiang'!$I$6:$J$21,2,0)),"")</f>
        <v/>
      </c>
      <c r="BC110" s="109" t="str">
        <f>IFERROR(IF(AG110="","",VLOOKUP(AG$105,'Li Keqiang'!$I$6:$J$21,2,0)),"")</f>
        <v/>
      </c>
      <c r="BD110" s="109"/>
      <c r="BE110" s="109"/>
      <c r="BF110" s="109" t="str">
        <f t="shared" si="12"/>
        <v/>
      </c>
      <c r="BG110" s="109" t="str">
        <f t="shared" si="12"/>
        <v/>
      </c>
      <c r="BH110" s="109" t="str">
        <f t="shared" si="12"/>
        <v/>
      </c>
      <c r="BI110" s="109" t="str">
        <f t="shared" si="12"/>
        <v/>
      </c>
      <c r="BJ110" s="109">
        <f t="shared" si="12"/>
        <v>0.75474013055498668</v>
      </c>
      <c r="BK110" s="109">
        <f t="shared" si="12"/>
        <v>0.40465840739549419</v>
      </c>
      <c r="BL110" s="109">
        <f t="shared" si="12"/>
        <v>1.3008780132786042</v>
      </c>
      <c r="BM110" s="109">
        <f t="shared" si="12"/>
        <v>0.22549004291674632</v>
      </c>
      <c r="BN110" s="109">
        <f t="shared" si="12"/>
        <v>1.9536928584466609</v>
      </c>
      <c r="BO110" s="109">
        <f t="shared" si="12"/>
        <v>0.52711596693806084</v>
      </c>
      <c r="BP110" s="109">
        <f t="shared" si="12"/>
        <v>0.14042329826811092</v>
      </c>
      <c r="BQ110" s="109">
        <f t="shared" si="12"/>
        <v>0.55853809363732687</v>
      </c>
      <c r="BR110" s="109">
        <f t="shared" si="12"/>
        <v>1.1153834124919237</v>
      </c>
      <c r="BS110" s="109">
        <f t="shared" si="12"/>
        <v>0.58425144289060971</v>
      </c>
      <c r="BT110" s="109" t="str">
        <f t="shared" si="12"/>
        <v/>
      </c>
      <c r="BU110" s="109" t="str">
        <f t="shared" si="12"/>
        <v/>
      </c>
      <c r="BV110" s="109" t="str">
        <f t="shared" si="13"/>
        <v/>
      </c>
      <c r="BW110" s="109" t="str">
        <f t="shared" si="13"/>
        <v/>
      </c>
      <c r="BX110" s="109" t="str">
        <f t="shared" si="13"/>
        <v/>
      </c>
      <c r="BY110" s="109" t="str">
        <f t="shared" si="13"/>
        <v/>
      </c>
    </row>
    <row r="111" spans="1:77" ht="12" customHeight="1">
      <c r="A111" s="104">
        <v>2005</v>
      </c>
      <c r="B111" s="109">
        <f t="shared" si="14"/>
        <v>-0.26166815091990164</v>
      </c>
      <c r="C111" s="109">
        <f t="shared" si="14"/>
        <v>-0.26454411781785353</v>
      </c>
      <c r="D111" s="109">
        <f t="shared" si="14"/>
        <v>-0.25802732085529756</v>
      </c>
      <c r="E111" s="109">
        <f t="shared" si="14"/>
        <v>-0.27262790364657724</v>
      </c>
      <c r="F111" s="109">
        <f t="shared" si="14"/>
        <v>-0.25773193936836331</v>
      </c>
      <c r="G111" s="109">
        <f t="shared" si="14"/>
        <v>-0.26538685540208951</v>
      </c>
      <c r="H111" s="109">
        <f t="shared" si="14"/>
        <v>-0.28323061384574316</v>
      </c>
      <c r="I111" s="109">
        <f t="shared" si="14"/>
        <v>-0.26887611708360343</v>
      </c>
      <c r="J111" s="109">
        <f t="shared" si="14"/>
        <v>-0.307758836339942</v>
      </c>
      <c r="K111" s="109">
        <f t="shared" si="14"/>
        <v>-0.32552955872400091</v>
      </c>
      <c r="L111" s="109"/>
      <c r="N111" s="108" t="str">
        <f t="shared" si="15"/>
        <v/>
      </c>
      <c r="O111" s="108" t="str">
        <f t="shared" si="11"/>
        <v/>
      </c>
      <c r="P111" s="108" t="str">
        <f t="shared" si="11"/>
        <v/>
      </c>
      <c r="Q111" s="108" t="str">
        <f t="shared" si="11"/>
        <v/>
      </c>
      <c r="R111" s="108" t="str">
        <f t="shared" si="11"/>
        <v/>
      </c>
      <c r="S111" s="108">
        <f t="shared" si="11"/>
        <v>-0.26166815091990164</v>
      </c>
      <c r="T111" s="108">
        <f t="shared" si="11"/>
        <v>-0.26454411781785353</v>
      </c>
      <c r="U111" s="108">
        <f t="shared" si="11"/>
        <v>-0.25802732085529756</v>
      </c>
      <c r="V111" s="108">
        <f t="shared" si="11"/>
        <v>-0.27262790364657724</v>
      </c>
      <c r="W111" s="108">
        <f t="shared" si="11"/>
        <v>-0.25773193936836331</v>
      </c>
      <c r="X111" s="108">
        <f t="shared" si="11"/>
        <v>-0.26538685540208951</v>
      </c>
      <c r="Y111" s="108">
        <f t="shared" si="11"/>
        <v>-0.28323061384574316</v>
      </c>
      <c r="Z111" s="108">
        <f t="shared" si="11"/>
        <v>-0.26887611708360343</v>
      </c>
      <c r="AA111" s="108">
        <f t="shared" si="11"/>
        <v>-0.307758836339942</v>
      </c>
      <c r="AB111" s="108">
        <f t="shared" si="11"/>
        <v>-0.32552955872400091</v>
      </c>
      <c r="AC111" s="108" t="str">
        <f t="shared" si="11"/>
        <v/>
      </c>
      <c r="AD111" s="108" t="str">
        <f t="shared" si="11"/>
        <v/>
      </c>
      <c r="AE111" s="108" t="str">
        <f t="shared" si="11"/>
        <v/>
      </c>
      <c r="AF111" s="108" t="str">
        <f t="shared" si="11"/>
        <v/>
      </c>
      <c r="AG111" s="108" t="str">
        <f t="shared" si="11"/>
        <v/>
      </c>
      <c r="AJ111" s="109" t="str">
        <f>IFERROR(IF(N111="","",VLOOKUP(N$105,'Li Keqiang'!$I$6:$J$21,2,0)),"")</f>
        <v/>
      </c>
      <c r="AK111" s="109" t="str">
        <f>IFERROR(IF(O111="","",VLOOKUP(O$105,'Li Keqiang'!$I$6:$J$21,2,0)),"")</f>
        <v/>
      </c>
      <c r="AL111" s="109" t="str">
        <f>IFERROR(IF(P111="","",VLOOKUP(P$105,'Li Keqiang'!$I$6:$J$21,2,0)),"")</f>
        <v/>
      </c>
      <c r="AM111" s="109" t="str">
        <f>IFERROR(IF(Q111="","",VLOOKUP(Q$105,'Li Keqiang'!$I$6:$J$21,2,0)),"")</f>
        <v/>
      </c>
      <c r="AN111" s="109" t="str">
        <f>IFERROR(IF(R111="","",VLOOKUP(R$105,'Li Keqiang'!$I$6:$J$21,2,0)),"")</f>
        <v/>
      </c>
      <c r="AO111" s="109">
        <f>IFERROR(IF(S111="","",VLOOKUP(S$105,'Li Keqiang'!$I$6:$J$21,2,0)),"")</f>
        <v>-0.90067178377453416</v>
      </c>
      <c r="AP111" s="109">
        <f>IFERROR(IF(T111="","",VLOOKUP(T$105,'Li Keqiang'!$I$6:$J$21,2,0)),"")</f>
        <v>0.86639905638424741</v>
      </c>
      <c r="AQ111" s="109">
        <f>IFERROR(IF(U111="","",VLOOKUP(U$105,'Li Keqiang'!$I$6:$J$21,2,0)),"")</f>
        <v>0.21854505512668065</v>
      </c>
      <c r="AR111" s="109">
        <f>IFERROR(IF(V111="","",VLOOKUP(V$105,'Li Keqiang'!$I$6:$J$21,2,0)),"")</f>
        <v>-1.6715969172189802</v>
      </c>
      <c r="AS111" s="109">
        <f>IFERROR(IF(W111="","",VLOOKUP(W$105,'Li Keqiang'!$I$6:$J$21,2,0)),"")</f>
        <v>0.44448166500108011</v>
      </c>
      <c r="AT111" s="109">
        <f>IFERROR(IF(X111="","",VLOOKUP(X$105,'Li Keqiang'!$I$6:$J$21,2,0)),"")</f>
        <v>0.10782938991778358</v>
      </c>
      <c r="AU111" s="109">
        <f>IFERROR(IF(Y111="","",VLOOKUP(Y$105,'Li Keqiang'!$I$6:$J$21,2,0)),"")</f>
        <v>-1.0323746586111129</v>
      </c>
      <c r="AV111" s="109">
        <f>IFERROR(IF(Z111="","",VLOOKUP(Z$105,'Li Keqiang'!$I$6:$J$21,2,0)),"")</f>
        <v>-1.3638759759091867</v>
      </c>
      <c r="AW111" s="109">
        <f>IFERROR(IF(AA111="","",VLOOKUP(AA$105,'Li Keqiang'!$I$6:$J$21,2,0)),"")</f>
        <v>0.43883386458366208</v>
      </c>
      <c r="AX111" s="109">
        <f>IFERROR(IF(AB111="","",VLOOKUP(AB$105,'Li Keqiang'!$I$6:$J$21,2,0)),"")</f>
        <v>-1.0115374804845711</v>
      </c>
      <c r="AY111" s="109" t="str">
        <f>IFERROR(IF(AC111="","",VLOOKUP(AC$105,'Li Keqiang'!$I$6:$J$21,2,0)),"")</f>
        <v/>
      </c>
      <c r="AZ111" s="109" t="str">
        <f>IFERROR(IF(AD111="","",VLOOKUP(AD$105,'Li Keqiang'!$I$6:$J$21,2,0)),"")</f>
        <v/>
      </c>
      <c r="BA111" s="109" t="str">
        <f>IFERROR(IF(AE111="","",VLOOKUP(AE$105,'Li Keqiang'!$I$6:$J$21,2,0)),"")</f>
        <v/>
      </c>
      <c r="BB111" s="109" t="str">
        <f>IFERROR(IF(AF111="","",VLOOKUP(AF$105,'Li Keqiang'!$I$6:$J$21,2,0)),"")</f>
        <v/>
      </c>
      <c r="BC111" s="109" t="str">
        <f>IFERROR(IF(AG111="","",VLOOKUP(AG$105,'Li Keqiang'!$I$6:$J$21,2,0)),"")</f>
        <v/>
      </c>
      <c r="BD111" s="109"/>
      <c r="BE111" s="109"/>
      <c r="BF111" s="109" t="str">
        <f t="shared" si="12"/>
        <v/>
      </c>
      <c r="BG111" s="109" t="str">
        <f t="shared" si="12"/>
        <v/>
      </c>
      <c r="BH111" s="109" t="str">
        <f t="shared" si="12"/>
        <v/>
      </c>
      <c r="BI111" s="109" t="str">
        <f t="shared" si="12"/>
        <v/>
      </c>
      <c r="BJ111" s="109" t="str">
        <f t="shared" si="12"/>
        <v/>
      </c>
      <c r="BK111" s="109">
        <f t="shared" si="12"/>
        <v>0.40832564280141792</v>
      </c>
      <c r="BL111" s="109">
        <f t="shared" si="12"/>
        <v>1.2790324632743237</v>
      </c>
      <c r="BM111" s="109">
        <f t="shared" si="12"/>
        <v>0.22712122954910802</v>
      </c>
      <c r="BN111" s="109">
        <f t="shared" si="12"/>
        <v>1.9571143009357419</v>
      </c>
      <c r="BO111" s="109">
        <f t="shared" si="12"/>
        <v>0.49310394616152514</v>
      </c>
      <c r="BP111" s="109">
        <f t="shared" si="12"/>
        <v>0.13929036577066367</v>
      </c>
      <c r="BQ111" s="109">
        <f t="shared" si="12"/>
        <v>0.56121679980741823</v>
      </c>
      <c r="BR111" s="109">
        <f t="shared" si="12"/>
        <v>1.1990246908280475</v>
      </c>
      <c r="BS111" s="109">
        <f t="shared" si="12"/>
        <v>0.55740066107240216</v>
      </c>
      <c r="BT111" s="109">
        <f t="shared" si="12"/>
        <v>0.47060686871825663</v>
      </c>
      <c r="BU111" s="109" t="str">
        <f t="shared" si="12"/>
        <v/>
      </c>
      <c r="BV111" s="109" t="str">
        <f t="shared" si="13"/>
        <v/>
      </c>
      <c r="BW111" s="109" t="str">
        <f t="shared" si="13"/>
        <v/>
      </c>
      <c r="BX111" s="109" t="str">
        <f t="shared" si="13"/>
        <v/>
      </c>
      <c r="BY111" s="109" t="str">
        <f t="shared" si="13"/>
        <v/>
      </c>
    </row>
    <row r="112" spans="1:77" ht="12" customHeight="1">
      <c r="A112" s="104">
        <v>2006</v>
      </c>
      <c r="B112" s="109">
        <f t="shared" si="14"/>
        <v>-0.24567380665823682</v>
      </c>
      <c r="C112" s="109">
        <f t="shared" si="14"/>
        <v>-0.24853826215324748</v>
      </c>
      <c r="D112" s="109">
        <f t="shared" si="14"/>
        <v>-0.27416133801782205</v>
      </c>
      <c r="E112" s="109">
        <f t="shared" si="14"/>
        <v>-0.25661045492679868</v>
      </c>
      <c r="F112" s="109">
        <f t="shared" si="14"/>
        <v>-0.25782215828792765</v>
      </c>
      <c r="G112" s="109">
        <f t="shared" si="14"/>
        <v>-0.28154585991657816</v>
      </c>
      <c r="H112" s="109">
        <f t="shared" si="14"/>
        <v>-0.26721892147260584</v>
      </c>
      <c r="I112" s="109">
        <f t="shared" si="14"/>
        <v>-0.28502059684565556</v>
      </c>
      <c r="J112" s="109">
        <f t="shared" si="14"/>
        <v>-0.307758836339942</v>
      </c>
      <c r="K112" s="109">
        <f t="shared" si="14"/>
        <v>-0.32552955872400091</v>
      </c>
      <c r="L112" s="109"/>
      <c r="N112" s="108" t="str">
        <f t="shared" si="15"/>
        <v/>
      </c>
      <c r="O112" s="108" t="str">
        <f t="shared" si="11"/>
        <v/>
      </c>
      <c r="P112" s="108" t="str">
        <f t="shared" si="11"/>
        <v/>
      </c>
      <c r="Q112" s="108" t="str">
        <f t="shared" si="11"/>
        <v/>
      </c>
      <c r="R112" s="108" t="str">
        <f t="shared" si="11"/>
        <v/>
      </c>
      <c r="S112" s="108" t="str">
        <f t="shared" si="11"/>
        <v/>
      </c>
      <c r="T112" s="108">
        <f t="shared" si="11"/>
        <v>-0.24567380665823682</v>
      </c>
      <c r="U112" s="108">
        <f t="shared" si="11"/>
        <v>-0.24853826215324748</v>
      </c>
      <c r="V112" s="108">
        <f t="shared" si="11"/>
        <v>-0.27416133801782205</v>
      </c>
      <c r="W112" s="108">
        <f t="shared" si="11"/>
        <v>-0.25661045492679868</v>
      </c>
      <c r="X112" s="108">
        <f t="shared" si="11"/>
        <v>-0.25782215828792765</v>
      </c>
      <c r="Y112" s="108">
        <f t="shared" si="11"/>
        <v>-0.28154585991657816</v>
      </c>
      <c r="Z112" s="108">
        <f t="shared" si="11"/>
        <v>-0.26721892147260584</v>
      </c>
      <c r="AA112" s="108">
        <f t="shared" si="11"/>
        <v>-0.28502059684565556</v>
      </c>
      <c r="AB112" s="108">
        <f t="shared" si="11"/>
        <v>-0.307758836339942</v>
      </c>
      <c r="AC112" s="108">
        <f t="shared" si="11"/>
        <v>-0.32552955872400091</v>
      </c>
      <c r="AD112" s="108" t="str">
        <f t="shared" si="11"/>
        <v/>
      </c>
      <c r="AE112" s="108" t="str">
        <f t="shared" si="11"/>
        <v/>
      </c>
      <c r="AF112" s="108" t="str">
        <f t="shared" si="11"/>
        <v/>
      </c>
      <c r="AG112" s="108" t="str">
        <f t="shared" si="11"/>
        <v/>
      </c>
      <c r="AJ112" s="109" t="str">
        <f>IFERROR(IF(N112="","",VLOOKUP(N$105,'Li Keqiang'!$I$6:$J$21,2,0)),"")</f>
        <v/>
      </c>
      <c r="AK112" s="109" t="str">
        <f>IFERROR(IF(O112="","",VLOOKUP(O$105,'Li Keqiang'!$I$6:$J$21,2,0)),"")</f>
        <v/>
      </c>
      <c r="AL112" s="109" t="str">
        <f>IFERROR(IF(P112="","",VLOOKUP(P$105,'Li Keqiang'!$I$6:$J$21,2,0)),"")</f>
        <v/>
      </c>
      <c r="AM112" s="109" t="str">
        <f>IFERROR(IF(Q112="","",VLOOKUP(Q$105,'Li Keqiang'!$I$6:$J$21,2,0)),"")</f>
        <v/>
      </c>
      <c r="AN112" s="109" t="str">
        <f>IFERROR(IF(R112="","",VLOOKUP(R$105,'Li Keqiang'!$I$6:$J$21,2,0)),"")</f>
        <v/>
      </c>
      <c r="AO112" s="109" t="str">
        <f>IFERROR(IF(S112="","",VLOOKUP(S$105,'Li Keqiang'!$I$6:$J$21,2,0)),"")</f>
        <v/>
      </c>
      <c r="AP112" s="109">
        <f>IFERROR(IF(T112="","",VLOOKUP(T$105,'Li Keqiang'!$I$6:$J$21,2,0)),"")</f>
        <v>0.86639905638424741</v>
      </c>
      <c r="AQ112" s="109">
        <f>IFERROR(IF(U112="","",VLOOKUP(U$105,'Li Keqiang'!$I$6:$J$21,2,0)),"")</f>
        <v>0.21854505512668065</v>
      </c>
      <c r="AR112" s="109">
        <f>IFERROR(IF(V112="","",VLOOKUP(V$105,'Li Keqiang'!$I$6:$J$21,2,0)),"")</f>
        <v>-1.6715969172189802</v>
      </c>
      <c r="AS112" s="109">
        <f>IFERROR(IF(W112="","",VLOOKUP(W$105,'Li Keqiang'!$I$6:$J$21,2,0)),"")</f>
        <v>0.44448166500108011</v>
      </c>
      <c r="AT112" s="109">
        <f>IFERROR(IF(X112="","",VLOOKUP(X$105,'Li Keqiang'!$I$6:$J$21,2,0)),"")</f>
        <v>0.10782938991778358</v>
      </c>
      <c r="AU112" s="109">
        <f>IFERROR(IF(Y112="","",VLOOKUP(Y$105,'Li Keqiang'!$I$6:$J$21,2,0)),"")</f>
        <v>-1.0323746586111129</v>
      </c>
      <c r="AV112" s="109">
        <f>IFERROR(IF(Z112="","",VLOOKUP(Z$105,'Li Keqiang'!$I$6:$J$21,2,0)),"")</f>
        <v>-1.3638759759091867</v>
      </c>
      <c r="AW112" s="109">
        <f>IFERROR(IF(AA112="","",VLOOKUP(AA$105,'Li Keqiang'!$I$6:$J$21,2,0)),"")</f>
        <v>0.43883386458366208</v>
      </c>
      <c r="AX112" s="109">
        <f>IFERROR(IF(AB112="","",VLOOKUP(AB$105,'Li Keqiang'!$I$6:$J$21,2,0)),"")</f>
        <v>-1.0115374804845711</v>
      </c>
      <c r="AY112" s="109">
        <f>IFERROR(IF(AC112="","",VLOOKUP(AC$105,'Li Keqiang'!$I$6:$J$21,2,0)),"")</f>
        <v>-1.1289454956886902</v>
      </c>
      <c r="AZ112" s="109" t="str">
        <f>IFERROR(IF(AD112="","",VLOOKUP(AD$105,'Li Keqiang'!$I$6:$J$21,2,0)),"")</f>
        <v/>
      </c>
      <c r="BA112" s="109" t="str">
        <f>IFERROR(IF(AE112="","",VLOOKUP(AE$105,'Li Keqiang'!$I$6:$J$21,2,0)),"")</f>
        <v/>
      </c>
      <c r="BB112" s="109" t="str">
        <f>IFERROR(IF(AF112="","",VLOOKUP(AF$105,'Li Keqiang'!$I$6:$J$21,2,0)),"")</f>
        <v/>
      </c>
      <c r="BC112" s="109" t="str">
        <f>IFERROR(IF(AG112="","",VLOOKUP(AG$105,'Li Keqiang'!$I$6:$J$21,2,0)),"")</f>
        <v/>
      </c>
      <c r="BD112" s="109"/>
      <c r="BE112" s="109"/>
      <c r="BF112" s="109" t="str">
        <f t="shared" si="12"/>
        <v/>
      </c>
      <c r="BG112" s="109" t="str">
        <f t="shared" si="12"/>
        <v/>
      </c>
      <c r="BH112" s="109" t="str">
        <f t="shared" si="12"/>
        <v/>
      </c>
      <c r="BI112" s="109" t="str">
        <f t="shared" si="12"/>
        <v/>
      </c>
      <c r="BJ112" s="109" t="str">
        <f t="shared" si="12"/>
        <v/>
      </c>
      <c r="BK112" s="109" t="str">
        <f t="shared" si="12"/>
        <v/>
      </c>
      <c r="BL112" s="109">
        <f t="shared" si="12"/>
        <v>1.236706052715508</v>
      </c>
      <c r="BM112" s="109">
        <f t="shared" si="12"/>
        <v>0.218166825281222</v>
      </c>
      <c r="BN112" s="109">
        <f t="shared" si="12"/>
        <v>1.9528261980172763</v>
      </c>
      <c r="BO112" s="109">
        <f t="shared" si="12"/>
        <v>0.49153016062496718</v>
      </c>
      <c r="BP112" s="109">
        <f t="shared" si="12"/>
        <v>0.13370105470523355</v>
      </c>
      <c r="BQ112" s="109">
        <f t="shared" si="12"/>
        <v>0.56374388494907823</v>
      </c>
      <c r="BR112" s="109">
        <f t="shared" si="12"/>
        <v>1.2026566950455182</v>
      </c>
      <c r="BS112" s="109">
        <f t="shared" si="12"/>
        <v>0.52396528133112752</v>
      </c>
      <c r="BT112" s="109">
        <f t="shared" si="12"/>
        <v>0.49530437995405263</v>
      </c>
      <c r="BU112" s="109">
        <f t="shared" si="12"/>
        <v>0.64547716776884956</v>
      </c>
      <c r="BV112" s="109" t="str">
        <f t="shared" si="13"/>
        <v/>
      </c>
      <c r="BW112" s="109" t="str">
        <f t="shared" si="13"/>
        <v/>
      </c>
      <c r="BX112" s="109" t="str">
        <f t="shared" si="13"/>
        <v/>
      </c>
      <c r="BY112" s="109" t="str">
        <f t="shared" si="13"/>
        <v/>
      </c>
    </row>
    <row r="113" spans="1:77" ht="12" customHeight="1">
      <c r="A113" s="104">
        <v>2007</v>
      </c>
      <c r="B113" s="109">
        <f t="shared" si="14"/>
        <v>-0.24520943550101348</v>
      </c>
      <c r="C113" s="109">
        <f t="shared" si="14"/>
        <v>-0.2480470885159787</v>
      </c>
      <c r="D113" s="109">
        <f t="shared" si="14"/>
        <v>-0.2576717689049105</v>
      </c>
      <c r="E113" s="109">
        <f t="shared" si="14"/>
        <v>-0.25612278833668117</v>
      </c>
      <c r="F113" s="109">
        <f t="shared" si="14"/>
        <v>-0.2738512828324296</v>
      </c>
      <c r="G113" s="109">
        <f t="shared" si="14"/>
        <v>-0.26500193009539708</v>
      </c>
      <c r="H113" s="109">
        <f t="shared" si="14"/>
        <v>-0.28323061384574316</v>
      </c>
      <c r="I113" s="109">
        <f t="shared" si="14"/>
        <v>-0.28502059684565556</v>
      </c>
      <c r="J113" s="109">
        <f t="shared" si="14"/>
        <v>-0.29122199308732116</v>
      </c>
      <c r="K113" s="109">
        <f t="shared" si="14"/>
        <v>-0.32552955872400091</v>
      </c>
      <c r="L113" s="109"/>
      <c r="N113" s="108" t="str">
        <f t="shared" si="15"/>
        <v/>
      </c>
      <c r="O113" s="108" t="str">
        <f t="shared" si="11"/>
        <v/>
      </c>
      <c r="P113" s="108" t="str">
        <f t="shared" si="11"/>
        <v/>
      </c>
      <c r="Q113" s="108" t="str">
        <f t="shared" si="11"/>
        <v/>
      </c>
      <c r="R113" s="108" t="str">
        <f t="shared" si="11"/>
        <v/>
      </c>
      <c r="S113" s="108" t="str">
        <f t="shared" si="11"/>
        <v/>
      </c>
      <c r="T113" s="108" t="str">
        <f t="shared" si="11"/>
        <v/>
      </c>
      <c r="U113" s="108">
        <f t="shared" si="11"/>
        <v>-0.24520943550101348</v>
      </c>
      <c r="V113" s="108">
        <f t="shared" si="11"/>
        <v>-0.2480470885159787</v>
      </c>
      <c r="W113" s="108">
        <f t="shared" si="11"/>
        <v>-0.2576717689049105</v>
      </c>
      <c r="X113" s="108">
        <f t="shared" si="11"/>
        <v>-0.25612278833668117</v>
      </c>
      <c r="Y113" s="108">
        <f t="shared" si="11"/>
        <v>-0.2738512828324296</v>
      </c>
      <c r="Z113" s="108">
        <f t="shared" si="11"/>
        <v>-0.26500193009539708</v>
      </c>
      <c r="AA113" s="108">
        <f t="shared" si="11"/>
        <v>-0.28323061384574316</v>
      </c>
      <c r="AB113" s="108">
        <f t="shared" si="11"/>
        <v>-0.28502059684565556</v>
      </c>
      <c r="AC113" s="108">
        <f t="shared" si="11"/>
        <v>-0.29122199308732116</v>
      </c>
      <c r="AD113" s="108">
        <f t="shared" si="11"/>
        <v>-0.32552955872400091</v>
      </c>
      <c r="AE113" s="108" t="str">
        <f t="shared" si="11"/>
        <v/>
      </c>
      <c r="AF113" s="108" t="str">
        <f t="shared" si="11"/>
        <v/>
      </c>
      <c r="AG113" s="108" t="str">
        <f t="shared" si="11"/>
        <v/>
      </c>
      <c r="AJ113" s="109" t="str">
        <f>IFERROR(IF(N113="","",VLOOKUP(N$105,'Li Keqiang'!$I$6:$J$21,2,0)),"")</f>
        <v/>
      </c>
      <c r="AK113" s="109" t="str">
        <f>IFERROR(IF(O113="","",VLOOKUP(O$105,'Li Keqiang'!$I$6:$J$21,2,0)),"")</f>
        <v/>
      </c>
      <c r="AL113" s="109" t="str">
        <f>IFERROR(IF(P113="","",VLOOKUP(P$105,'Li Keqiang'!$I$6:$J$21,2,0)),"")</f>
        <v/>
      </c>
      <c r="AM113" s="109" t="str">
        <f>IFERROR(IF(Q113="","",VLOOKUP(Q$105,'Li Keqiang'!$I$6:$J$21,2,0)),"")</f>
        <v/>
      </c>
      <c r="AN113" s="109" t="str">
        <f>IFERROR(IF(R113="","",VLOOKUP(R$105,'Li Keqiang'!$I$6:$J$21,2,0)),"")</f>
        <v/>
      </c>
      <c r="AO113" s="109" t="str">
        <f>IFERROR(IF(S113="","",VLOOKUP(S$105,'Li Keqiang'!$I$6:$J$21,2,0)),"")</f>
        <v/>
      </c>
      <c r="AP113" s="109" t="str">
        <f>IFERROR(IF(T113="","",VLOOKUP(T$105,'Li Keqiang'!$I$6:$J$21,2,0)),"")</f>
        <v/>
      </c>
      <c r="AQ113" s="109">
        <f>IFERROR(IF(U113="","",VLOOKUP(U$105,'Li Keqiang'!$I$6:$J$21,2,0)),"")</f>
        <v>0.21854505512668065</v>
      </c>
      <c r="AR113" s="109">
        <f>IFERROR(IF(V113="","",VLOOKUP(V$105,'Li Keqiang'!$I$6:$J$21,2,0)),"")</f>
        <v>-1.6715969172189802</v>
      </c>
      <c r="AS113" s="109">
        <f>IFERROR(IF(W113="","",VLOOKUP(W$105,'Li Keqiang'!$I$6:$J$21,2,0)),"")</f>
        <v>0.44448166500108011</v>
      </c>
      <c r="AT113" s="109">
        <f>IFERROR(IF(X113="","",VLOOKUP(X$105,'Li Keqiang'!$I$6:$J$21,2,0)),"")</f>
        <v>0.10782938991778358</v>
      </c>
      <c r="AU113" s="109">
        <f>IFERROR(IF(Y113="","",VLOOKUP(Y$105,'Li Keqiang'!$I$6:$J$21,2,0)),"")</f>
        <v>-1.0323746586111129</v>
      </c>
      <c r="AV113" s="109">
        <f>IFERROR(IF(Z113="","",VLOOKUP(Z$105,'Li Keqiang'!$I$6:$J$21,2,0)),"")</f>
        <v>-1.3638759759091867</v>
      </c>
      <c r="AW113" s="109">
        <f>IFERROR(IF(AA113="","",VLOOKUP(AA$105,'Li Keqiang'!$I$6:$J$21,2,0)),"")</f>
        <v>0.43883386458366208</v>
      </c>
      <c r="AX113" s="109">
        <f>IFERROR(IF(AB113="","",VLOOKUP(AB$105,'Li Keqiang'!$I$6:$J$21,2,0)),"")</f>
        <v>-1.0115374804845711</v>
      </c>
      <c r="AY113" s="109">
        <f>IFERROR(IF(AC113="","",VLOOKUP(AC$105,'Li Keqiang'!$I$6:$J$21,2,0)),"")</f>
        <v>-1.1289454956886902</v>
      </c>
      <c r="AZ113" s="109">
        <f>IFERROR(IF(AD113="","",VLOOKUP(AD$105,'Li Keqiang'!$I$6:$J$21,2,0)),"")</f>
        <v>1.5105485765845714</v>
      </c>
      <c r="BA113" s="109" t="str">
        <f>IFERROR(IF(AE113="","",VLOOKUP(AE$105,'Li Keqiang'!$I$6:$J$21,2,0)),"")</f>
        <v/>
      </c>
      <c r="BB113" s="109" t="str">
        <f>IFERROR(IF(AF113="","",VLOOKUP(AF$105,'Li Keqiang'!$I$6:$J$21,2,0)),"")</f>
        <v/>
      </c>
      <c r="BC113" s="109" t="str">
        <f>IFERROR(IF(AG113="","",VLOOKUP(AG$105,'Li Keqiang'!$I$6:$J$21,2,0)),"")</f>
        <v/>
      </c>
      <c r="BD113" s="109"/>
      <c r="BE113" s="109"/>
      <c r="BF113" s="109" t="str">
        <f t="shared" si="12"/>
        <v/>
      </c>
      <c r="BG113" s="109" t="str">
        <f t="shared" si="12"/>
        <v/>
      </c>
      <c r="BH113" s="109" t="str">
        <f t="shared" si="12"/>
        <v/>
      </c>
      <c r="BI113" s="109" t="str">
        <f t="shared" si="12"/>
        <v/>
      </c>
      <c r="BJ113" s="109" t="str">
        <f t="shared" si="12"/>
        <v/>
      </c>
      <c r="BK113" s="109" t="str">
        <f t="shared" si="12"/>
        <v/>
      </c>
      <c r="BL113" s="109" t="str">
        <f t="shared" si="12"/>
        <v/>
      </c>
      <c r="BM113" s="109">
        <f t="shared" si="12"/>
        <v>0.21506822757735206</v>
      </c>
      <c r="BN113" s="109">
        <f t="shared" si="12"/>
        <v>2.0264941148003448</v>
      </c>
      <c r="BO113" s="109">
        <f t="shared" si="12"/>
        <v>0.49301944474597431</v>
      </c>
      <c r="BP113" s="109">
        <f t="shared" si="12"/>
        <v>0.13246118805616969</v>
      </c>
      <c r="BQ113" s="109">
        <f t="shared" si="12"/>
        <v>0.57535771160268967</v>
      </c>
      <c r="BR113" s="109">
        <f t="shared" si="12"/>
        <v>1.2075241685631666</v>
      </c>
      <c r="BS113" s="109">
        <f t="shared" si="12"/>
        <v>0.52137711100952899</v>
      </c>
      <c r="BT113" s="109">
        <f t="shared" si="12"/>
        <v>0.52782678221240154</v>
      </c>
      <c r="BU113" s="109">
        <f t="shared" si="12"/>
        <v>0.70178066681070583</v>
      </c>
      <c r="BV113" s="109">
        <f t="shared" si="13"/>
        <v>3.3711829189582043</v>
      </c>
      <c r="BW113" s="109" t="str">
        <f t="shared" si="13"/>
        <v/>
      </c>
      <c r="BX113" s="109" t="str">
        <f t="shared" si="13"/>
        <v/>
      </c>
      <c r="BY113" s="109" t="str">
        <f t="shared" si="13"/>
        <v/>
      </c>
    </row>
    <row r="114" spans="1:77" ht="12" customHeight="1">
      <c r="A114" s="104">
        <v>2008</v>
      </c>
      <c r="B114" s="109">
        <f t="shared" si="14"/>
        <v>-0.24327619520166521</v>
      </c>
      <c r="C114" s="109">
        <f t="shared" si="14"/>
        <v>-0.24610601032032284</v>
      </c>
      <c r="D114" s="109">
        <f t="shared" si="14"/>
        <v>-0.25789353574501922</v>
      </c>
      <c r="E114" s="109">
        <f t="shared" si="14"/>
        <v>-0.27262790364657724</v>
      </c>
      <c r="F114" s="109">
        <f t="shared" si="14"/>
        <v>-0.25754355496972819</v>
      </c>
      <c r="G114" s="109">
        <f t="shared" si="14"/>
        <v>-0.28154585991657816</v>
      </c>
      <c r="H114" s="109">
        <f t="shared" si="14"/>
        <v>-0.28323061384574316</v>
      </c>
      <c r="I114" s="109">
        <f t="shared" si="14"/>
        <v>-0.2686989349281263</v>
      </c>
      <c r="J114" s="109">
        <f t="shared" si="14"/>
        <v>-0.307758836339942</v>
      </c>
      <c r="K114" s="109">
        <f t="shared" si="14"/>
        <v>-0.32552955872400091</v>
      </c>
      <c r="L114" s="109"/>
      <c r="N114" s="108" t="str">
        <f t="shared" si="15"/>
        <v/>
      </c>
      <c r="O114" s="108" t="str">
        <f t="shared" si="11"/>
        <v/>
      </c>
      <c r="P114" s="108" t="str">
        <f t="shared" si="11"/>
        <v/>
      </c>
      <c r="Q114" s="108" t="str">
        <f t="shared" si="11"/>
        <v/>
      </c>
      <c r="R114" s="108" t="str">
        <f t="shared" si="11"/>
        <v/>
      </c>
      <c r="S114" s="108" t="str">
        <f t="shared" si="11"/>
        <v/>
      </c>
      <c r="T114" s="108" t="str">
        <f t="shared" si="11"/>
        <v/>
      </c>
      <c r="U114" s="108" t="str">
        <f t="shared" si="11"/>
        <v/>
      </c>
      <c r="V114" s="108">
        <f t="shared" si="11"/>
        <v>-0.24327619520166521</v>
      </c>
      <c r="W114" s="108">
        <f t="shared" si="11"/>
        <v>-0.24610601032032284</v>
      </c>
      <c r="X114" s="108">
        <f t="shared" si="11"/>
        <v>-0.25789353574501922</v>
      </c>
      <c r="Y114" s="108">
        <f t="shared" si="11"/>
        <v>-0.27262790364657724</v>
      </c>
      <c r="Z114" s="108">
        <f t="shared" si="11"/>
        <v>-0.25754355496972819</v>
      </c>
      <c r="AA114" s="108">
        <f t="shared" si="11"/>
        <v>-0.28154585991657816</v>
      </c>
      <c r="AB114" s="108">
        <f t="shared" si="11"/>
        <v>-0.28323061384574316</v>
      </c>
      <c r="AC114" s="108">
        <f t="shared" si="11"/>
        <v>-0.2686989349281263</v>
      </c>
      <c r="AD114" s="108">
        <f t="shared" si="11"/>
        <v>-0.307758836339942</v>
      </c>
      <c r="AE114" s="108">
        <f t="shared" si="11"/>
        <v>-0.32552955872400091</v>
      </c>
      <c r="AF114" s="108" t="str">
        <f t="shared" si="11"/>
        <v/>
      </c>
      <c r="AG114" s="108" t="str">
        <f t="shared" si="11"/>
        <v/>
      </c>
      <c r="AJ114" s="109" t="str">
        <f>IFERROR(IF(N114="","",VLOOKUP(N$105,'Li Keqiang'!$I$6:$J$21,2,0)),"")</f>
        <v/>
      </c>
      <c r="AK114" s="109" t="str">
        <f>IFERROR(IF(O114="","",VLOOKUP(O$105,'Li Keqiang'!$I$6:$J$21,2,0)),"")</f>
        <v/>
      </c>
      <c r="AL114" s="109" t="str">
        <f>IFERROR(IF(P114="","",VLOOKUP(P$105,'Li Keqiang'!$I$6:$J$21,2,0)),"")</f>
        <v/>
      </c>
      <c r="AM114" s="109" t="str">
        <f>IFERROR(IF(Q114="","",VLOOKUP(Q$105,'Li Keqiang'!$I$6:$J$21,2,0)),"")</f>
        <v/>
      </c>
      <c r="AN114" s="109" t="str">
        <f>IFERROR(IF(R114="","",VLOOKUP(R$105,'Li Keqiang'!$I$6:$J$21,2,0)),"")</f>
        <v/>
      </c>
      <c r="AO114" s="109" t="str">
        <f>IFERROR(IF(S114="","",VLOOKUP(S$105,'Li Keqiang'!$I$6:$J$21,2,0)),"")</f>
        <v/>
      </c>
      <c r="AP114" s="109" t="str">
        <f>IFERROR(IF(T114="","",VLOOKUP(T$105,'Li Keqiang'!$I$6:$J$21,2,0)),"")</f>
        <v/>
      </c>
      <c r="AQ114" s="109" t="str">
        <f>IFERROR(IF(U114="","",VLOOKUP(U$105,'Li Keqiang'!$I$6:$J$21,2,0)),"")</f>
        <v/>
      </c>
      <c r="AR114" s="109">
        <f>IFERROR(IF(V114="","",VLOOKUP(V$105,'Li Keqiang'!$I$6:$J$21,2,0)),"")</f>
        <v>-1.6715969172189802</v>
      </c>
      <c r="AS114" s="109">
        <f>IFERROR(IF(W114="","",VLOOKUP(W$105,'Li Keqiang'!$I$6:$J$21,2,0)),"")</f>
        <v>0.44448166500108011</v>
      </c>
      <c r="AT114" s="109">
        <f>IFERROR(IF(X114="","",VLOOKUP(X$105,'Li Keqiang'!$I$6:$J$21,2,0)),"")</f>
        <v>0.10782938991778358</v>
      </c>
      <c r="AU114" s="109">
        <f>IFERROR(IF(Y114="","",VLOOKUP(Y$105,'Li Keqiang'!$I$6:$J$21,2,0)),"")</f>
        <v>-1.0323746586111129</v>
      </c>
      <c r="AV114" s="109">
        <f>IFERROR(IF(Z114="","",VLOOKUP(Z$105,'Li Keqiang'!$I$6:$J$21,2,0)),"")</f>
        <v>-1.3638759759091867</v>
      </c>
      <c r="AW114" s="109">
        <f>IFERROR(IF(AA114="","",VLOOKUP(AA$105,'Li Keqiang'!$I$6:$J$21,2,0)),"")</f>
        <v>0.43883386458366208</v>
      </c>
      <c r="AX114" s="109">
        <f>IFERROR(IF(AB114="","",VLOOKUP(AB$105,'Li Keqiang'!$I$6:$J$21,2,0)),"")</f>
        <v>-1.0115374804845711</v>
      </c>
      <c r="AY114" s="109">
        <f>IFERROR(IF(AC114="","",VLOOKUP(AC$105,'Li Keqiang'!$I$6:$J$21,2,0)),"")</f>
        <v>-1.1289454956886902</v>
      </c>
      <c r="AZ114" s="109">
        <f>IFERROR(IF(AD114="","",VLOOKUP(AD$105,'Li Keqiang'!$I$6:$J$21,2,0)),"")</f>
        <v>1.5105485765845714</v>
      </c>
      <c r="BA114" s="109">
        <f>IFERROR(IF(AE114="","",VLOOKUP(AE$105,'Li Keqiang'!$I$6:$J$21,2,0)),"")</f>
        <v>4.4593557812178587E-2</v>
      </c>
      <c r="BB114" s="109" t="str">
        <f>IFERROR(IF(AF114="","",VLOOKUP(AF$105,'Li Keqiang'!$I$6:$J$21,2,0)),"")</f>
        <v/>
      </c>
      <c r="BC114" s="109" t="str">
        <f>IFERROR(IF(AG114="","",VLOOKUP(AG$105,'Li Keqiang'!$I$6:$J$21,2,0)),"")</f>
        <v/>
      </c>
      <c r="BD114" s="109"/>
      <c r="BE114" s="109"/>
      <c r="BF114" s="109" t="str">
        <f t="shared" si="12"/>
        <v/>
      </c>
      <c r="BG114" s="109" t="str">
        <f t="shared" si="12"/>
        <v/>
      </c>
      <c r="BH114" s="109" t="str">
        <f t="shared" si="12"/>
        <v/>
      </c>
      <c r="BI114" s="109" t="str">
        <f t="shared" si="12"/>
        <v/>
      </c>
      <c r="BJ114" s="109" t="str">
        <f t="shared" si="12"/>
        <v/>
      </c>
      <c r="BK114" s="109" t="str">
        <f t="shared" si="12"/>
        <v/>
      </c>
      <c r="BL114" s="109" t="str">
        <f t="shared" si="12"/>
        <v/>
      </c>
      <c r="BM114" s="109" t="str">
        <f t="shared" si="12"/>
        <v/>
      </c>
      <c r="BN114" s="109">
        <f t="shared" si="12"/>
        <v>2.0401000849440645</v>
      </c>
      <c r="BO114" s="109">
        <f t="shared" si="12"/>
        <v>0.47691133730581947</v>
      </c>
      <c r="BP114" s="109">
        <f t="shared" si="12"/>
        <v>0.13375325835535998</v>
      </c>
      <c r="BQ114" s="109">
        <f t="shared" si="12"/>
        <v>0.57721513167914207</v>
      </c>
      <c r="BR114" s="109">
        <f t="shared" si="12"/>
        <v>1.2239714256217631</v>
      </c>
      <c r="BS114" s="109">
        <f t="shared" si="12"/>
        <v>0.51894694747104197</v>
      </c>
      <c r="BT114" s="109">
        <f t="shared" si="12"/>
        <v>0.53043089199326754</v>
      </c>
      <c r="BU114" s="109">
        <f t="shared" si="12"/>
        <v>0.74002414530037841</v>
      </c>
      <c r="BV114" s="109">
        <f t="shared" si="13"/>
        <v>3.3062418478962368</v>
      </c>
      <c r="BW114" s="109">
        <f t="shared" si="13"/>
        <v>0.13699112139445432</v>
      </c>
      <c r="BX114" s="109" t="str">
        <f t="shared" si="13"/>
        <v/>
      </c>
      <c r="BY114" s="109" t="str">
        <f t="shared" si="13"/>
        <v/>
      </c>
    </row>
    <row r="115" spans="1:77" ht="12" customHeight="1">
      <c r="A115" s="104">
        <v>2009</v>
      </c>
      <c r="B115" s="109">
        <f t="shared" si="14"/>
        <v>-0.24292909179871766</v>
      </c>
      <c r="C115" s="109">
        <f t="shared" si="14"/>
        <v>-0.24850360816523795</v>
      </c>
      <c r="D115" s="109">
        <f t="shared" si="14"/>
        <v>-0.27416133801782205</v>
      </c>
      <c r="E115" s="109">
        <f t="shared" si="14"/>
        <v>-0.25660476492831724</v>
      </c>
      <c r="F115" s="109">
        <f t="shared" si="14"/>
        <v>-0.2738512828324296</v>
      </c>
      <c r="G115" s="109">
        <f t="shared" si="14"/>
        <v>-0.28154585991657816</v>
      </c>
      <c r="H115" s="109">
        <f t="shared" si="14"/>
        <v>-0.26716652381219941</v>
      </c>
      <c r="I115" s="109">
        <f t="shared" si="14"/>
        <v>-0.26897374931850793</v>
      </c>
      <c r="J115" s="109">
        <f t="shared" si="14"/>
        <v>-0.307758836339942</v>
      </c>
      <c r="K115" s="109">
        <f t="shared" si="14"/>
        <v>-0.30944154415799408</v>
      </c>
      <c r="L115" s="109"/>
      <c r="N115" s="108" t="str">
        <f t="shared" si="15"/>
        <v/>
      </c>
      <c r="O115" s="108" t="str">
        <f t="shared" si="11"/>
        <v/>
      </c>
      <c r="P115" s="108" t="str">
        <f t="shared" si="11"/>
        <v/>
      </c>
      <c r="Q115" s="108" t="str">
        <f t="shared" si="11"/>
        <v/>
      </c>
      <c r="R115" s="108" t="str">
        <f t="shared" si="11"/>
        <v/>
      </c>
      <c r="S115" s="108" t="str">
        <f t="shared" si="11"/>
        <v/>
      </c>
      <c r="T115" s="108" t="str">
        <f t="shared" si="11"/>
        <v/>
      </c>
      <c r="U115" s="108" t="str">
        <f t="shared" si="11"/>
        <v/>
      </c>
      <c r="V115" s="108" t="str">
        <f t="shared" si="11"/>
        <v/>
      </c>
      <c r="W115" s="108">
        <f t="shared" si="11"/>
        <v>-0.24292909179871766</v>
      </c>
      <c r="X115" s="108">
        <f t="shared" si="11"/>
        <v>-0.24850360816523795</v>
      </c>
      <c r="Y115" s="108">
        <f t="shared" si="11"/>
        <v>-0.27416133801782205</v>
      </c>
      <c r="Z115" s="108">
        <f t="shared" si="11"/>
        <v>-0.25660476492831724</v>
      </c>
      <c r="AA115" s="108">
        <f t="shared" si="11"/>
        <v>-0.2738512828324296</v>
      </c>
      <c r="AB115" s="108">
        <f t="shared" si="11"/>
        <v>-0.28154585991657816</v>
      </c>
      <c r="AC115" s="108">
        <f t="shared" si="11"/>
        <v>-0.26716652381219941</v>
      </c>
      <c r="AD115" s="108">
        <f t="shared" si="11"/>
        <v>-0.26897374931850793</v>
      </c>
      <c r="AE115" s="108">
        <f t="shared" si="11"/>
        <v>-0.307758836339942</v>
      </c>
      <c r="AF115" s="108">
        <f t="shared" si="11"/>
        <v>-0.30944154415799408</v>
      </c>
      <c r="AG115" s="108" t="str">
        <f t="shared" si="11"/>
        <v/>
      </c>
      <c r="AJ115" s="109" t="str">
        <f>IFERROR(IF(N115="","",VLOOKUP(N$105,'Li Keqiang'!$I$6:$J$21,2,0)),"")</f>
        <v/>
      </c>
      <c r="AK115" s="109" t="str">
        <f>IFERROR(IF(O115="","",VLOOKUP(O$105,'Li Keqiang'!$I$6:$J$21,2,0)),"")</f>
        <v/>
      </c>
      <c r="AL115" s="109" t="str">
        <f>IFERROR(IF(P115="","",VLOOKUP(P$105,'Li Keqiang'!$I$6:$J$21,2,0)),"")</f>
        <v/>
      </c>
      <c r="AM115" s="109" t="str">
        <f>IFERROR(IF(Q115="","",VLOOKUP(Q$105,'Li Keqiang'!$I$6:$J$21,2,0)),"")</f>
        <v/>
      </c>
      <c r="AN115" s="109" t="str">
        <f>IFERROR(IF(R115="","",VLOOKUP(R$105,'Li Keqiang'!$I$6:$J$21,2,0)),"")</f>
        <v/>
      </c>
      <c r="AO115" s="109" t="str">
        <f>IFERROR(IF(S115="","",VLOOKUP(S$105,'Li Keqiang'!$I$6:$J$21,2,0)),"")</f>
        <v/>
      </c>
      <c r="AP115" s="109" t="str">
        <f>IFERROR(IF(T115="","",VLOOKUP(T$105,'Li Keqiang'!$I$6:$J$21,2,0)),"")</f>
        <v/>
      </c>
      <c r="AQ115" s="109" t="str">
        <f>IFERROR(IF(U115="","",VLOOKUP(U$105,'Li Keqiang'!$I$6:$J$21,2,0)),"")</f>
        <v/>
      </c>
      <c r="AR115" s="109" t="str">
        <f>IFERROR(IF(V115="","",VLOOKUP(V$105,'Li Keqiang'!$I$6:$J$21,2,0)),"")</f>
        <v/>
      </c>
      <c r="AS115" s="109">
        <f>IFERROR(IF(W115="","",VLOOKUP(W$105,'Li Keqiang'!$I$6:$J$21,2,0)),"")</f>
        <v>0.44448166500108011</v>
      </c>
      <c r="AT115" s="109">
        <f>IFERROR(IF(X115="","",VLOOKUP(X$105,'Li Keqiang'!$I$6:$J$21,2,0)),"")</f>
        <v>0.10782938991778358</v>
      </c>
      <c r="AU115" s="109">
        <f>IFERROR(IF(Y115="","",VLOOKUP(Y$105,'Li Keqiang'!$I$6:$J$21,2,0)),"")</f>
        <v>-1.0323746586111129</v>
      </c>
      <c r="AV115" s="109">
        <f>IFERROR(IF(Z115="","",VLOOKUP(Z$105,'Li Keqiang'!$I$6:$J$21,2,0)),"")</f>
        <v>-1.3638759759091867</v>
      </c>
      <c r="AW115" s="109">
        <f>IFERROR(IF(AA115="","",VLOOKUP(AA$105,'Li Keqiang'!$I$6:$J$21,2,0)),"")</f>
        <v>0.43883386458366208</v>
      </c>
      <c r="AX115" s="109">
        <f>IFERROR(IF(AB115="","",VLOOKUP(AB$105,'Li Keqiang'!$I$6:$J$21,2,0)),"")</f>
        <v>-1.0115374804845711</v>
      </c>
      <c r="AY115" s="109">
        <f>IFERROR(IF(AC115="","",VLOOKUP(AC$105,'Li Keqiang'!$I$6:$J$21,2,0)),"")</f>
        <v>-1.1289454956886902</v>
      </c>
      <c r="AZ115" s="109">
        <f>IFERROR(IF(AD115="","",VLOOKUP(AD$105,'Li Keqiang'!$I$6:$J$21,2,0)),"")</f>
        <v>1.5105485765845714</v>
      </c>
      <c r="BA115" s="109">
        <f>IFERROR(IF(AE115="","",VLOOKUP(AE$105,'Li Keqiang'!$I$6:$J$21,2,0)),"")</f>
        <v>4.4593557812178587E-2</v>
      </c>
      <c r="BB115" s="109">
        <f>IFERROR(IF(AF115="","",VLOOKUP(AF$105,'Li Keqiang'!$I$6:$J$21,2,0)),"")</f>
        <v>0.45910578877281499</v>
      </c>
      <c r="BC115" s="109" t="str">
        <f>IFERROR(IF(AG115="","",VLOOKUP(AG$105,'Li Keqiang'!$I$6:$J$21,2,0)),"")</f>
        <v/>
      </c>
      <c r="BD115" s="109"/>
      <c r="BE115" s="109"/>
      <c r="BF115" s="109" t="str">
        <f t="shared" si="12"/>
        <v/>
      </c>
      <c r="BG115" s="109" t="str">
        <f t="shared" si="12"/>
        <v/>
      </c>
      <c r="BH115" s="109" t="str">
        <f t="shared" si="12"/>
        <v/>
      </c>
      <c r="BI115" s="109" t="str">
        <f t="shared" si="12"/>
        <v/>
      </c>
      <c r="BJ115" s="109" t="str">
        <f t="shared" si="12"/>
        <v/>
      </c>
      <c r="BK115" s="109" t="str">
        <f t="shared" si="12"/>
        <v/>
      </c>
      <c r="BL115" s="109" t="str">
        <f t="shared" si="12"/>
        <v/>
      </c>
      <c r="BM115" s="109" t="str">
        <f t="shared" si="12"/>
        <v/>
      </c>
      <c r="BN115" s="109" t="str">
        <f t="shared" si="12"/>
        <v/>
      </c>
      <c r="BO115" s="109">
        <f t="shared" si="12"/>
        <v>0.47253354856407076</v>
      </c>
      <c r="BP115" s="109">
        <f t="shared" si="12"/>
        <v>0.12697320552283464</v>
      </c>
      <c r="BQ115" s="109">
        <f t="shared" si="12"/>
        <v>0.57488743952510446</v>
      </c>
      <c r="BR115" s="109">
        <f t="shared" si="12"/>
        <v>1.2260495346670413</v>
      </c>
      <c r="BS115" s="109">
        <f t="shared" si="12"/>
        <v>0.50792011934749637</v>
      </c>
      <c r="BT115" s="109">
        <f t="shared" si="12"/>
        <v>0.53288776609948474</v>
      </c>
      <c r="BU115" s="109">
        <f t="shared" si="12"/>
        <v>0.74266299636850153</v>
      </c>
      <c r="BV115" s="109">
        <f t="shared" si="13"/>
        <v>3.166699708387505</v>
      </c>
      <c r="BW115" s="109">
        <f t="shared" si="13"/>
        <v>0.12415220966473135</v>
      </c>
      <c r="BX115" s="109">
        <f t="shared" si="13"/>
        <v>0.59066500295505975</v>
      </c>
      <c r="BY115" s="109" t="str">
        <f t="shared" si="13"/>
        <v/>
      </c>
    </row>
    <row r="116" spans="1:77" ht="12" customHeight="1">
      <c r="A116" s="104">
        <v>2010</v>
      </c>
      <c r="B116" s="109">
        <f t="shared" si="14"/>
        <v>-0.24556132464955671</v>
      </c>
      <c r="C116" s="109">
        <f t="shared" si="14"/>
        <v>-0.26454411781785353</v>
      </c>
      <c r="D116" s="109">
        <f t="shared" si="14"/>
        <v>-0.25804217932248863</v>
      </c>
      <c r="E116" s="109">
        <f t="shared" si="14"/>
        <v>-0.27262790364657724</v>
      </c>
      <c r="F116" s="109">
        <f t="shared" si="14"/>
        <v>-0.2738512828324296</v>
      </c>
      <c r="G116" s="109">
        <f t="shared" si="14"/>
        <v>-0.26541427557910247</v>
      </c>
      <c r="H116" s="109">
        <f t="shared" si="14"/>
        <v>-0.28323061384574316</v>
      </c>
      <c r="I116" s="109">
        <f t="shared" si="14"/>
        <v>-0.28502059684565556</v>
      </c>
      <c r="J116" s="109">
        <f t="shared" si="14"/>
        <v>-0.29161473178385294</v>
      </c>
      <c r="K116" s="109">
        <f t="shared" si="14"/>
        <v>-0.32552955872400091</v>
      </c>
      <c r="L116" s="109"/>
      <c r="N116" s="108" t="str">
        <f t="shared" si="15"/>
        <v/>
      </c>
      <c r="O116" s="108" t="str">
        <f t="shared" si="11"/>
        <v/>
      </c>
      <c r="P116" s="108" t="str">
        <f t="shared" si="11"/>
        <v/>
      </c>
      <c r="Q116" s="108" t="str">
        <f t="shared" si="11"/>
        <v/>
      </c>
      <c r="R116" s="108" t="str">
        <f t="shared" si="11"/>
        <v/>
      </c>
      <c r="S116" s="108" t="str">
        <f t="shared" si="11"/>
        <v/>
      </c>
      <c r="T116" s="108" t="str">
        <f t="shared" si="11"/>
        <v/>
      </c>
      <c r="U116" s="108" t="str">
        <f t="shared" si="11"/>
        <v/>
      </c>
      <c r="V116" s="108" t="str">
        <f t="shared" si="11"/>
        <v/>
      </c>
      <c r="W116" s="108" t="str">
        <f t="shared" si="11"/>
        <v/>
      </c>
      <c r="X116" s="108">
        <f t="shared" si="11"/>
        <v>-0.24556132464955671</v>
      </c>
      <c r="Y116" s="108">
        <f t="shared" si="11"/>
        <v>-0.26454411781785353</v>
      </c>
      <c r="Z116" s="108">
        <f t="shared" si="11"/>
        <v>-0.25804217932248863</v>
      </c>
      <c r="AA116" s="108">
        <f t="shared" si="11"/>
        <v>-0.27262790364657724</v>
      </c>
      <c r="AB116" s="108">
        <f t="shared" si="11"/>
        <v>-0.2738512828324296</v>
      </c>
      <c r="AC116" s="108">
        <f t="shared" si="11"/>
        <v>-0.26541427557910247</v>
      </c>
      <c r="AD116" s="108">
        <f t="shared" si="11"/>
        <v>-0.28323061384574316</v>
      </c>
      <c r="AE116" s="108">
        <f t="shared" si="11"/>
        <v>-0.28502059684565556</v>
      </c>
      <c r="AF116" s="108">
        <f t="shared" si="11"/>
        <v>-0.29161473178385294</v>
      </c>
      <c r="AG116" s="108">
        <f t="shared" si="11"/>
        <v>-0.32552955872400091</v>
      </c>
      <c r="AJ116" s="109" t="str">
        <f>IFERROR(IF(N116="","",VLOOKUP(N$105,'Li Keqiang'!$I$6:$J$21,2,0)),"")</f>
        <v/>
      </c>
      <c r="AK116" s="109" t="str">
        <f>IFERROR(IF(O116="","",VLOOKUP(O$105,'Li Keqiang'!$I$6:$J$21,2,0)),"")</f>
        <v/>
      </c>
      <c r="AL116" s="109" t="str">
        <f>IFERROR(IF(P116="","",VLOOKUP(P$105,'Li Keqiang'!$I$6:$J$21,2,0)),"")</f>
        <v/>
      </c>
      <c r="AM116" s="109" t="str">
        <f>IFERROR(IF(Q116="","",VLOOKUP(Q$105,'Li Keqiang'!$I$6:$J$21,2,0)),"")</f>
        <v/>
      </c>
      <c r="AN116" s="109" t="str">
        <f>IFERROR(IF(R116="","",VLOOKUP(R$105,'Li Keqiang'!$I$6:$J$21,2,0)),"")</f>
        <v/>
      </c>
      <c r="AO116" s="109" t="str">
        <f>IFERROR(IF(S116="","",VLOOKUP(S$105,'Li Keqiang'!$I$6:$J$21,2,0)),"")</f>
        <v/>
      </c>
      <c r="AP116" s="109" t="str">
        <f>IFERROR(IF(T116="","",VLOOKUP(T$105,'Li Keqiang'!$I$6:$J$21,2,0)),"")</f>
        <v/>
      </c>
      <c r="AQ116" s="109" t="str">
        <f>IFERROR(IF(U116="","",VLOOKUP(U$105,'Li Keqiang'!$I$6:$J$21,2,0)),"")</f>
        <v/>
      </c>
      <c r="AR116" s="109" t="str">
        <f>IFERROR(IF(V116="","",VLOOKUP(V$105,'Li Keqiang'!$I$6:$J$21,2,0)),"")</f>
        <v/>
      </c>
      <c r="AS116" s="109" t="str">
        <f>IFERROR(IF(W116="","",VLOOKUP(W$105,'Li Keqiang'!$I$6:$J$21,2,0)),"")</f>
        <v/>
      </c>
      <c r="AT116" s="109">
        <f>IFERROR(IF(X116="","",VLOOKUP(X$105,'Li Keqiang'!$I$6:$J$21,2,0)),"")</f>
        <v>0.10782938991778358</v>
      </c>
      <c r="AU116" s="109">
        <f>IFERROR(IF(Y116="","",VLOOKUP(Y$105,'Li Keqiang'!$I$6:$J$21,2,0)),"")</f>
        <v>-1.0323746586111129</v>
      </c>
      <c r="AV116" s="109">
        <f>IFERROR(IF(Z116="","",VLOOKUP(Z$105,'Li Keqiang'!$I$6:$J$21,2,0)),"")</f>
        <v>-1.3638759759091867</v>
      </c>
      <c r="AW116" s="109">
        <f>IFERROR(IF(AA116="","",VLOOKUP(AA$105,'Li Keqiang'!$I$6:$J$21,2,0)),"")</f>
        <v>0.43883386458366208</v>
      </c>
      <c r="AX116" s="109">
        <f>IFERROR(IF(AB116="","",VLOOKUP(AB$105,'Li Keqiang'!$I$6:$J$21,2,0)),"")</f>
        <v>-1.0115374804845711</v>
      </c>
      <c r="AY116" s="109">
        <f>IFERROR(IF(AC116="","",VLOOKUP(AC$105,'Li Keqiang'!$I$6:$J$21,2,0)),"")</f>
        <v>-1.1289454956886902</v>
      </c>
      <c r="AZ116" s="109">
        <f>IFERROR(IF(AD116="","",VLOOKUP(AD$105,'Li Keqiang'!$I$6:$J$21,2,0)),"")</f>
        <v>1.5105485765845714</v>
      </c>
      <c r="BA116" s="109">
        <f>IFERROR(IF(AE116="","",VLOOKUP(AE$105,'Li Keqiang'!$I$6:$J$21,2,0)),"")</f>
        <v>4.4593557812178587E-2</v>
      </c>
      <c r="BB116" s="109">
        <f>IFERROR(IF(AF116="","",VLOOKUP(AF$105,'Li Keqiang'!$I$6:$J$21,2,0)),"")</f>
        <v>0.45910578877281499</v>
      </c>
      <c r="BC116" s="109">
        <f>IFERROR(IF(AG116="","",VLOOKUP(AG$105,'Li Keqiang'!$I$6:$J$21,2,0)),"")</f>
        <v>-0.64012210361584165</v>
      </c>
      <c r="BD116" s="109"/>
      <c r="BE116" s="109"/>
      <c r="BF116" s="109" t="str">
        <f t="shared" si="12"/>
        <v/>
      </c>
      <c r="BG116" s="109" t="str">
        <f t="shared" si="12"/>
        <v/>
      </c>
      <c r="BH116" s="109" t="str">
        <f t="shared" si="12"/>
        <v/>
      </c>
      <c r="BI116" s="109" t="str">
        <f t="shared" si="12"/>
        <v/>
      </c>
      <c r="BJ116" s="109" t="str">
        <f t="shared" si="12"/>
        <v/>
      </c>
      <c r="BK116" s="109" t="str">
        <f t="shared" si="12"/>
        <v/>
      </c>
      <c r="BL116" s="109" t="str">
        <f t="shared" si="12"/>
        <v/>
      </c>
      <c r="BM116" s="109" t="str">
        <f t="shared" si="12"/>
        <v/>
      </c>
      <c r="BN116" s="109" t="str">
        <f t="shared" si="12"/>
        <v/>
      </c>
      <c r="BO116" s="109" t="str">
        <f t="shared" si="12"/>
        <v/>
      </c>
      <c r="BP116" s="109">
        <f t="shared" si="12"/>
        <v>0.12488499714241537</v>
      </c>
      <c r="BQ116" s="109">
        <f t="shared" si="12"/>
        <v>0.58956373937486906</v>
      </c>
      <c r="BR116" s="109">
        <f t="shared" si="12"/>
        <v>1.2228683856733507</v>
      </c>
      <c r="BS116" s="109">
        <f t="shared" si="12"/>
        <v>0.50617784765329876</v>
      </c>
      <c r="BT116" s="109">
        <f t="shared" si="12"/>
        <v>0.54418092620647451</v>
      </c>
      <c r="BU116" s="109">
        <f t="shared" si="12"/>
        <v>0.74568616810395327</v>
      </c>
      <c r="BV116" s="109">
        <f t="shared" si="13"/>
        <v>3.2176437840208352</v>
      </c>
      <c r="BW116" s="109">
        <f t="shared" si="13"/>
        <v>0.10864549095079862</v>
      </c>
      <c r="BX116" s="109">
        <f t="shared" si="13"/>
        <v>0.5635812999848745</v>
      </c>
      <c r="BY116" s="109">
        <f t="shared" si="13"/>
        <v>9.8968469301524836E-2</v>
      </c>
    </row>
    <row r="117" spans="1:77" ht="12" customHeight="1">
      <c r="A117" s="104">
        <v>2011</v>
      </c>
      <c r="B117" s="109">
        <f t="shared" si="14"/>
        <v>-0.26166815091990164</v>
      </c>
      <c r="C117" s="109">
        <f t="shared" si="14"/>
        <v>-0.24726506760160682</v>
      </c>
      <c r="D117" s="109">
        <f t="shared" si="14"/>
        <v>-0.25817340675737854</v>
      </c>
      <c r="E117" s="109">
        <f t="shared" si="14"/>
        <v>-0.25662850624185002</v>
      </c>
      <c r="F117" s="109">
        <f t="shared" si="14"/>
        <v>-0.25568238531357657</v>
      </c>
      <c r="G117" s="109">
        <f t="shared" si="14"/>
        <v>-0.28154585991657816</v>
      </c>
      <c r="H117" s="109">
        <f t="shared" si="14"/>
        <v>-0.28323061384574316</v>
      </c>
      <c r="I117" s="109">
        <f t="shared" si="14"/>
        <v>-0.26897432236972357</v>
      </c>
      <c r="J117" s="109">
        <f t="shared" si="14"/>
        <v>-0.307758836339942</v>
      </c>
      <c r="K117" s="109" t="str">
        <f t="shared" si="14"/>
        <v/>
      </c>
      <c r="L117" s="109"/>
      <c r="N117" s="108" t="str">
        <f t="shared" si="15"/>
        <v/>
      </c>
      <c r="O117" s="108" t="str">
        <f t="shared" si="11"/>
        <v/>
      </c>
      <c r="P117" s="108" t="str">
        <f t="shared" si="11"/>
        <v/>
      </c>
      <c r="Q117" s="108" t="str">
        <f t="shared" si="11"/>
        <v/>
      </c>
      <c r="R117" s="108" t="str">
        <f t="shared" si="11"/>
        <v/>
      </c>
      <c r="S117" s="108" t="str">
        <f t="shared" si="11"/>
        <v/>
      </c>
      <c r="T117" s="108" t="str">
        <f t="shared" si="11"/>
        <v/>
      </c>
      <c r="U117" s="108" t="str">
        <f t="shared" si="11"/>
        <v/>
      </c>
      <c r="V117" s="108" t="str">
        <f t="shared" si="11"/>
        <v/>
      </c>
      <c r="W117" s="108" t="str">
        <f t="shared" si="11"/>
        <v/>
      </c>
      <c r="X117" s="108" t="str">
        <f t="shared" si="11"/>
        <v/>
      </c>
      <c r="Y117" s="108">
        <f t="shared" si="11"/>
        <v>-0.26166815091990164</v>
      </c>
      <c r="Z117" s="108">
        <f t="shared" si="11"/>
        <v>-0.24726506760160682</v>
      </c>
      <c r="AA117" s="108">
        <f t="shared" si="11"/>
        <v>-0.25817340675737854</v>
      </c>
      <c r="AB117" s="108">
        <f t="shared" si="11"/>
        <v>-0.25662850624185002</v>
      </c>
      <c r="AC117" s="108">
        <f t="shared" si="11"/>
        <v>-0.25568238531357657</v>
      </c>
      <c r="AD117" s="108">
        <f t="shared" si="11"/>
        <v>-0.28154585991657816</v>
      </c>
      <c r="AE117" s="108">
        <f t="shared" si="11"/>
        <v>-0.28323061384574316</v>
      </c>
      <c r="AF117" s="108">
        <f t="shared" si="11"/>
        <v>-0.26897432236972357</v>
      </c>
      <c r="AG117" s="108">
        <f t="shared" si="11"/>
        <v>-0.307758836339942</v>
      </c>
      <c r="AJ117" s="109" t="str">
        <f>IFERROR(IF(N117="","",VLOOKUP(N$105,'Li Keqiang'!$I$6:$J$21,2,0)),"")</f>
        <v/>
      </c>
      <c r="AK117" s="109" t="str">
        <f>IFERROR(IF(O117="","",VLOOKUP(O$105,'Li Keqiang'!$I$6:$J$21,2,0)),"")</f>
        <v/>
      </c>
      <c r="AL117" s="109" t="str">
        <f>IFERROR(IF(P117="","",VLOOKUP(P$105,'Li Keqiang'!$I$6:$J$21,2,0)),"")</f>
        <v/>
      </c>
      <c r="AM117" s="109" t="str">
        <f>IFERROR(IF(Q117="","",VLOOKUP(Q$105,'Li Keqiang'!$I$6:$J$21,2,0)),"")</f>
        <v/>
      </c>
      <c r="AN117" s="109" t="str">
        <f>IFERROR(IF(R117="","",VLOOKUP(R$105,'Li Keqiang'!$I$6:$J$21,2,0)),"")</f>
        <v/>
      </c>
      <c r="AO117" s="109" t="str">
        <f>IFERROR(IF(S117="","",VLOOKUP(S$105,'Li Keqiang'!$I$6:$J$21,2,0)),"")</f>
        <v/>
      </c>
      <c r="AP117" s="109" t="str">
        <f>IFERROR(IF(T117="","",VLOOKUP(T$105,'Li Keqiang'!$I$6:$J$21,2,0)),"")</f>
        <v/>
      </c>
      <c r="AQ117" s="109" t="str">
        <f>IFERROR(IF(U117="","",VLOOKUP(U$105,'Li Keqiang'!$I$6:$J$21,2,0)),"")</f>
        <v/>
      </c>
      <c r="AR117" s="109" t="str">
        <f>IFERROR(IF(V117="","",VLOOKUP(V$105,'Li Keqiang'!$I$6:$J$21,2,0)),"")</f>
        <v/>
      </c>
      <c r="AS117" s="109" t="str">
        <f>IFERROR(IF(W117="","",VLOOKUP(W$105,'Li Keqiang'!$I$6:$J$21,2,0)),"")</f>
        <v/>
      </c>
      <c r="AT117" s="109" t="str">
        <f>IFERROR(IF(X117="","",VLOOKUP(X$105,'Li Keqiang'!$I$6:$J$21,2,0)),"")</f>
        <v/>
      </c>
      <c r="AU117" s="109">
        <f>IFERROR(IF(Y117="","",VLOOKUP(Y$105,'Li Keqiang'!$I$6:$J$21,2,0)),"")</f>
        <v>-1.0323746586111129</v>
      </c>
      <c r="AV117" s="109">
        <f>IFERROR(IF(Z117="","",VLOOKUP(Z$105,'Li Keqiang'!$I$6:$J$21,2,0)),"")</f>
        <v>-1.3638759759091867</v>
      </c>
      <c r="AW117" s="109">
        <f>IFERROR(IF(AA117="","",VLOOKUP(AA$105,'Li Keqiang'!$I$6:$J$21,2,0)),"")</f>
        <v>0.43883386458366208</v>
      </c>
      <c r="AX117" s="109">
        <f>IFERROR(IF(AB117="","",VLOOKUP(AB$105,'Li Keqiang'!$I$6:$J$21,2,0)),"")</f>
        <v>-1.0115374804845711</v>
      </c>
      <c r="AY117" s="109">
        <f>IFERROR(IF(AC117="","",VLOOKUP(AC$105,'Li Keqiang'!$I$6:$J$21,2,0)),"")</f>
        <v>-1.1289454956886902</v>
      </c>
      <c r="AZ117" s="109">
        <f>IFERROR(IF(AD117="","",VLOOKUP(AD$105,'Li Keqiang'!$I$6:$J$21,2,0)),"")</f>
        <v>1.5105485765845714</v>
      </c>
      <c r="BA117" s="109">
        <f>IFERROR(IF(AE117="","",VLOOKUP(AE$105,'Li Keqiang'!$I$6:$J$21,2,0)),"")</f>
        <v>4.4593557812178587E-2</v>
      </c>
      <c r="BB117" s="109">
        <f>IFERROR(IF(AF117="","",VLOOKUP(AF$105,'Li Keqiang'!$I$6:$J$21,2,0)),"")</f>
        <v>0.45910578877281499</v>
      </c>
      <c r="BC117" s="109">
        <f>IFERROR(IF(AG117="","",VLOOKUP(AG$105,'Li Keqiang'!$I$6:$J$21,2,0)),"")</f>
        <v>-0.64012210361584165</v>
      </c>
      <c r="BD117" s="109"/>
      <c r="BE117" s="109"/>
      <c r="BF117" s="109" t="str">
        <f t="shared" si="12"/>
        <v/>
      </c>
      <c r="BG117" s="109" t="str">
        <f t="shared" si="12"/>
        <v/>
      </c>
      <c r="BH117" s="109" t="str">
        <f t="shared" si="12"/>
        <v/>
      </c>
      <c r="BI117" s="109" t="str">
        <f t="shared" si="12"/>
        <v/>
      </c>
      <c r="BJ117" s="109" t="str">
        <f t="shared" si="12"/>
        <v/>
      </c>
      <c r="BK117" s="109" t="str">
        <f t="shared" si="12"/>
        <v/>
      </c>
      <c r="BL117" s="109" t="str">
        <f t="shared" si="12"/>
        <v/>
      </c>
      <c r="BM117" s="109" t="str">
        <f t="shared" si="12"/>
        <v/>
      </c>
      <c r="BN117" s="109" t="str">
        <f t="shared" si="12"/>
        <v/>
      </c>
      <c r="BO117" s="109" t="str">
        <f t="shared" si="12"/>
        <v/>
      </c>
      <c r="BP117" s="109" t="str">
        <f t="shared" si="12"/>
        <v/>
      </c>
      <c r="BQ117" s="109">
        <f t="shared" si="12"/>
        <v>0.59398852099758292</v>
      </c>
      <c r="BR117" s="109">
        <f t="shared" si="12"/>
        <v>1.2468199205514787</v>
      </c>
      <c r="BS117" s="109">
        <f t="shared" si="12"/>
        <v>0.48581913630228313</v>
      </c>
      <c r="BT117" s="109">
        <f t="shared" si="12"/>
        <v>0.56988755939219726</v>
      </c>
      <c r="BU117" s="109">
        <f t="shared" si="12"/>
        <v>0.76258845994201785</v>
      </c>
      <c r="BV117" s="109">
        <f t="shared" si="13"/>
        <v>3.2116024693383727</v>
      </c>
      <c r="BW117" s="109">
        <f t="shared" si="13"/>
        <v>0.10746868752320256</v>
      </c>
      <c r="BX117" s="109">
        <f t="shared" si="13"/>
        <v>0.5301006482413313</v>
      </c>
      <c r="BY117" s="109">
        <f t="shared" si="13"/>
        <v>0.11046534143431111</v>
      </c>
    </row>
    <row r="118" spans="1:77" ht="12" customHeight="1">
      <c r="A118" s="104">
        <v>2012</v>
      </c>
      <c r="B118" s="109">
        <f t="shared" si="14"/>
        <v>-0.24608917082016402</v>
      </c>
      <c r="C118" s="109">
        <f t="shared" si="14"/>
        <v>-0.24765618478698606</v>
      </c>
      <c r="D118" s="109">
        <f t="shared" si="14"/>
        <v>-0.25855533952669552</v>
      </c>
      <c r="E118" s="109">
        <f t="shared" si="14"/>
        <v>-0.25431635616902742</v>
      </c>
      <c r="F118" s="109">
        <f t="shared" si="14"/>
        <v>-0.2738512828324296</v>
      </c>
      <c r="G118" s="109">
        <f t="shared" si="14"/>
        <v>-0.26589391668841394</v>
      </c>
      <c r="H118" s="109">
        <f t="shared" si="14"/>
        <v>-0.26626292137064778</v>
      </c>
      <c r="I118" s="109">
        <f t="shared" si="14"/>
        <v>-0.28502059684565556</v>
      </c>
      <c r="J118" s="109" t="str">
        <f t="shared" si="14"/>
        <v/>
      </c>
      <c r="K118" s="109" t="str">
        <f t="shared" si="14"/>
        <v/>
      </c>
      <c r="L118" s="109"/>
      <c r="N118" s="108" t="str">
        <f t="shared" si="15"/>
        <v/>
      </c>
      <c r="O118" s="108" t="str">
        <f t="shared" si="11"/>
        <v/>
      </c>
      <c r="P118" s="108" t="str">
        <f t="shared" si="11"/>
        <v/>
      </c>
      <c r="Q118" s="108" t="str">
        <f t="shared" si="11"/>
        <v/>
      </c>
      <c r="R118" s="108" t="str">
        <f t="shared" si="11"/>
        <v/>
      </c>
      <c r="S118" s="108" t="str">
        <f t="shared" si="11"/>
        <v/>
      </c>
      <c r="T118" s="108" t="str">
        <f t="shared" si="11"/>
        <v/>
      </c>
      <c r="U118" s="108" t="str">
        <f t="shared" si="11"/>
        <v/>
      </c>
      <c r="V118" s="108" t="str">
        <f t="shared" si="11"/>
        <v/>
      </c>
      <c r="W118" s="108" t="str">
        <f t="shared" si="11"/>
        <v/>
      </c>
      <c r="X118" s="108" t="str">
        <f t="shared" si="11"/>
        <v/>
      </c>
      <c r="Y118" s="108" t="str">
        <f t="shared" si="11"/>
        <v/>
      </c>
      <c r="Z118" s="108">
        <f t="shared" si="11"/>
        <v>-0.24608917082016402</v>
      </c>
      <c r="AA118" s="108">
        <f t="shared" si="11"/>
        <v>-0.24765618478698606</v>
      </c>
      <c r="AB118" s="108">
        <f t="shared" si="11"/>
        <v>-0.25855533952669552</v>
      </c>
      <c r="AC118" s="108">
        <f t="shared" si="11"/>
        <v>-0.25431635616902742</v>
      </c>
      <c r="AD118" s="108">
        <f t="shared" si="11"/>
        <v>-0.2738512828324296</v>
      </c>
      <c r="AE118" s="108">
        <f t="shared" si="11"/>
        <v>-0.26589391668841394</v>
      </c>
      <c r="AF118" s="108">
        <f t="shared" si="11"/>
        <v>-0.26626292137064778</v>
      </c>
      <c r="AG118" s="108">
        <f t="shared" si="11"/>
        <v>-0.28502059684565556</v>
      </c>
      <c r="AJ118" s="109" t="str">
        <f>IFERROR(IF(N118="","",VLOOKUP(N$105,'Li Keqiang'!$I$6:$J$21,2,0)),"")</f>
        <v/>
      </c>
      <c r="AK118" s="109" t="str">
        <f>IFERROR(IF(O118="","",VLOOKUP(O$105,'Li Keqiang'!$I$6:$J$21,2,0)),"")</f>
        <v/>
      </c>
      <c r="AL118" s="109" t="str">
        <f>IFERROR(IF(P118="","",VLOOKUP(P$105,'Li Keqiang'!$I$6:$J$21,2,0)),"")</f>
        <v/>
      </c>
      <c r="AM118" s="109" t="str">
        <f>IFERROR(IF(Q118="","",VLOOKUP(Q$105,'Li Keqiang'!$I$6:$J$21,2,0)),"")</f>
        <v/>
      </c>
      <c r="AN118" s="109" t="str">
        <f>IFERROR(IF(R118="","",VLOOKUP(R$105,'Li Keqiang'!$I$6:$J$21,2,0)),"")</f>
        <v/>
      </c>
      <c r="AO118" s="109" t="str">
        <f>IFERROR(IF(S118="","",VLOOKUP(S$105,'Li Keqiang'!$I$6:$J$21,2,0)),"")</f>
        <v/>
      </c>
      <c r="AP118" s="109" t="str">
        <f>IFERROR(IF(T118="","",VLOOKUP(T$105,'Li Keqiang'!$I$6:$J$21,2,0)),"")</f>
        <v/>
      </c>
      <c r="AQ118" s="109" t="str">
        <f>IFERROR(IF(U118="","",VLOOKUP(U$105,'Li Keqiang'!$I$6:$J$21,2,0)),"")</f>
        <v/>
      </c>
      <c r="AR118" s="109" t="str">
        <f>IFERROR(IF(V118="","",VLOOKUP(V$105,'Li Keqiang'!$I$6:$J$21,2,0)),"")</f>
        <v/>
      </c>
      <c r="AS118" s="109" t="str">
        <f>IFERROR(IF(W118="","",VLOOKUP(W$105,'Li Keqiang'!$I$6:$J$21,2,0)),"")</f>
        <v/>
      </c>
      <c r="AT118" s="109" t="str">
        <f>IFERROR(IF(X118="","",VLOOKUP(X$105,'Li Keqiang'!$I$6:$J$21,2,0)),"")</f>
        <v/>
      </c>
      <c r="AU118" s="109" t="str">
        <f>IFERROR(IF(Y118="","",VLOOKUP(Y$105,'Li Keqiang'!$I$6:$J$21,2,0)),"")</f>
        <v/>
      </c>
      <c r="AV118" s="109">
        <f>IFERROR(IF(Z118="","",VLOOKUP(Z$105,'Li Keqiang'!$I$6:$J$21,2,0)),"")</f>
        <v>-1.3638759759091867</v>
      </c>
      <c r="AW118" s="109">
        <f>IFERROR(IF(AA118="","",VLOOKUP(AA$105,'Li Keqiang'!$I$6:$J$21,2,0)),"")</f>
        <v>0.43883386458366208</v>
      </c>
      <c r="AX118" s="109">
        <f>IFERROR(IF(AB118="","",VLOOKUP(AB$105,'Li Keqiang'!$I$6:$J$21,2,0)),"")</f>
        <v>-1.0115374804845711</v>
      </c>
      <c r="AY118" s="109">
        <f>IFERROR(IF(AC118="","",VLOOKUP(AC$105,'Li Keqiang'!$I$6:$J$21,2,0)),"")</f>
        <v>-1.1289454956886902</v>
      </c>
      <c r="AZ118" s="109">
        <f>IFERROR(IF(AD118="","",VLOOKUP(AD$105,'Li Keqiang'!$I$6:$J$21,2,0)),"")</f>
        <v>1.5105485765845714</v>
      </c>
      <c r="BA118" s="109">
        <f>IFERROR(IF(AE118="","",VLOOKUP(AE$105,'Li Keqiang'!$I$6:$J$21,2,0)),"")</f>
        <v>4.4593557812178587E-2</v>
      </c>
      <c r="BB118" s="109">
        <f>IFERROR(IF(AF118="","",VLOOKUP(AF$105,'Li Keqiang'!$I$6:$J$21,2,0)),"")</f>
        <v>0.45910578877281499</v>
      </c>
      <c r="BC118" s="109">
        <f>IFERROR(IF(AG118="","",VLOOKUP(AG$105,'Li Keqiang'!$I$6:$J$21,2,0)),"")</f>
        <v>-0.64012210361584165</v>
      </c>
      <c r="BD118" s="109"/>
      <c r="BE118" s="109"/>
      <c r="BF118" s="109" t="str">
        <f t="shared" si="12"/>
        <v/>
      </c>
      <c r="BG118" s="109" t="str">
        <f t="shared" si="12"/>
        <v/>
      </c>
      <c r="BH118" s="109" t="str">
        <f t="shared" si="12"/>
        <v/>
      </c>
      <c r="BI118" s="109" t="str">
        <f t="shared" si="12"/>
        <v/>
      </c>
      <c r="BJ118" s="109" t="str">
        <f t="shared" si="12"/>
        <v/>
      </c>
      <c r="BK118" s="109" t="str">
        <f t="shared" si="12"/>
        <v/>
      </c>
      <c r="BL118" s="109" t="str">
        <f t="shared" si="12"/>
        <v/>
      </c>
      <c r="BM118" s="109" t="str">
        <f t="shared" si="12"/>
        <v/>
      </c>
      <c r="BN118" s="109" t="str">
        <f t="shared" si="12"/>
        <v/>
      </c>
      <c r="BO118" s="109" t="str">
        <f t="shared" si="12"/>
        <v/>
      </c>
      <c r="BP118" s="109" t="str">
        <f t="shared" si="12"/>
        <v/>
      </c>
      <c r="BQ118" s="109" t="str">
        <f t="shared" si="12"/>
        <v/>
      </c>
      <c r="BR118" s="109">
        <f t="shared" si="12"/>
        <v>1.2494473416311249</v>
      </c>
      <c r="BS118" s="109">
        <f t="shared" si="12"/>
        <v>0.47126858788491494</v>
      </c>
      <c r="BT118" s="109">
        <f t="shared" si="12"/>
        <v>0.56698210460150611</v>
      </c>
      <c r="BU118" s="109">
        <f t="shared" si="12"/>
        <v>0.76497613169690581</v>
      </c>
      <c r="BV118" s="109">
        <f t="shared" si="13"/>
        <v>3.1840828582874128</v>
      </c>
      <c r="BW118" s="109">
        <f t="shared" si="13"/>
        <v>9.6402471821756111E-2</v>
      </c>
      <c r="BX118" s="109">
        <f t="shared" si="13"/>
        <v>0.52615976565519085</v>
      </c>
      <c r="BY118" s="109">
        <f t="shared" si="13"/>
        <v>0.12609708011045653</v>
      </c>
    </row>
    <row r="119" spans="1:77" ht="12" customHeight="1">
      <c r="A119" s="104">
        <v>2013</v>
      </c>
      <c r="B119" s="109">
        <f t="shared" si="14"/>
        <v>-0.24488744044783295</v>
      </c>
      <c r="C119" s="109">
        <f t="shared" si="14"/>
        <v>-0.24902035792610447</v>
      </c>
      <c r="D119" s="109">
        <f t="shared" si="14"/>
        <v>-0.25597018927860055</v>
      </c>
      <c r="E119" s="109">
        <f t="shared" si="14"/>
        <v>-0.27262790364657724</v>
      </c>
      <c r="F119" s="109">
        <f t="shared" si="14"/>
        <v>-0.25828427116067276</v>
      </c>
      <c r="G119" s="109">
        <f t="shared" si="14"/>
        <v>-0.26471030859570982</v>
      </c>
      <c r="H119" s="109">
        <f t="shared" si="14"/>
        <v>-0.28323061384574316</v>
      </c>
      <c r="I119" s="109" t="str">
        <f t="shared" si="14"/>
        <v/>
      </c>
      <c r="J119" s="109" t="str">
        <f t="shared" si="14"/>
        <v/>
      </c>
      <c r="K119" s="109" t="str">
        <f t="shared" si="14"/>
        <v/>
      </c>
      <c r="L119" s="109"/>
      <c r="N119" s="108" t="str">
        <f t="shared" si="15"/>
        <v/>
      </c>
      <c r="O119" s="108" t="str">
        <f t="shared" si="11"/>
        <v/>
      </c>
      <c r="P119" s="108" t="str">
        <f t="shared" si="11"/>
        <v/>
      </c>
      <c r="Q119" s="108" t="str">
        <f t="shared" si="11"/>
        <v/>
      </c>
      <c r="R119" s="108" t="str">
        <f t="shared" si="11"/>
        <v/>
      </c>
      <c r="S119" s="108" t="str">
        <f t="shared" si="11"/>
        <v/>
      </c>
      <c r="T119" s="108" t="str">
        <f t="shared" si="11"/>
        <v/>
      </c>
      <c r="U119" s="108" t="str">
        <f t="shared" si="11"/>
        <v/>
      </c>
      <c r="V119" s="108" t="str">
        <f t="shared" si="11"/>
        <v/>
      </c>
      <c r="W119" s="108" t="str">
        <f t="shared" ref="W119:AG125" si="16">IFERROR(HLOOKUP(W$105-$A119,$B$105:$K$125,2+$A119-$A$106,0),"")</f>
        <v/>
      </c>
      <c r="X119" s="108" t="str">
        <f t="shared" si="16"/>
        <v/>
      </c>
      <c r="Y119" s="108" t="str">
        <f t="shared" si="16"/>
        <v/>
      </c>
      <c r="Z119" s="108" t="str">
        <f t="shared" si="16"/>
        <v/>
      </c>
      <c r="AA119" s="108">
        <f t="shared" si="16"/>
        <v>-0.24488744044783295</v>
      </c>
      <c r="AB119" s="108">
        <f t="shared" si="16"/>
        <v>-0.24902035792610447</v>
      </c>
      <c r="AC119" s="108">
        <f t="shared" si="16"/>
        <v>-0.25597018927860055</v>
      </c>
      <c r="AD119" s="108">
        <f t="shared" si="16"/>
        <v>-0.27262790364657724</v>
      </c>
      <c r="AE119" s="108">
        <f t="shared" si="16"/>
        <v>-0.25828427116067276</v>
      </c>
      <c r="AF119" s="108">
        <f t="shared" si="16"/>
        <v>-0.26471030859570982</v>
      </c>
      <c r="AG119" s="108">
        <f t="shared" si="16"/>
        <v>-0.28323061384574316</v>
      </c>
      <c r="AJ119" s="109" t="str">
        <f>IFERROR(IF(N119="","",VLOOKUP(N$105,'Li Keqiang'!$I$6:$J$21,2,0)),"")</f>
        <v/>
      </c>
      <c r="AK119" s="109" t="str">
        <f>IFERROR(IF(O119="","",VLOOKUP(O$105,'Li Keqiang'!$I$6:$J$21,2,0)),"")</f>
        <v/>
      </c>
      <c r="AL119" s="109" t="str">
        <f>IFERROR(IF(P119="","",VLOOKUP(P$105,'Li Keqiang'!$I$6:$J$21,2,0)),"")</f>
        <v/>
      </c>
      <c r="AM119" s="109" t="str">
        <f>IFERROR(IF(Q119="","",VLOOKUP(Q$105,'Li Keqiang'!$I$6:$J$21,2,0)),"")</f>
        <v/>
      </c>
      <c r="AN119" s="109" t="str">
        <f>IFERROR(IF(R119="","",VLOOKUP(R$105,'Li Keqiang'!$I$6:$J$21,2,0)),"")</f>
        <v/>
      </c>
      <c r="AO119" s="109" t="str">
        <f>IFERROR(IF(S119="","",VLOOKUP(S$105,'Li Keqiang'!$I$6:$J$21,2,0)),"")</f>
        <v/>
      </c>
      <c r="AP119" s="109" t="str">
        <f>IFERROR(IF(T119="","",VLOOKUP(T$105,'Li Keqiang'!$I$6:$J$21,2,0)),"")</f>
        <v/>
      </c>
      <c r="AQ119" s="109" t="str">
        <f>IFERROR(IF(U119="","",VLOOKUP(U$105,'Li Keqiang'!$I$6:$J$21,2,0)),"")</f>
        <v/>
      </c>
      <c r="AR119" s="109" t="str">
        <f>IFERROR(IF(V119="","",VLOOKUP(V$105,'Li Keqiang'!$I$6:$J$21,2,0)),"")</f>
        <v/>
      </c>
      <c r="AS119" s="109" t="str">
        <f>IFERROR(IF(W119="","",VLOOKUP(W$105,'Li Keqiang'!$I$6:$J$21,2,0)),"")</f>
        <v/>
      </c>
      <c r="AT119" s="109" t="str">
        <f>IFERROR(IF(X119="","",VLOOKUP(X$105,'Li Keqiang'!$I$6:$J$21,2,0)),"")</f>
        <v/>
      </c>
      <c r="AU119" s="109" t="str">
        <f>IFERROR(IF(Y119="","",VLOOKUP(Y$105,'Li Keqiang'!$I$6:$J$21,2,0)),"")</f>
        <v/>
      </c>
      <c r="AV119" s="109" t="str">
        <f>IFERROR(IF(Z119="","",VLOOKUP(Z$105,'Li Keqiang'!$I$6:$J$21,2,0)),"")</f>
        <v/>
      </c>
      <c r="AW119" s="109">
        <f>IFERROR(IF(AA119="","",VLOOKUP(AA$105,'Li Keqiang'!$I$6:$J$21,2,0)),"")</f>
        <v>0.43883386458366208</v>
      </c>
      <c r="AX119" s="109">
        <f>IFERROR(IF(AB119="","",VLOOKUP(AB$105,'Li Keqiang'!$I$6:$J$21,2,0)),"")</f>
        <v>-1.0115374804845711</v>
      </c>
      <c r="AY119" s="109">
        <f>IFERROR(IF(AC119="","",VLOOKUP(AC$105,'Li Keqiang'!$I$6:$J$21,2,0)),"")</f>
        <v>-1.1289454956886902</v>
      </c>
      <c r="AZ119" s="109">
        <f>IFERROR(IF(AD119="","",VLOOKUP(AD$105,'Li Keqiang'!$I$6:$J$21,2,0)),"")</f>
        <v>1.5105485765845714</v>
      </c>
      <c r="BA119" s="109">
        <f>IFERROR(IF(AE119="","",VLOOKUP(AE$105,'Li Keqiang'!$I$6:$J$21,2,0)),"")</f>
        <v>4.4593557812178587E-2</v>
      </c>
      <c r="BB119" s="109">
        <f>IFERROR(IF(AF119="","",VLOOKUP(AF$105,'Li Keqiang'!$I$6:$J$21,2,0)),"")</f>
        <v>0.45910578877281499</v>
      </c>
      <c r="BC119" s="109">
        <f>IFERROR(IF(AG119="","",VLOOKUP(AG$105,'Li Keqiang'!$I$6:$J$21,2,0)),"")</f>
        <v>-0.64012210361584165</v>
      </c>
      <c r="BD119" s="109"/>
      <c r="BE119" s="109"/>
      <c r="BF119" s="109" t="str">
        <f t="shared" si="12"/>
        <v/>
      </c>
      <c r="BG119" s="109" t="str">
        <f t="shared" si="12"/>
        <v/>
      </c>
      <c r="BH119" s="109" t="str">
        <f t="shared" si="12"/>
        <v/>
      </c>
      <c r="BI119" s="109" t="str">
        <f t="shared" si="12"/>
        <v/>
      </c>
      <c r="BJ119" s="109" t="str">
        <f t="shared" si="12"/>
        <v/>
      </c>
      <c r="BK119" s="109" t="str">
        <f t="shared" si="12"/>
        <v/>
      </c>
      <c r="BL119" s="109" t="str">
        <f t="shared" si="12"/>
        <v/>
      </c>
      <c r="BM119" s="109" t="str">
        <f t="shared" si="12"/>
        <v/>
      </c>
      <c r="BN119" s="109" t="str">
        <f t="shared" si="12"/>
        <v/>
      </c>
      <c r="BO119" s="109" t="str">
        <f t="shared" si="12"/>
        <v/>
      </c>
      <c r="BP119" s="109" t="str">
        <f t="shared" si="12"/>
        <v/>
      </c>
      <c r="BQ119" s="109" t="str">
        <f t="shared" si="12"/>
        <v/>
      </c>
      <c r="BR119" s="109" t="str">
        <f t="shared" si="12"/>
        <v/>
      </c>
      <c r="BS119" s="109">
        <f t="shared" si="12"/>
        <v>0.46747482295397058</v>
      </c>
      <c r="BT119" s="109">
        <f t="shared" si="12"/>
        <v>0.58143236219484373</v>
      </c>
      <c r="BU119" s="109">
        <f t="shared" si="12"/>
        <v>0.7620858856017898</v>
      </c>
      <c r="BV119" s="109">
        <f t="shared" si="13"/>
        <v>3.1797183596495482</v>
      </c>
      <c r="BW119" s="109">
        <f t="shared" si="13"/>
        <v>9.1734979283307802E-2</v>
      </c>
      <c r="BX119" s="109">
        <f t="shared" si="13"/>
        <v>0.52390974280980185</v>
      </c>
      <c r="BY119" s="109">
        <f t="shared" si="13"/>
        <v>0.12737153547032032</v>
      </c>
    </row>
    <row r="120" spans="1:77" ht="12" customHeight="1">
      <c r="A120" s="104">
        <v>2014</v>
      </c>
      <c r="B120" s="109">
        <f t="shared" si="14"/>
        <v>-0.24648036956541194</v>
      </c>
      <c r="C120" s="109">
        <f t="shared" si="14"/>
        <v>-0.24625666449144412</v>
      </c>
      <c r="D120" s="109">
        <f t="shared" si="14"/>
        <v>-0.27416133801782205</v>
      </c>
      <c r="E120" s="109">
        <f t="shared" si="14"/>
        <v>-0.25739762684499029</v>
      </c>
      <c r="F120" s="109">
        <f t="shared" si="14"/>
        <v>-0.25733882427022559</v>
      </c>
      <c r="G120" s="109">
        <f t="shared" si="14"/>
        <v>-0.28154585991657816</v>
      </c>
      <c r="H120" s="109" t="str">
        <f t="shared" si="14"/>
        <v/>
      </c>
      <c r="I120" s="109" t="str">
        <f t="shared" si="14"/>
        <v/>
      </c>
      <c r="J120" s="109" t="str">
        <f t="shared" si="14"/>
        <v/>
      </c>
      <c r="K120" s="109" t="str">
        <f t="shared" si="14"/>
        <v/>
      </c>
      <c r="L120" s="109"/>
      <c r="N120" s="108" t="str">
        <f t="shared" si="15"/>
        <v/>
      </c>
      <c r="O120" s="108" t="str">
        <f t="shared" si="15"/>
        <v/>
      </c>
      <c r="P120" s="108" t="str">
        <f t="shared" si="15"/>
        <v/>
      </c>
      <c r="Q120" s="108" t="str">
        <f t="shared" si="15"/>
        <v/>
      </c>
      <c r="R120" s="108" t="str">
        <f t="shared" si="15"/>
        <v/>
      </c>
      <c r="S120" s="108" t="str">
        <f t="shared" si="15"/>
        <v/>
      </c>
      <c r="T120" s="108" t="str">
        <f t="shared" si="15"/>
        <v/>
      </c>
      <c r="U120" s="108" t="str">
        <f t="shared" si="15"/>
        <v/>
      </c>
      <c r="V120" s="108" t="str">
        <f t="shared" si="15"/>
        <v/>
      </c>
      <c r="W120" s="108" t="str">
        <f t="shared" si="15"/>
        <v/>
      </c>
      <c r="X120" s="108" t="str">
        <f t="shared" si="15"/>
        <v/>
      </c>
      <c r="Y120" s="108" t="str">
        <f t="shared" si="15"/>
        <v/>
      </c>
      <c r="Z120" s="108" t="str">
        <f t="shared" si="15"/>
        <v/>
      </c>
      <c r="AA120" s="108" t="str">
        <f t="shared" si="15"/>
        <v/>
      </c>
      <c r="AB120" s="108">
        <f t="shared" si="15"/>
        <v>-0.24648036956541194</v>
      </c>
      <c r="AC120" s="108">
        <f t="shared" si="15"/>
        <v>-0.24625666449144412</v>
      </c>
      <c r="AD120" s="108">
        <f t="shared" si="16"/>
        <v>-0.27416133801782205</v>
      </c>
      <c r="AE120" s="108">
        <f t="shared" si="16"/>
        <v>-0.25739762684499029</v>
      </c>
      <c r="AF120" s="108">
        <f t="shared" si="16"/>
        <v>-0.25733882427022559</v>
      </c>
      <c r="AG120" s="108">
        <f t="shared" si="16"/>
        <v>-0.28154585991657816</v>
      </c>
      <c r="AJ120" s="109" t="str">
        <f>IFERROR(IF(N120="","",VLOOKUP(N$105,'Li Keqiang'!$I$6:$J$21,2,0)),"")</f>
        <v/>
      </c>
      <c r="AK120" s="109" t="str">
        <f>IFERROR(IF(O120="","",VLOOKUP(O$105,'Li Keqiang'!$I$6:$J$21,2,0)),"")</f>
        <v/>
      </c>
      <c r="AL120" s="109" t="str">
        <f>IFERROR(IF(P120="","",VLOOKUP(P$105,'Li Keqiang'!$I$6:$J$21,2,0)),"")</f>
        <v/>
      </c>
      <c r="AM120" s="109" t="str">
        <f>IFERROR(IF(Q120="","",VLOOKUP(Q$105,'Li Keqiang'!$I$6:$J$21,2,0)),"")</f>
        <v/>
      </c>
      <c r="AN120" s="109" t="str">
        <f>IFERROR(IF(R120="","",VLOOKUP(R$105,'Li Keqiang'!$I$6:$J$21,2,0)),"")</f>
        <v/>
      </c>
      <c r="AO120" s="109" t="str">
        <f>IFERROR(IF(S120="","",VLOOKUP(S$105,'Li Keqiang'!$I$6:$J$21,2,0)),"")</f>
        <v/>
      </c>
      <c r="AP120" s="109" t="str">
        <f>IFERROR(IF(T120="","",VLOOKUP(T$105,'Li Keqiang'!$I$6:$J$21,2,0)),"")</f>
        <v/>
      </c>
      <c r="AQ120" s="109" t="str">
        <f>IFERROR(IF(U120="","",VLOOKUP(U$105,'Li Keqiang'!$I$6:$J$21,2,0)),"")</f>
        <v/>
      </c>
      <c r="AR120" s="109" t="str">
        <f>IFERROR(IF(V120="","",VLOOKUP(V$105,'Li Keqiang'!$I$6:$J$21,2,0)),"")</f>
        <v/>
      </c>
      <c r="AS120" s="109" t="str">
        <f>IFERROR(IF(W120="","",VLOOKUP(W$105,'Li Keqiang'!$I$6:$J$21,2,0)),"")</f>
        <v/>
      </c>
      <c r="AT120" s="109" t="str">
        <f>IFERROR(IF(X120="","",VLOOKUP(X$105,'Li Keqiang'!$I$6:$J$21,2,0)),"")</f>
        <v/>
      </c>
      <c r="AU120" s="109" t="str">
        <f>IFERROR(IF(Y120="","",VLOOKUP(Y$105,'Li Keqiang'!$I$6:$J$21,2,0)),"")</f>
        <v/>
      </c>
      <c r="AV120" s="109" t="str">
        <f>IFERROR(IF(Z120="","",VLOOKUP(Z$105,'Li Keqiang'!$I$6:$J$21,2,0)),"")</f>
        <v/>
      </c>
      <c r="AW120" s="109" t="str">
        <f>IFERROR(IF(AA120="","",VLOOKUP(AA$105,'Li Keqiang'!$I$6:$J$21,2,0)),"")</f>
        <v/>
      </c>
      <c r="AX120" s="109">
        <f>IFERROR(IF(AB120="","",VLOOKUP(AB$105,'Li Keqiang'!$I$6:$J$21,2,0)),"")</f>
        <v>-1.0115374804845711</v>
      </c>
      <c r="AY120" s="109">
        <f>IFERROR(IF(AC120="","",VLOOKUP(AC$105,'Li Keqiang'!$I$6:$J$21,2,0)),"")</f>
        <v>-1.1289454956886902</v>
      </c>
      <c r="AZ120" s="109">
        <f>IFERROR(IF(AD120="","",VLOOKUP(AD$105,'Li Keqiang'!$I$6:$J$21,2,0)),"")</f>
        <v>1.5105485765845714</v>
      </c>
      <c r="BA120" s="109">
        <f>IFERROR(IF(AE120="","",VLOOKUP(AE$105,'Li Keqiang'!$I$6:$J$21,2,0)),"")</f>
        <v>4.4593557812178587E-2</v>
      </c>
      <c r="BB120" s="109">
        <f>IFERROR(IF(AF120="","",VLOOKUP(AF$105,'Li Keqiang'!$I$6:$J$21,2,0)),"")</f>
        <v>0.45910578877281499</v>
      </c>
      <c r="BC120" s="109">
        <f>IFERROR(IF(AG120="","",VLOOKUP(AG$105,'Li Keqiang'!$I$6:$J$21,2,0)),"")</f>
        <v>-0.64012210361584165</v>
      </c>
      <c r="BD120" s="109"/>
      <c r="BE120" s="109"/>
      <c r="BF120" s="109" t="str">
        <f t="shared" si="12"/>
        <v/>
      </c>
      <c r="BG120" s="109" t="str">
        <f t="shared" si="12"/>
        <v/>
      </c>
      <c r="BH120" s="109" t="str">
        <f t="shared" si="12"/>
        <v/>
      </c>
      <c r="BI120" s="109" t="str">
        <f t="shared" si="12"/>
        <v/>
      </c>
      <c r="BJ120" s="109" t="str">
        <f t="shared" si="12"/>
        <v/>
      </c>
      <c r="BK120" s="109" t="str">
        <f t="shared" si="12"/>
        <v/>
      </c>
      <c r="BL120" s="109" t="str">
        <f t="shared" si="12"/>
        <v/>
      </c>
      <c r="BM120" s="109" t="str">
        <f t="shared" si="12"/>
        <v/>
      </c>
      <c r="BN120" s="109" t="str">
        <f t="shared" si="12"/>
        <v/>
      </c>
      <c r="BO120" s="109" t="str">
        <f t="shared" si="12"/>
        <v/>
      </c>
      <c r="BP120" s="109" t="str">
        <f t="shared" si="12"/>
        <v/>
      </c>
      <c r="BQ120" s="109" t="str">
        <f t="shared" si="12"/>
        <v/>
      </c>
      <c r="BR120" s="109" t="str">
        <f t="shared" si="12"/>
        <v/>
      </c>
      <c r="BS120" s="109" t="str">
        <f t="shared" si="12"/>
        <v/>
      </c>
      <c r="BT120" s="109">
        <f t="shared" si="12"/>
        <v>0.58531238296797061</v>
      </c>
      <c r="BU120" s="109">
        <f t="shared" si="12"/>
        <v>0.77913957272036038</v>
      </c>
      <c r="BV120" s="109">
        <f t="shared" si="13"/>
        <v>3.1851894792800826</v>
      </c>
      <c r="BW120" s="109">
        <f t="shared" si="13"/>
        <v>9.1198675610640281E-2</v>
      </c>
      <c r="BX120" s="109">
        <f t="shared" si="13"/>
        <v>0.5132928835583922</v>
      </c>
      <c r="BY120" s="109">
        <f t="shared" si="13"/>
        <v>0.12857692254547359</v>
      </c>
    </row>
    <row r="121" spans="1:77" ht="12" customHeight="1">
      <c r="A121" s="104">
        <v>2015</v>
      </c>
      <c r="B121" s="109">
        <f t="shared" si="14"/>
        <v>-0.24341031375880262</v>
      </c>
      <c r="C121" s="109">
        <f t="shared" si="14"/>
        <v>-0.26454411781785353</v>
      </c>
      <c r="D121" s="109">
        <f t="shared" si="14"/>
        <v>-0.25926919163452367</v>
      </c>
      <c r="E121" s="109">
        <f t="shared" si="14"/>
        <v>-0.25647778550852079</v>
      </c>
      <c r="F121" s="109">
        <f t="shared" si="14"/>
        <v>-0.25894167037256222</v>
      </c>
      <c r="G121" s="109" t="str">
        <f t="shared" si="14"/>
        <v/>
      </c>
      <c r="H121" s="109" t="str">
        <f t="shared" si="14"/>
        <v/>
      </c>
      <c r="I121" s="109" t="str">
        <f t="shared" si="14"/>
        <v/>
      </c>
      <c r="J121" s="109" t="str">
        <f t="shared" si="14"/>
        <v/>
      </c>
      <c r="K121" s="109" t="str">
        <f t="shared" si="14"/>
        <v/>
      </c>
      <c r="L121" s="109"/>
      <c r="N121" s="108" t="str">
        <f t="shared" si="15"/>
        <v/>
      </c>
      <c r="O121" s="108" t="str">
        <f t="shared" si="15"/>
        <v/>
      </c>
      <c r="P121" s="108" t="str">
        <f t="shared" si="15"/>
        <v/>
      </c>
      <c r="Q121" s="108" t="str">
        <f t="shared" si="15"/>
        <v/>
      </c>
      <c r="R121" s="108" t="str">
        <f t="shared" si="15"/>
        <v/>
      </c>
      <c r="S121" s="108" t="str">
        <f t="shared" si="15"/>
        <v/>
      </c>
      <c r="T121" s="108" t="str">
        <f t="shared" si="15"/>
        <v/>
      </c>
      <c r="U121" s="108" t="str">
        <f t="shared" si="15"/>
        <v/>
      </c>
      <c r="V121" s="108" t="str">
        <f t="shared" si="15"/>
        <v/>
      </c>
      <c r="W121" s="108" t="str">
        <f t="shared" si="15"/>
        <v/>
      </c>
      <c r="X121" s="108" t="str">
        <f t="shared" si="15"/>
        <v/>
      </c>
      <c r="Y121" s="108" t="str">
        <f t="shared" si="15"/>
        <v/>
      </c>
      <c r="Z121" s="108" t="str">
        <f t="shared" si="15"/>
        <v/>
      </c>
      <c r="AA121" s="108" t="str">
        <f t="shared" si="15"/>
        <v/>
      </c>
      <c r="AB121" s="108" t="str">
        <f t="shared" si="15"/>
        <v/>
      </c>
      <c r="AC121" s="108">
        <f t="shared" si="15"/>
        <v>-0.24341031375880262</v>
      </c>
      <c r="AD121" s="108">
        <f t="shared" si="16"/>
        <v>-0.26454411781785353</v>
      </c>
      <c r="AE121" s="108">
        <f t="shared" si="16"/>
        <v>-0.25926919163452367</v>
      </c>
      <c r="AF121" s="108">
        <f t="shared" si="16"/>
        <v>-0.25647778550852079</v>
      </c>
      <c r="AG121" s="108">
        <f t="shared" si="16"/>
        <v>-0.25894167037256222</v>
      </c>
      <c r="AJ121" s="109" t="str">
        <f>IFERROR(IF(N121="","",VLOOKUP(N$105,'Li Keqiang'!$I$6:$J$21,2,0)),"")</f>
        <v/>
      </c>
      <c r="AK121" s="109" t="str">
        <f>IFERROR(IF(O121="","",VLOOKUP(O$105,'Li Keqiang'!$I$6:$J$21,2,0)),"")</f>
        <v/>
      </c>
      <c r="AL121" s="109" t="str">
        <f>IFERROR(IF(P121="","",VLOOKUP(P$105,'Li Keqiang'!$I$6:$J$21,2,0)),"")</f>
        <v/>
      </c>
      <c r="AM121" s="109" t="str">
        <f>IFERROR(IF(Q121="","",VLOOKUP(Q$105,'Li Keqiang'!$I$6:$J$21,2,0)),"")</f>
        <v/>
      </c>
      <c r="AN121" s="109" t="str">
        <f>IFERROR(IF(R121="","",VLOOKUP(R$105,'Li Keqiang'!$I$6:$J$21,2,0)),"")</f>
        <v/>
      </c>
      <c r="AO121" s="109" t="str">
        <f>IFERROR(IF(S121="","",VLOOKUP(S$105,'Li Keqiang'!$I$6:$J$21,2,0)),"")</f>
        <v/>
      </c>
      <c r="AP121" s="109" t="str">
        <f>IFERROR(IF(T121="","",VLOOKUP(T$105,'Li Keqiang'!$I$6:$J$21,2,0)),"")</f>
        <v/>
      </c>
      <c r="AQ121" s="109" t="str">
        <f>IFERROR(IF(U121="","",VLOOKUP(U$105,'Li Keqiang'!$I$6:$J$21,2,0)),"")</f>
        <v/>
      </c>
      <c r="AR121" s="109" t="str">
        <f>IFERROR(IF(V121="","",VLOOKUP(V$105,'Li Keqiang'!$I$6:$J$21,2,0)),"")</f>
        <v/>
      </c>
      <c r="AS121" s="109" t="str">
        <f>IFERROR(IF(W121="","",VLOOKUP(W$105,'Li Keqiang'!$I$6:$J$21,2,0)),"")</f>
        <v/>
      </c>
      <c r="AT121" s="109" t="str">
        <f>IFERROR(IF(X121="","",VLOOKUP(X$105,'Li Keqiang'!$I$6:$J$21,2,0)),"")</f>
        <v/>
      </c>
      <c r="AU121" s="109" t="str">
        <f>IFERROR(IF(Y121="","",VLOOKUP(Y$105,'Li Keqiang'!$I$6:$J$21,2,0)),"")</f>
        <v/>
      </c>
      <c r="AV121" s="109" t="str">
        <f>IFERROR(IF(Z121="","",VLOOKUP(Z$105,'Li Keqiang'!$I$6:$J$21,2,0)),"")</f>
        <v/>
      </c>
      <c r="AW121" s="109" t="str">
        <f>IFERROR(IF(AA121="","",VLOOKUP(AA$105,'Li Keqiang'!$I$6:$J$21,2,0)),"")</f>
        <v/>
      </c>
      <c r="AX121" s="109" t="str">
        <f>IFERROR(IF(AB121="","",VLOOKUP(AB$105,'Li Keqiang'!$I$6:$J$21,2,0)),"")</f>
        <v/>
      </c>
      <c r="AY121" s="109">
        <f>IFERROR(IF(AC121="","",VLOOKUP(AC$105,'Li Keqiang'!$I$6:$J$21,2,0)),"")</f>
        <v>-1.1289454956886902</v>
      </c>
      <c r="AZ121" s="109">
        <f>IFERROR(IF(AD121="","",VLOOKUP(AD$105,'Li Keqiang'!$I$6:$J$21,2,0)),"")</f>
        <v>1.5105485765845714</v>
      </c>
      <c r="BA121" s="109">
        <f>IFERROR(IF(AE121="","",VLOOKUP(AE$105,'Li Keqiang'!$I$6:$J$21,2,0)),"")</f>
        <v>4.4593557812178587E-2</v>
      </c>
      <c r="BB121" s="109">
        <f>IFERROR(IF(AF121="","",VLOOKUP(AF$105,'Li Keqiang'!$I$6:$J$21,2,0)),"")</f>
        <v>0.45910578877281499</v>
      </c>
      <c r="BC121" s="109">
        <f>IFERROR(IF(AG121="","",VLOOKUP(AG$105,'Li Keqiang'!$I$6:$J$21,2,0)),"")</f>
        <v>-0.64012210361584165</v>
      </c>
      <c r="BD121" s="109"/>
      <c r="BE121" s="109"/>
      <c r="BF121" s="109" t="str">
        <f t="shared" si="12"/>
        <v/>
      </c>
      <c r="BG121" s="109" t="str">
        <f t="shared" si="12"/>
        <v/>
      </c>
      <c r="BH121" s="109" t="str">
        <f t="shared" si="12"/>
        <v/>
      </c>
      <c r="BI121" s="109" t="str">
        <f t="shared" si="12"/>
        <v/>
      </c>
      <c r="BJ121" s="109" t="str">
        <f t="shared" si="12"/>
        <v/>
      </c>
      <c r="BK121" s="109" t="str">
        <f t="shared" si="12"/>
        <v/>
      </c>
      <c r="BL121" s="109" t="str">
        <f t="shared" si="12"/>
        <v/>
      </c>
      <c r="BM121" s="109" t="str">
        <f t="shared" si="12"/>
        <v/>
      </c>
      <c r="BN121" s="109" t="str">
        <f t="shared" si="12"/>
        <v/>
      </c>
      <c r="BO121" s="109" t="str">
        <f t="shared" si="12"/>
        <v/>
      </c>
      <c r="BP121" s="109" t="str">
        <f t="shared" si="12"/>
        <v/>
      </c>
      <c r="BQ121" s="109" t="str">
        <f t="shared" si="12"/>
        <v/>
      </c>
      <c r="BR121" s="109" t="str">
        <f t="shared" si="12"/>
        <v/>
      </c>
      <c r="BS121" s="109" t="str">
        <f t="shared" si="12"/>
        <v/>
      </c>
      <c r="BT121" s="109" t="str">
        <f t="shared" si="12"/>
        <v/>
      </c>
      <c r="BU121" s="109">
        <f t="shared" ref="BU121:BU125" si="17">IF(AY121="","",(AY121-AC121)^2)</f>
        <v>0.78417255843559908</v>
      </c>
      <c r="BV121" s="109">
        <f t="shared" si="13"/>
        <v>3.150954073720861</v>
      </c>
      <c r="BW121" s="109">
        <f t="shared" si="13"/>
        <v>9.2332570501309358E-2</v>
      </c>
      <c r="BX121" s="109">
        <f t="shared" si="13"/>
        <v>0.51205985178125202</v>
      </c>
      <c r="BY121" s="109">
        <f t="shared" si="13"/>
        <v>0.14529852268753421</v>
      </c>
    </row>
    <row r="122" spans="1:77" ht="12" customHeight="1">
      <c r="A122" s="104">
        <v>2016</v>
      </c>
      <c r="B122" s="109">
        <f t="shared" si="14"/>
        <v>-0.26166815091990164</v>
      </c>
      <c r="C122" s="109">
        <f t="shared" si="14"/>
        <v>-0.25002379462992058</v>
      </c>
      <c r="D122" s="109">
        <f t="shared" si="14"/>
        <v>-0.25840751307450061</v>
      </c>
      <c r="E122" s="109">
        <f t="shared" si="14"/>
        <v>-0.27262790364657724</v>
      </c>
      <c r="F122" s="109" t="str">
        <f t="shared" si="14"/>
        <v/>
      </c>
      <c r="G122" s="109" t="str">
        <f t="shared" si="14"/>
        <v/>
      </c>
      <c r="H122" s="109" t="str">
        <f t="shared" si="14"/>
        <v/>
      </c>
      <c r="I122" s="109" t="str">
        <f t="shared" si="14"/>
        <v/>
      </c>
      <c r="J122" s="109" t="str">
        <f t="shared" si="14"/>
        <v/>
      </c>
      <c r="K122" s="109" t="str">
        <f t="shared" si="14"/>
        <v/>
      </c>
      <c r="L122" s="109"/>
      <c r="N122" s="108" t="str">
        <f t="shared" si="15"/>
        <v/>
      </c>
      <c r="O122" s="108" t="str">
        <f t="shared" si="15"/>
        <v/>
      </c>
      <c r="P122" s="108" t="str">
        <f t="shared" si="15"/>
        <v/>
      </c>
      <c r="Q122" s="108" t="str">
        <f t="shared" si="15"/>
        <v/>
      </c>
      <c r="R122" s="108" t="str">
        <f t="shared" si="15"/>
        <v/>
      </c>
      <c r="S122" s="108" t="str">
        <f t="shared" si="15"/>
        <v/>
      </c>
      <c r="T122" s="108" t="str">
        <f t="shared" si="15"/>
        <v/>
      </c>
      <c r="U122" s="108" t="str">
        <f t="shared" si="15"/>
        <v/>
      </c>
      <c r="V122" s="108" t="str">
        <f t="shared" si="15"/>
        <v/>
      </c>
      <c r="W122" s="108" t="str">
        <f t="shared" si="15"/>
        <v/>
      </c>
      <c r="X122" s="108" t="str">
        <f t="shared" si="15"/>
        <v/>
      </c>
      <c r="Y122" s="108" t="str">
        <f t="shared" si="15"/>
        <v/>
      </c>
      <c r="Z122" s="108" t="str">
        <f t="shared" si="15"/>
        <v/>
      </c>
      <c r="AA122" s="108" t="str">
        <f t="shared" si="15"/>
        <v/>
      </c>
      <c r="AB122" s="108" t="str">
        <f t="shared" si="15"/>
        <v/>
      </c>
      <c r="AC122" s="108" t="str">
        <f t="shared" si="15"/>
        <v/>
      </c>
      <c r="AD122" s="108">
        <f t="shared" si="16"/>
        <v>-0.26166815091990164</v>
      </c>
      <c r="AE122" s="108">
        <f t="shared" si="16"/>
        <v>-0.25002379462992058</v>
      </c>
      <c r="AF122" s="108">
        <f t="shared" si="16"/>
        <v>-0.25840751307450061</v>
      </c>
      <c r="AG122" s="108">
        <f t="shared" si="16"/>
        <v>-0.27262790364657724</v>
      </c>
      <c r="AJ122" s="109" t="str">
        <f>IFERROR(IF(N122="","",VLOOKUP(N$105,'Li Keqiang'!$I$6:$J$21,2,0)),"")</f>
        <v/>
      </c>
      <c r="AK122" s="109" t="str">
        <f>IFERROR(IF(O122="","",VLOOKUP(O$105,'Li Keqiang'!$I$6:$J$21,2,0)),"")</f>
        <v/>
      </c>
      <c r="AL122" s="109" t="str">
        <f>IFERROR(IF(P122="","",VLOOKUP(P$105,'Li Keqiang'!$I$6:$J$21,2,0)),"")</f>
        <v/>
      </c>
      <c r="AM122" s="109" t="str">
        <f>IFERROR(IF(Q122="","",VLOOKUP(Q$105,'Li Keqiang'!$I$6:$J$21,2,0)),"")</f>
        <v/>
      </c>
      <c r="AN122" s="109" t="str">
        <f>IFERROR(IF(R122="","",VLOOKUP(R$105,'Li Keqiang'!$I$6:$J$21,2,0)),"")</f>
        <v/>
      </c>
      <c r="AO122" s="109" t="str">
        <f>IFERROR(IF(S122="","",VLOOKUP(S$105,'Li Keqiang'!$I$6:$J$21,2,0)),"")</f>
        <v/>
      </c>
      <c r="AP122" s="109" t="str">
        <f>IFERROR(IF(T122="","",VLOOKUP(T$105,'Li Keqiang'!$I$6:$J$21,2,0)),"")</f>
        <v/>
      </c>
      <c r="AQ122" s="109" t="str">
        <f>IFERROR(IF(U122="","",VLOOKUP(U$105,'Li Keqiang'!$I$6:$J$21,2,0)),"")</f>
        <v/>
      </c>
      <c r="AR122" s="109" t="str">
        <f>IFERROR(IF(V122="","",VLOOKUP(V$105,'Li Keqiang'!$I$6:$J$21,2,0)),"")</f>
        <v/>
      </c>
      <c r="AS122" s="109" t="str">
        <f>IFERROR(IF(W122="","",VLOOKUP(W$105,'Li Keqiang'!$I$6:$J$21,2,0)),"")</f>
        <v/>
      </c>
      <c r="AT122" s="109" t="str">
        <f>IFERROR(IF(X122="","",VLOOKUP(X$105,'Li Keqiang'!$I$6:$J$21,2,0)),"")</f>
        <v/>
      </c>
      <c r="AU122" s="109" t="str">
        <f>IFERROR(IF(Y122="","",VLOOKUP(Y$105,'Li Keqiang'!$I$6:$J$21,2,0)),"")</f>
        <v/>
      </c>
      <c r="AV122" s="109" t="str">
        <f>IFERROR(IF(Z122="","",VLOOKUP(Z$105,'Li Keqiang'!$I$6:$J$21,2,0)),"")</f>
        <v/>
      </c>
      <c r="AW122" s="109" t="str">
        <f>IFERROR(IF(AA122="","",VLOOKUP(AA$105,'Li Keqiang'!$I$6:$J$21,2,0)),"")</f>
        <v/>
      </c>
      <c r="AX122" s="109" t="str">
        <f>IFERROR(IF(AB122="","",VLOOKUP(AB$105,'Li Keqiang'!$I$6:$J$21,2,0)),"")</f>
        <v/>
      </c>
      <c r="AY122" s="109" t="str">
        <f>IFERROR(IF(AC122="","",VLOOKUP(AC$105,'Li Keqiang'!$I$6:$J$21,2,0)),"")</f>
        <v/>
      </c>
      <c r="AZ122" s="109">
        <f>IFERROR(IF(AD122="","",VLOOKUP(AD$105,'Li Keqiang'!$I$6:$J$21,2,0)),"")</f>
        <v>1.5105485765845714</v>
      </c>
      <c r="BA122" s="109">
        <f>IFERROR(IF(AE122="","",VLOOKUP(AE$105,'Li Keqiang'!$I$6:$J$21,2,0)),"")</f>
        <v>4.4593557812178587E-2</v>
      </c>
      <c r="BB122" s="109">
        <f>IFERROR(IF(AF122="","",VLOOKUP(AF$105,'Li Keqiang'!$I$6:$J$21,2,0)),"")</f>
        <v>0.45910578877281499</v>
      </c>
      <c r="BC122" s="109">
        <f>IFERROR(IF(AG122="","",VLOOKUP(AG$105,'Li Keqiang'!$I$6:$J$21,2,0)),"")</f>
        <v>-0.64012210361584165</v>
      </c>
      <c r="BD122" s="109"/>
      <c r="BE122" s="109"/>
      <c r="BF122" s="109" t="str">
        <f t="shared" ref="BF122:BT125" si="18">IF(AJ122="","",(AJ122-N122)^2)</f>
        <v/>
      </c>
      <c r="BG122" s="109" t="str">
        <f t="shared" si="18"/>
        <v/>
      </c>
      <c r="BH122" s="109" t="str">
        <f t="shared" si="18"/>
        <v/>
      </c>
      <c r="BI122" s="109" t="str">
        <f t="shared" si="18"/>
        <v/>
      </c>
      <c r="BJ122" s="109" t="str">
        <f t="shared" si="18"/>
        <v/>
      </c>
      <c r="BK122" s="109" t="str">
        <f t="shared" si="18"/>
        <v/>
      </c>
      <c r="BL122" s="109" t="str">
        <f t="shared" si="18"/>
        <v/>
      </c>
      <c r="BM122" s="109" t="str">
        <f t="shared" si="18"/>
        <v/>
      </c>
      <c r="BN122" s="109" t="str">
        <f t="shared" si="18"/>
        <v/>
      </c>
      <c r="BO122" s="109" t="str">
        <f t="shared" si="18"/>
        <v/>
      </c>
      <c r="BP122" s="109" t="str">
        <f t="shared" si="18"/>
        <v/>
      </c>
      <c r="BQ122" s="109" t="str">
        <f t="shared" si="18"/>
        <v/>
      </c>
      <c r="BR122" s="109" t="str">
        <f t="shared" si="18"/>
        <v/>
      </c>
      <c r="BS122" s="109" t="str">
        <f t="shared" si="18"/>
        <v/>
      </c>
      <c r="BT122" s="109" t="str">
        <f t="shared" si="18"/>
        <v/>
      </c>
      <c r="BU122" s="109" t="str">
        <f t="shared" si="17"/>
        <v/>
      </c>
      <c r="BV122" s="109">
        <f t="shared" si="13"/>
        <v>3.140752129246664</v>
      </c>
      <c r="BW122" s="109">
        <f t="shared" si="13"/>
        <v>8.6799384359992085E-2</v>
      </c>
      <c r="BX122" s="109">
        <f t="shared" si="13"/>
        <v>0.51482533832783706</v>
      </c>
      <c r="BY122" s="109">
        <f t="shared" si="13"/>
        <v>0.1350519870110497</v>
      </c>
    </row>
    <row r="123" spans="1:77" ht="12" customHeight="1">
      <c r="A123" s="104">
        <v>2017</v>
      </c>
      <c r="B123" s="109">
        <f t="shared" ref="B123:K125" si="19">IF(B96="","",(B96-$H$100*B$99-$H$102)/$H$101)</f>
        <v>-0.24748552032704321</v>
      </c>
      <c r="C123" s="109">
        <f t="shared" si="19"/>
        <v>-0.2491865308598781</v>
      </c>
      <c r="D123" s="109">
        <f t="shared" si="19"/>
        <v>-0.25996789065495446</v>
      </c>
      <c r="E123" s="109" t="str">
        <f t="shared" si="19"/>
        <v/>
      </c>
      <c r="F123" s="109" t="str">
        <f t="shared" si="19"/>
        <v/>
      </c>
      <c r="G123" s="109" t="str">
        <f t="shared" si="19"/>
        <v/>
      </c>
      <c r="H123" s="109" t="str">
        <f t="shared" si="19"/>
        <v/>
      </c>
      <c r="I123" s="109" t="str">
        <f t="shared" si="19"/>
        <v/>
      </c>
      <c r="J123" s="109" t="str">
        <f t="shared" si="19"/>
        <v/>
      </c>
      <c r="K123" s="109" t="str">
        <f t="shared" si="19"/>
        <v/>
      </c>
      <c r="L123" s="109"/>
      <c r="N123" s="108" t="str">
        <f t="shared" si="15"/>
        <v/>
      </c>
      <c r="O123" s="108" t="str">
        <f t="shared" si="15"/>
        <v/>
      </c>
      <c r="P123" s="108" t="str">
        <f t="shared" si="15"/>
        <v/>
      </c>
      <c r="Q123" s="108" t="str">
        <f t="shared" si="15"/>
        <v/>
      </c>
      <c r="R123" s="108" t="str">
        <f t="shared" si="15"/>
        <v/>
      </c>
      <c r="S123" s="108" t="str">
        <f t="shared" si="15"/>
        <v/>
      </c>
      <c r="T123" s="108" t="str">
        <f t="shared" si="15"/>
        <v/>
      </c>
      <c r="U123" s="108" t="str">
        <f t="shared" si="15"/>
        <v/>
      </c>
      <c r="V123" s="108" t="str">
        <f t="shared" si="15"/>
        <v/>
      </c>
      <c r="W123" s="108" t="str">
        <f t="shared" si="15"/>
        <v/>
      </c>
      <c r="X123" s="108" t="str">
        <f t="shared" si="15"/>
        <v/>
      </c>
      <c r="Y123" s="108" t="str">
        <f t="shared" si="15"/>
        <v/>
      </c>
      <c r="Z123" s="108" t="str">
        <f t="shared" si="15"/>
        <v/>
      </c>
      <c r="AA123" s="108" t="str">
        <f t="shared" si="15"/>
        <v/>
      </c>
      <c r="AB123" s="108" t="str">
        <f t="shared" si="15"/>
        <v/>
      </c>
      <c r="AC123" s="108" t="str">
        <f t="shared" si="15"/>
        <v/>
      </c>
      <c r="AD123" s="108" t="str">
        <f t="shared" si="16"/>
        <v/>
      </c>
      <c r="AE123" s="108">
        <f t="shared" si="16"/>
        <v>-0.24748552032704321</v>
      </c>
      <c r="AF123" s="108">
        <f t="shared" si="16"/>
        <v>-0.2491865308598781</v>
      </c>
      <c r="AG123" s="108">
        <f t="shared" si="16"/>
        <v>-0.25996789065495446</v>
      </c>
      <c r="AJ123" s="109" t="str">
        <f>IFERROR(IF(N123="","",VLOOKUP(N$105,'Li Keqiang'!$I$6:$J$21,2,0)),"")</f>
        <v/>
      </c>
      <c r="AK123" s="109" t="str">
        <f>IFERROR(IF(O123="","",VLOOKUP(O$105,'Li Keqiang'!$I$6:$J$21,2,0)),"")</f>
        <v/>
      </c>
      <c r="AL123" s="109" t="str">
        <f>IFERROR(IF(P123="","",VLOOKUP(P$105,'Li Keqiang'!$I$6:$J$21,2,0)),"")</f>
        <v/>
      </c>
      <c r="AM123" s="109" t="str">
        <f>IFERROR(IF(Q123="","",VLOOKUP(Q$105,'Li Keqiang'!$I$6:$J$21,2,0)),"")</f>
        <v/>
      </c>
      <c r="AN123" s="109" t="str">
        <f>IFERROR(IF(R123="","",VLOOKUP(R$105,'Li Keqiang'!$I$6:$J$21,2,0)),"")</f>
        <v/>
      </c>
      <c r="AO123" s="109" t="str">
        <f>IFERROR(IF(S123="","",VLOOKUP(S$105,'Li Keqiang'!$I$6:$J$21,2,0)),"")</f>
        <v/>
      </c>
      <c r="AP123" s="109" t="str">
        <f>IFERROR(IF(T123="","",VLOOKUP(T$105,'Li Keqiang'!$I$6:$J$21,2,0)),"")</f>
        <v/>
      </c>
      <c r="AQ123" s="109" t="str">
        <f>IFERROR(IF(U123="","",VLOOKUP(U$105,'Li Keqiang'!$I$6:$J$21,2,0)),"")</f>
        <v/>
      </c>
      <c r="AR123" s="109" t="str">
        <f>IFERROR(IF(V123="","",VLOOKUP(V$105,'Li Keqiang'!$I$6:$J$21,2,0)),"")</f>
        <v/>
      </c>
      <c r="AS123" s="109" t="str">
        <f>IFERROR(IF(W123="","",VLOOKUP(W$105,'Li Keqiang'!$I$6:$J$21,2,0)),"")</f>
        <v/>
      </c>
      <c r="AT123" s="109" t="str">
        <f>IFERROR(IF(X123="","",VLOOKUP(X$105,'Li Keqiang'!$I$6:$J$21,2,0)),"")</f>
        <v/>
      </c>
      <c r="AU123" s="109" t="str">
        <f>IFERROR(IF(Y123="","",VLOOKUP(Y$105,'Li Keqiang'!$I$6:$J$21,2,0)),"")</f>
        <v/>
      </c>
      <c r="AV123" s="109" t="str">
        <f>IFERROR(IF(Z123="","",VLOOKUP(Z$105,'Li Keqiang'!$I$6:$J$21,2,0)),"")</f>
        <v/>
      </c>
      <c r="AW123" s="109" t="str">
        <f>IFERROR(IF(AA123="","",VLOOKUP(AA$105,'Li Keqiang'!$I$6:$J$21,2,0)),"")</f>
        <v/>
      </c>
      <c r="AX123" s="109" t="str">
        <f>IFERROR(IF(AB123="","",VLOOKUP(AB$105,'Li Keqiang'!$I$6:$J$21,2,0)),"")</f>
        <v/>
      </c>
      <c r="AY123" s="109" t="str">
        <f>IFERROR(IF(AC123="","",VLOOKUP(AC$105,'Li Keqiang'!$I$6:$J$21,2,0)),"")</f>
        <v/>
      </c>
      <c r="AZ123" s="109" t="str">
        <f>IFERROR(IF(AD123="","",VLOOKUP(AD$105,'Li Keqiang'!$I$6:$J$21,2,0)),"")</f>
        <v/>
      </c>
      <c r="BA123" s="109">
        <f>IFERROR(IF(AE123="","",VLOOKUP(AE$105,'Li Keqiang'!$I$6:$J$21,2,0)),"")</f>
        <v>4.4593557812178587E-2</v>
      </c>
      <c r="BB123" s="109">
        <f>IFERROR(IF(AF123="","",VLOOKUP(AF$105,'Li Keqiang'!$I$6:$J$21,2,0)),"")</f>
        <v>0.45910578877281499</v>
      </c>
      <c r="BC123" s="109">
        <f>IFERROR(IF(AG123="","",VLOOKUP(AG$105,'Li Keqiang'!$I$6:$J$21,2,0)),"")</f>
        <v>-0.64012210361584165</v>
      </c>
      <c r="BD123" s="109"/>
      <c r="BE123" s="109"/>
      <c r="BF123" s="109" t="str">
        <f t="shared" si="18"/>
        <v/>
      </c>
      <c r="BG123" s="109" t="str">
        <f t="shared" si="18"/>
        <v/>
      </c>
      <c r="BH123" s="109" t="str">
        <f t="shared" si="18"/>
        <v/>
      </c>
      <c r="BI123" s="109" t="str">
        <f t="shared" si="18"/>
        <v/>
      </c>
      <c r="BJ123" s="109" t="str">
        <f t="shared" si="18"/>
        <v/>
      </c>
      <c r="BK123" s="109" t="str">
        <f t="shared" si="18"/>
        <v/>
      </c>
      <c r="BL123" s="109" t="str">
        <f t="shared" si="18"/>
        <v/>
      </c>
      <c r="BM123" s="109" t="str">
        <f t="shared" si="18"/>
        <v/>
      </c>
      <c r="BN123" s="109" t="str">
        <f t="shared" si="18"/>
        <v/>
      </c>
      <c r="BO123" s="109" t="str">
        <f t="shared" si="18"/>
        <v/>
      </c>
      <c r="BP123" s="109" t="str">
        <f t="shared" si="18"/>
        <v/>
      </c>
      <c r="BQ123" s="109" t="str">
        <f t="shared" si="18"/>
        <v/>
      </c>
      <c r="BR123" s="109" t="str">
        <f t="shared" si="18"/>
        <v/>
      </c>
      <c r="BS123" s="109" t="str">
        <f t="shared" si="18"/>
        <v/>
      </c>
      <c r="BT123" s="109" t="str">
        <f t="shared" si="18"/>
        <v/>
      </c>
      <c r="BU123" s="109" t="str">
        <f t="shared" si="17"/>
        <v/>
      </c>
      <c r="BV123" s="109" t="str">
        <f t="shared" si="13"/>
        <v/>
      </c>
      <c r="BW123" s="109">
        <f t="shared" si="13"/>
        <v>8.5310187886657632E-2</v>
      </c>
      <c r="BX123" s="109">
        <f t="shared" si="13"/>
        <v>0.50167801005066115</v>
      </c>
      <c r="BY123" s="109">
        <f t="shared" si="13"/>
        <v>0.14451722563191158</v>
      </c>
    </row>
    <row r="124" spans="1:77" ht="12" customHeight="1">
      <c r="A124" s="104">
        <v>2018</v>
      </c>
      <c r="B124" s="109">
        <f t="shared" si="19"/>
        <v>-0.2465241735221598</v>
      </c>
      <c r="C124" s="109">
        <f t="shared" si="19"/>
        <v>-0.2481487269311578</v>
      </c>
      <c r="D124" s="109" t="str">
        <f t="shared" si="19"/>
        <v/>
      </c>
      <c r="E124" s="109" t="str">
        <f t="shared" si="19"/>
        <v/>
      </c>
      <c r="F124" s="109" t="str">
        <f t="shared" si="19"/>
        <v/>
      </c>
      <c r="G124" s="109" t="str">
        <f t="shared" si="19"/>
        <v/>
      </c>
      <c r="H124" s="109" t="str">
        <f t="shared" si="19"/>
        <v/>
      </c>
      <c r="I124" s="109" t="str">
        <f t="shared" si="19"/>
        <v/>
      </c>
      <c r="J124" s="109" t="str">
        <f t="shared" si="19"/>
        <v/>
      </c>
      <c r="K124" s="109" t="str">
        <f t="shared" si="19"/>
        <v/>
      </c>
      <c r="L124" s="109"/>
      <c r="N124" s="108" t="str">
        <f t="shared" si="15"/>
        <v/>
      </c>
      <c r="O124" s="108" t="str">
        <f t="shared" si="15"/>
        <v/>
      </c>
      <c r="P124" s="108" t="str">
        <f t="shared" si="15"/>
        <v/>
      </c>
      <c r="Q124" s="108" t="str">
        <f t="shared" si="15"/>
        <v/>
      </c>
      <c r="R124" s="108" t="str">
        <f t="shared" si="15"/>
        <v/>
      </c>
      <c r="S124" s="108" t="str">
        <f t="shared" si="15"/>
        <v/>
      </c>
      <c r="T124" s="108" t="str">
        <f t="shared" si="15"/>
        <v/>
      </c>
      <c r="U124" s="108" t="str">
        <f t="shared" si="15"/>
        <v/>
      </c>
      <c r="V124" s="108" t="str">
        <f t="shared" si="15"/>
        <v/>
      </c>
      <c r="W124" s="108" t="str">
        <f t="shared" si="15"/>
        <v/>
      </c>
      <c r="X124" s="108" t="str">
        <f t="shared" si="15"/>
        <v/>
      </c>
      <c r="Y124" s="108" t="str">
        <f t="shared" si="15"/>
        <v/>
      </c>
      <c r="Z124" s="108" t="str">
        <f t="shared" si="15"/>
        <v/>
      </c>
      <c r="AA124" s="108" t="str">
        <f t="shared" si="15"/>
        <v/>
      </c>
      <c r="AB124" s="108" t="str">
        <f t="shared" si="15"/>
        <v/>
      </c>
      <c r="AC124" s="108" t="str">
        <f t="shared" si="15"/>
        <v/>
      </c>
      <c r="AD124" s="108" t="str">
        <f t="shared" si="16"/>
        <v/>
      </c>
      <c r="AE124" s="108" t="str">
        <f t="shared" si="16"/>
        <v/>
      </c>
      <c r="AF124" s="108">
        <f t="shared" si="16"/>
        <v>-0.2465241735221598</v>
      </c>
      <c r="AG124" s="108">
        <f t="shared" si="16"/>
        <v>-0.2481487269311578</v>
      </c>
      <c r="AJ124" s="109" t="str">
        <f>IFERROR(IF(N124="","",VLOOKUP(N$105,'Li Keqiang'!$I$6:$J$21,2,0)),"")</f>
        <v/>
      </c>
      <c r="AK124" s="109" t="str">
        <f>IFERROR(IF(O124="","",VLOOKUP(O$105,'Li Keqiang'!$I$6:$J$21,2,0)),"")</f>
        <v/>
      </c>
      <c r="AL124" s="109" t="str">
        <f>IFERROR(IF(P124="","",VLOOKUP(P$105,'Li Keqiang'!$I$6:$J$21,2,0)),"")</f>
        <v/>
      </c>
      <c r="AM124" s="109" t="str">
        <f>IFERROR(IF(Q124="","",VLOOKUP(Q$105,'Li Keqiang'!$I$6:$J$21,2,0)),"")</f>
        <v/>
      </c>
      <c r="AN124" s="109" t="str">
        <f>IFERROR(IF(R124="","",VLOOKUP(R$105,'Li Keqiang'!$I$6:$J$21,2,0)),"")</f>
        <v/>
      </c>
      <c r="AO124" s="109" t="str">
        <f>IFERROR(IF(S124="","",VLOOKUP(S$105,'Li Keqiang'!$I$6:$J$21,2,0)),"")</f>
        <v/>
      </c>
      <c r="AP124" s="109" t="str">
        <f>IFERROR(IF(T124="","",VLOOKUP(T$105,'Li Keqiang'!$I$6:$J$21,2,0)),"")</f>
        <v/>
      </c>
      <c r="AQ124" s="109" t="str">
        <f>IFERROR(IF(U124="","",VLOOKUP(U$105,'Li Keqiang'!$I$6:$J$21,2,0)),"")</f>
        <v/>
      </c>
      <c r="AR124" s="109" t="str">
        <f>IFERROR(IF(V124="","",VLOOKUP(V$105,'Li Keqiang'!$I$6:$J$21,2,0)),"")</f>
        <v/>
      </c>
      <c r="AS124" s="109" t="str">
        <f>IFERROR(IF(W124="","",VLOOKUP(W$105,'Li Keqiang'!$I$6:$J$21,2,0)),"")</f>
        <v/>
      </c>
      <c r="AT124" s="109" t="str">
        <f>IFERROR(IF(X124="","",VLOOKUP(X$105,'Li Keqiang'!$I$6:$J$21,2,0)),"")</f>
        <v/>
      </c>
      <c r="AU124" s="109" t="str">
        <f>IFERROR(IF(Y124="","",VLOOKUP(Y$105,'Li Keqiang'!$I$6:$J$21,2,0)),"")</f>
        <v/>
      </c>
      <c r="AV124" s="109" t="str">
        <f>IFERROR(IF(Z124="","",VLOOKUP(Z$105,'Li Keqiang'!$I$6:$J$21,2,0)),"")</f>
        <v/>
      </c>
      <c r="AW124" s="109" t="str">
        <f>IFERROR(IF(AA124="","",VLOOKUP(AA$105,'Li Keqiang'!$I$6:$J$21,2,0)),"")</f>
        <v/>
      </c>
      <c r="AX124" s="109" t="str">
        <f>IFERROR(IF(AB124="","",VLOOKUP(AB$105,'Li Keqiang'!$I$6:$J$21,2,0)),"")</f>
        <v/>
      </c>
      <c r="AY124" s="109" t="str">
        <f>IFERROR(IF(AC124="","",VLOOKUP(AC$105,'Li Keqiang'!$I$6:$J$21,2,0)),"")</f>
        <v/>
      </c>
      <c r="AZ124" s="109" t="str">
        <f>IFERROR(IF(AD124="","",VLOOKUP(AD$105,'Li Keqiang'!$I$6:$J$21,2,0)),"")</f>
        <v/>
      </c>
      <c r="BA124" s="109" t="str">
        <f>IFERROR(IF(AE124="","",VLOOKUP(AE$105,'Li Keqiang'!$I$6:$J$21,2,0)),"")</f>
        <v/>
      </c>
      <c r="BB124" s="109">
        <f>IFERROR(IF(AF124="","",VLOOKUP(AF$105,'Li Keqiang'!$I$6:$J$21,2,0)),"")</f>
        <v>0.45910578877281499</v>
      </c>
      <c r="BC124" s="109">
        <f>IFERROR(IF(AG124="","",VLOOKUP(AG$105,'Li Keqiang'!$I$6:$J$21,2,0)),"")</f>
        <v>-0.64012210361584165</v>
      </c>
      <c r="BD124" s="109"/>
      <c r="BE124" s="109"/>
      <c r="BF124" s="109" t="str">
        <f t="shared" si="18"/>
        <v/>
      </c>
      <c r="BG124" s="109" t="str">
        <f t="shared" si="18"/>
        <v/>
      </c>
      <c r="BH124" s="109" t="str">
        <f t="shared" si="18"/>
        <v/>
      </c>
      <c r="BI124" s="109" t="str">
        <f t="shared" si="18"/>
        <v/>
      </c>
      <c r="BJ124" s="109" t="str">
        <f t="shared" si="18"/>
        <v/>
      </c>
      <c r="BK124" s="109" t="str">
        <f t="shared" si="18"/>
        <v/>
      </c>
      <c r="BL124" s="109" t="str">
        <f t="shared" si="18"/>
        <v/>
      </c>
      <c r="BM124" s="109" t="str">
        <f t="shared" si="18"/>
        <v/>
      </c>
      <c r="BN124" s="109" t="str">
        <f t="shared" si="18"/>
        <v/>
      </c>
      <c r="BO124" s="109" t="str">
        <f t="shared" si="18"/>
        <v/>
      </c>
      <c r="BP124" s="109" t="str">
        <f t="shared" si="18"/>
        <v/>
      </c>
      <c r="BQ124" s="109" t="str">
        <f t="shared" si="18"/>
        <v/>
      </c>
      <c r="BR124" s="109" t="str">
        <f t="shared" si="18"/>
        <v/>
      </c>
      <c r="BS124" s="109" t="str">
        <f t="shared" si="18"/>
        <v/>
      </c>
      <c r="BT124" s="109" t="str">
        <f t="shared" si="18"/>
        <v/>
      </c>
      <c r="BU124" s="109" t="str">
        <f t="shared" si="17"/>
        <v/>
      </c>
      <c r="BV124" s="109" t="str">
        <f t="shared" si="13"/>
        <v/>
      </c>
      <c r="BW124" s="109" t="str">
        <f t="shared" si="13"/>
        <v/>
      </c>
      <c r="BX124" s="109">
        <f t="shared" si="13"/>
        <v>0.49791364368840751</v>
      </c>
      <c r="BY124" s="109">
        <f t="shared" si="13"/>
        <v>0.15364312802959307</v>
      </c>
    </row>
    <row r="125" spans="1:77" ht="12" customHeight="1">
      <c r="A125" s="104">
        <v>2019</v>
      </c>
      <c r="B125" s="109">
        <f t="shared" si="19"/>
        <v>-0.24478988344700994</v>
      </c>
      <c r="C125" s="109" t="str">
        <f t="shared" si="19"/>
        <v/>
      </c>
      <c r="D125" s="109" t="str">
        <f t="shared" si="19"/>
        <v/>
      </c>
      <c r="E125" s="109" t="str">
        <f t="shared" si="19"/>
        <v/>
      </c>
      <c r="F125" s="109" t="str">
        <f t="shared" si="19"/>
        <v/>
      </c>
      <c r="G125" s="109" t="str">
        <f t="shared" si="19"/>
        <v/>
      </c>
      <c r="H125" s="109" t="str">
        <f t="shared" si="19"/>
        <v/>
      </c>
      <c r="I125" s="109" t="str">
        <f t="shared" si="19"/>
        <v/>
      </c>
      <c r="J125" s="109" t="str">
        <f t="shared" si="19"/>
        <v/>
      </c>
      <c r="K125" s="109" t="str">
        <f t="shared" si="19"/>
        <v/>
      </c>
      <c r="L125" s="109"/>
      <c r="N125" s="108" t="str">
        <f t="shared" si="15"/>
        <v/>
      </c>
      <c r="O125" s="108" t="str">
        <f t="shared" si="15"/>
        <v/>
      </c>
      <c r="P125" s="108" t="str">
        <f t="shared" si="15"/>
        <v/>
      </c>
      <c r="Q125" s="108" t="str">
        <f t="shared" si="15"/>
        <v/>
      </c>
      <c r="R125" s="108" t="str">
        <f t="shared" si="15"/>
        <v/>
      </c>
      <c r="S125" s="108" t="str">
        <f t="shared" si="15"/>
        <v/>
      </c>
      <c r="T125" s="108" t="str">
        <f t="shared" si="15"/>
        <v/>
      </c>
      <c r="U125" s="108" t="str">
        <f t="shared" si="15"/>
        <v/>
      </c>
      <c r="V125" s="108" t="str">
        <f t="shared" si="15"/>
        <v/>
      </c>
      <c r="W125" s="108" t="str">
        <f t="shared" si="15"/>
        <v/>
      </c>
      <c r="X125" s="108" t="str">
        <f t="shared" si="15"/>
        <v/>
      </c>
      <c r="Y125" s="108" t="str">
        <f t="shared" si="15"/>
        <v/>
      </c>
      <c r="Z125" s="108" t="str">
        <f t="shared" si="15"/>
        <v/>
      </c>
      <c r="AA125" s="108" t="str">
        <f t="shared" si="15"/>
        <v/>
      </c>
      <c r="AB125" s="108" t="str">
        <f t="shared" si="15"/>
        <v/>
      </c>
      <c r="AC125" s="108" t="str">
        <f t="shared" si="15"/>
        <v/>
      </c>
      <c r="AD125" s="108" t="str">
        <f t="shared" si="16"/>
        <v/>
      </c>
      <c r="AE125" s="108" t="str">
        <f t="shared" si="16"/>
        <v/>
      </c>
      <c r="AF125" s="108" t="str">
        <f t="shared" si="16"/>
        <v/>
      </c>
      <c r="AG125" s="108">
        <f t="shared" si="16"/>
        <v>-0.24478988344700994</v>
      </c>
      <c r="AJ125" s="109" t="str">
        <f>IFERROR(IF(N125="","",VLOOKUP(N$105,'Li Keqiang'!$I$6:$J$21,2,0)),"")</f>
        <v/>
      </c>
      <c r="AK125" s="109" t="str">
        <f>IFERROR(IF(O125="","",VLOOKUP(O$105,'Li Keqiang'!$I$6:$J$21,2,0)),"")</f>
        <v/>
      </c>
      <c r="AL125" s="109" t="str">
        <f>IFERROR(IF(P125="","",VLOOKUP(P$105,'Li Keqiang'!$I$6:$J$21,2,0)),"")</f>
        <v/>
      </c>
      <c r="AM125" s="109" t="str">
        <f>IFERROR(IF(Q125="","",VLOOKUP(Q$105,'Li Keqiang'!$I$6:$J$21,2,0)),"")</f>
        <v/>
      </c>
      <c r="AN125" s="109" t="str">
        <f>IFERROR(IF(R125="","",VLOOKUP(R$105,'Li Keqiang'!$I$6:$J$21,2,0)),"")</f>
        <v/>
      </c>
      <c r="AO125" s="109" t="str">
        <f>IFERROR(IF(S125="","",VLOOKUP(S$105,'Li Keqiang'!$I$6:$J$21,2,0)),"")</f>
        <v/>
      </c>
      <c r="AP125" s="109" t="str">
        <f>IFERROR(IF(T125="","",VLOOKUP(T$105,'Li Keqiang'!$I$6:$J$21,2,0)),"")</f>
        <v/>
      </c>
      <c r="AQ125" s="109" t="str">
        <f>IFERROR(IF(U125="","",VLOOKUP(U$105,'Li Keqiang'!$I$6:$J$21,2,0)),"")</f>
        <v/>
      </c>
      <c r="AR125" s="109" t="str">
        <f>IFERROR(IF(V125="","",VLOOKUP(V$105,'Li Keqiang'!$I$6:$J$21,2,0)),"")</f>
        <v/>
      </c>
      <c r="AS125" s="109" t="str">
        <f>IFERROR(IF(W125="","",VLOOKUP(W$105,'Li Keqiang'!$I$6:$J$21,2,0)),"")</f>
        <v/>
      </c>
      <c r="AT125" s="109" t="str">
        <f>IFERROR(IF(X125="","",VLOOKUP(X$105,'Li Keqiang'!$I$6:$J$21,2,0)),"")</f>
        <v/>
      </c>
      <c r="AU125" s="109" t="str">
        <f>IFERROR(IF(Y125="","",VLOOKUP(Y$105,'Li Keqiang'!$I$6:$J$21,2,0)),"")</f>
        <v/>
      </c>
      <c r="AV125" s="109" t="str">
        <f>IFERROR(IF(Z125="","",VLOOKUP(Z$105,'Li Keqiang'!$I$6:$J$21,2,0)),"")</f>
        <v/>
      </c>
      <c r="AW125" s="109" t="str">
        <f>IFERROR(IF(AA125="","",VLOOKUP(AA$105,'Li Keqiang'!$I$6:$J$21,2,0)),"")</f>
        <v/>
      </c>
      <c r="AX125" s="109" t="str">
        <f>IFERROR(IF(AB125="","",VLOOKUP(AB$105,'Li Keqiang'!$I$6:$J$21,2,0)),"")</f>
        <v/>
      </c>
      <c r="AY125" s="109" t="str">
        <f>IFERROR(IF(AC125="","",VLOOKUP(AC$105,'Li Keqiang'!$I$6:$J$21,2,0)),"")</f>
        <v/>
      </c>
      <c r="AZ125" s="109" t="str">
        <f>IFERROR(IF(AD125="","",VLOOKUP(AD$105,'Li Keqiang'!$I$6:$J$21,2,0)),"")</f>
        <v/>
      </c>
      <c r="BA125" s="109" t="str">
        <f>IFERROR(IF(AE125="","",VLOOKUP(AE$105,'Li Keqiang'!$I$6:$J$21,2,0)),"")</f>
        <v/>
      </c>
      <c r="BB125" s="109" t="str">
        <f>IFERROR(IF(AF125="","",VLOOKUP(AF$105,'Li Keqiang'!$I$6:$J$21,2,0)),"")</f>
        <v/>
      </c>
      <c r="BC125" s="109">
        <f>IFERROR(IF(AG125="","",VLOOKUP(AG$105,'Li Keqiang'!$I$6:$J$21,2,0)),"")</f>
        <v>-0.64012210361584165</v>
      </c>
      <c r="BD125" s="109"/>
      <c r="BE125" s="109"/>
      <c r="BF125" s="109" t="str">
        <f t="shared" si="18"/>
        <v/>
      </c>
      <c r="BG125" s="109" t="str">
        <f t="shared" si="18"/>
        <v/>
      </c>
      <c r="BH125" s="109" t="str">
        <f t="shared" si="18"/>
        <v/>
      </c>
      <c r="BI125" s="109" t="str">
        <f t="shared" si="18"/>
        <v/>
      </c>
      <c r="BJ125" s="109" t="str">
        <f t="shared" si="18"/>
        <v/>
      </c>
      <c r="BK125" s="109" t="str">
        <f t="shared" si="18"/>
        <v/>
      </c>
      <c r="BL125" s="109" t="str">
        <f t="shared" si="18"/>
        <v/>
      </c>
      <c r="BM125" s="109" t="str">
        <f t="shared" si="18"/>
        <v/>
      </c>
      <c r="BN125" s="109" t="str">
        <f t="shared" si="18"/>
        <v/>
      </c>
      <c r="BO125" s="109" t="str">
        <f t="shared" si="18"/>
        <v/>
      </c>
      <c r="BP125" s="109" t="str">
        <f t="shared" si="18"/>
        <v/>
      </c>
      <c r="BQ125" s="109" t="str">
        <f t="shared" si="18"/>
        <v/>
      </c>
      <c r="BR125" s="109" t="str">
        <f t="shared" si="18"/>
        <v/>
      </c>
      <c r="BS125" s="109" t="str">
        <f t="shared" si="18"/>
        <v/>
      </c>
      <c r="BT125" s="109" t="str">
        <f t="shared" si="18"/>
        <v/>
      </c>
      <c r="BU125" s="109" t="str">
        <f t="shared" si="17"/>
        <v/>
      </c>
      <c r="BV125" s="109" t="str">
        <f t="shared" si="13"/>
        <v/>
      </c>
      <c r="BW125" s="109" t="str">
        <f t="shared" si="13"/>
        <v/>
      </c>
      <c r="BX125" s="109" t="str">
        <f t="shared" si="13"/>
        <v/>
      </c>
      <c r="BY125" s="109">
        <f t="shared" si="13"/>
        <v>0.15628756430361765</v>
      </c>
    </row>
    <row r="126" spans="1:77" ht="12" customHeight="1">
      <c r="A126" s="104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</row>
    <row r="127" spans="1:77" s="107" customFormat="1" ht="12" customHeight="1"/>
    <row r="128" spans="1:77" ht="12" customHeight="1">
      <c r="A128" s="118" t="s">
        <v>172</v>
      </c>
      <c r="G128" s="99" t="s">
        <v>166</v>
      </c>
      <c r="H128" s="99" t="s">
        <v>170</v>
      </c>
    </row>
    <row r="129" spans="1:33" ht="12" customHeight="1">
      <c r="G129" s="99" t="s">
        <v>154</v>
      </c>
      <c r="H129" s="99" t="s">
        <v>169</v>
      </c>
    </row>
    <row r="130" spans="1:33" ht="12" customHeight="1">
      <c r="G130" s="99" t="s">
        <v>65</v>
      </c>
      <c r="H130" s="99" t="s">
        <v>168</v>
      </c>
      <c r="K130" s="99">
        <f>H100</f>
        <v>-18.391631554222073</v>
      </c>
    </row>
    <row r="131" spans="1:33" ht="12" customHeight="1">
      <c r="G131" s="99" t="s">
        <v>219</v>
      </c>
      <c r="H131" s="99" t="s">
        <v>168</v>
      </c>
      <c r="K131" s="99">
        <f t="shared" ref="K131:K132" si="20">H101</f>
        <v>194.88905003811092</v>
      </c>
    </row>
    <row r="132" spans="1:33" ht="12" customHeight="1">
      <c r="G132" s="99" t="s">
        <v>220</v>
      </c>
      <c r="H132" s="99" t="s">
        <v>168</v>
      </c>
      <c r="K132" s="99">
        <f t="shared" si="20"/>
        <v>0</v>
      </c>
    </row>
    <row r="133" spans="1:33" ht="12" customHeight="1">
      <c r="N133" s="99" t="s">
        <v>171</v>
      </c>
    </row>
    <row r="134" spans="1:33" ht="12" customHeight="1">
      <c r="A134" s="101" t="s">
        <v>115</v>
      </c>
      <c r="B134" s="101">
        <v>0</v>
      </c>
      <c r="C134" s="101">
        <v>1</v>
      </c>
      <c r="D134" s="101">
        <v>2</v>
      </c>
      <c r="E134" s="101">
        <v>3</v>
      </c>
      <c r="F134" s="101">
        <v>4</v>
      </c>
      <c r="G134" s="101">
        <v>5</v>
      </c>
      <c r="H134" s="101">
        <v>6</v>
      </c>
      <c r="I134" s="101">
        <v>7</v>
      </c>
      <c r="J134" s="101">
        <v>8</v>
      </c>
      <c r="K134" s="101">
        <v>9</v>
      </c>
      <c r="L134" s="101"/>
      <c r="N134" s="101" t="s">
        <v>115</v>
      </c>
      <c r="O134" s="101">
        <v>0</v>
      </c>
      <c r="P134" s="101">
        <v>1</v>
      </c>
      <c r="Q134" s="101">
        <v>2</v>
      </c>
      <c r="R134" s="101">
        <v>3</v>
      </c>
      <c r="S134" s="101">
        <v>4</v>
      </c>
      <c r="T134" s="101">
        <v>5</v>
      </c>
      <c r="U134" s="101">
        <v>6</v>
      </c>
      <c r="V134" s="101">
        <v>7</v>
      </c>
      <c r="W134" s="101">
        <v>8</v>
      </c>
      <c r="X134" s="101">
        <v>9</v>
      </c>
      <c r="Y134" s="101"/>
      <c r="Z134" s="101"/>
      <c r="AA134" s="101"/>
      <c r="AB134" s="101"/>
      <c r="AC134" s="101"/>
      <c r="AD134" s="101"/>
      <c r="AE134" s="101"/>
      <c r="AF134" s="101"/>
      <c r="AG134" s="101"/>
    </row>
    <row r="135" spans="1:33" ht="12" customHeight="1">
      <c r="A135" s="104">
        <v>2000</v>
      </c>
      <c r="B135" s="103" t="str">
        <f>IFERROR(_xlfn.NORM.S.DIST($K$130*B$99+$K$131*VLOOKUP($A135+B$134,'Li Keqiang'!$I$6:$J$21,2,0)+$K$132,TRUE),"")</f>
        <v/>
      </c>
      <c r="C135" s="103" t="str">
        <f>IFERROR(_xlfn.NORM.S.DIST($K$130*C$99+$K$131*VLOOKUP($A135+C$134,'Li Keqiang'!$I$6:$J$21,2,0)+$K$132,TRUE),"")</f>
        <v/>
      </c>
      <c r="D135" s="103" t="str">
        <f>IFERROR(_xlfn.NORM.S.DIST($K$130*D$99+$K$131*VLOOKUP($A135+D$134,'Li Keqiang'!$I$6:$J$21,2,0)+$K$132,TRUE),"")</f>
        <v/>
      </c>
      <c r="E135" s="103" t="str">
        <f>IFERROR(_xlfn.NORM.S.DIST($K$130*E$99+$K$131*VLOOKUP($A135+E$134,'Li Keqiang'!$I$6:$J$21,2,0)+$K$132,TRUE),"")</f>
        <v/>
      </c>
      <c r="F135" s="103">
        <f>IFERROR(_xlfn.NORM.S.DIST($K$130*F$99+$K$131*VLOOKUP($A135+F$134,'Li Keqiang'!$I$6:$J$21,2,0)+$K$132,TRUE),"")</f>
        <v>0</v>
      </c>
      <c r="G135" s="103">
        <f>IFERROR(_xlfn.NORM.S.DIST($K$130*G$99+$K$131*VLOOKUP($A135+G$134,'Li Keqiang'!$I$6:$J$21,2,0)+$K$132,TRUE),"")</f>
        <v>0</v>
      </c>
      <c r="H135" s="103">
        <f>IFERROR(_xlfn.NORM.S.DIST($K$130*H$99+$K$131*VLOOKUP($A135+H$134,'Li Keqiang'!$I$6:$J$21,2,0)+$K$132,TRUE),"")</f>
        <v>1</v>
      </c>
      <c r="I135" s="103">
        <f>IFERROR(_xlfn.NORM.S.DIST($K$130*I$99+$K$131*VLOOKUP($A135+I$134,'Li Keqiang'!$I$6:$J$21,2,0)+$K$132,TRUE),"")</f>
        <v>1</v>
      </c>
      <c r="J135" s="103">
        <f>IFERROR(_xlfn.NORM.S.DIST($K$130*J$99+$K$131*VLOOKUP($A135+J$134,'Li Keqiang'!$I$6:$J$21,2,0)+$K$132,TRUE),"")</f>
        <v>0</v>
      </c>
      <c r="K135" s="103">
        <f>IFERROR(_xlfn.NORM.S.DIST($K$130*K$99+$K$131*VLOOKUP($A135+K$134,'Li Keqiang'!$I$6:$J$21,2,0)+$K$132,TRUE),"")</f>
        <v>1</v>
      </c>
      <c r="L135" s="109"/>
      <c r="N135" s="104">
        <v>2000</v>
      </c>
      <c r="O135" s="103">
        <f>B52</f>
        <v>0</v>
      </c>
      <c r="P135" s="103">
        <f t="shared" ref="P135:X150" si="21">C52</f>
        <v>0</v>
      </c>
      <c r="Q135" s="103">
        <f t="shared" si="21"/>
        <v>0</v>
      </c>
      <c r="R135" s="103">
        <f t="shared" si="21"/>
        <v>0</v>
      </c>
      <c r="S135" s="103">
        <f t="shared" si="21"/>
        <v>0</v>
      </c>
      <c r="T135" s="103">
        <f t="shared" si="21"/>
        <v>0</v>
      </c>
      <c r="U135" s="103">
        <f t="shared" si="21"/>
        <v>0</v>
      </c>
      <c r="V135" s="103">
        <f t="shared" si="21"/>
        <v>1.4499999999999999E-2</v>
      </c>
      <c r="W135" s="103">
        <f t="shared" si="21"/>
        <v>0</v>
      </c>
      <c r="X135" s="103">
        <f t="shared" si="21"/>
        <v>0</v>
      </c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2" customHeight="1">
      <c r="A136" s="104">
        <v>2001</v>
      </c>
      <c r="B136" s="103" t="str">
        <f>IFERROR(_xlfn.NORM.S.DIST($K$130*B$99+$K$131*VLOOKUP($A136+B$134,'Li Keqiang'!$I$6:$J$21,2,0)+$K$132,TRUE),"")</f>
        <v/>
      </c>
      <c r="C136" s="103" t="str">
        <f>IFERROR(_xlfn.NORM.S.DIST($K$130*C$99+$K$131*VLOOKUP($A136+C$134,'Li Keqiang'!$I$6:$J$21,2,0)+$K$132,TRUE),"")</f>
        <v/>
      </c>
      <c r="D136" s="103" t="str">
        <f>IFERROR(_xlfn.NORM.S.DIST($K$130*D$99+$K$131*VLOOKUP($A136+D$134,'Li Keqiang'!$I$6:$J$21,2,0)+$K$132,TRUE),"")</f>
        <v/>
      </c>
      <c r="E136" s="103">
        <f>IFERROR(_xlfn.NORM.S.DIST($K$130*E$99+$K$131*VLOOKUP($A136+E$134,'Li Keqiang'!$I$6:$J$21,2,0)+$K$132,TRUE),"")</f>
        <v>0</v>
      </c>
      <c r="F136" s="103">
        <f>IFERROR(_xlfn.NORM.S.DIST($K$130*F$99+$K$131*VLOOKUP($A136+F$134,'Li Keqiang'!$I$6:$J$21,2,0)+$K$132,TRUE),"")</f>
        <v>0</v>
      </c>
      <c r="G136" s="103">
        <f>IFERROR(_xlfn.NORM.S.DIST($K$130*G$99+$K$131*VLOOKUP($A136+G$134,'Li Keqiang'!$I$6:$J$21,2,0)+$K$132,TRUE),"")</f>
        <v>1</v>
      </c>
      <c r="H136" s="103">
        <f>IFERROR(_xlfn.NORM.S.DIST($K$130*H$99+$K$131*VLOOKUP($A136+H$134,'Li Keqiang'!$I$6:$J$21,2,0)+$K$132,TRUE),"")</f>
        <v>1</v>
      </c>
      <c r="I136" s="103">
        <f>IFERROR(_xlfn.NORM.S.DIST($K$130*I$99+$K$131*VLOOKUP($A136+I$134,'Li Keqiang'!$I$6:$J$21,2,0)+$K$132,TRUE),"")</f>
        <v>0</v>
      </c>
      <c r="J136" s="103">
        <f>IFERROR(_xlfn.NORM.S.DIST($K$130*J$99+$K$131*VLOOKUP($A136+J$134,'Li Keqiang'!$I$6:$J$21,2,0)+$K$132,TRUE),"")</f>
        <v>1</v>
      </c>
      <c r="K136" s="103">
        <f>IFERROR(_xlfn.NORM.S.DIST($K$130*K$99+$K$131*VLOOKUP($A136+K$134,'Li Keqiang'!$I$6:$J$21,2,0)+$K$132,TRUE),"")</f>
        <v>1</v>
      </c>
      <c r="L136" s="109"/>
      <c r="N136" s="104">
        <v>2001</v>
      </c>
      <c r="O136" s="103">
        <f t="shared" ref="O136:X154" si="22">B53</f>
        <v>0</v>
      </c>
      <c r="P136" s="103">
        <f t="shared" si="21"/>
        <v>0</v>
      </c>
      <c r="Q136" s="103">
        <f t="shared" si="21"/>
        <v>0</v>
      </c>
      <c r="R136" s="103">
        <f t="shared" si="21"/>
        <v>0</v>
      </c>
      <c r="S136" s="103">
        <f t="shared" si="21"/>
        <v>0</v>
      </c>
      <c r="T136" s="103">
        <f t="shared" si="21"/>
        <v>0</v>
      </c>
      <c r="U136" s="103">
        <f t="shared" si="21"/>
        <v>1.3000000000000001E-2</v>
      </c>
      <c r="V136" s="103">
        <f t="shared" si="21"/>
        <v>0</v>
      </c>
      <c r="W136" s="103">
        <f t="shared" si="21"/>
        <v>0</v>
      </c>
      <c r="X136" s="103">
        <f t="shared" si="21"/>
        <v>0</v>
      </c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2" customHeight="1">
      <c r="A137" s="104">
        <v>2002</v>
      </c>
      <c r="B137" s="103" t="str">
        <f>IFERROR(_xlfn.NORM.S.DIST($K$130*B$99+$K$131*VLOOKUP($A137+B$134,'Li Keqiang'!$I$6:$J$21,2,0)+$K$132,TRUE),"")</f>
        <v/>
      </c>
      <c r="C137" s="103" t="str">
        <f>IFERROR(_xlfn.NORM.S.DIST($K$130*C$99+$K$131*VLOOKUP($A137+C$134,'Li Keqiang'!$I$6:$J$21,2,0)+$K$132,TRUE),"")</f>
        <v/>
      </c>
      <c r="D137" s="103">
        <f>IFERROR(_xlfn.NORM.S.DIST($K$130*D$99+$K$131*VLOOKUP($A137+D$134,'Li Keqiang'!$I$6:$J$21,2,0)+$K$132,TRUE),"")</f>
        <v>0</v>
      </c>
      <c r="E137" s="103">
        <f>IFERROR(_xlfn.NORM.S.DIST($K$130*E$99+$K$131*VLOOKUP($A137+E$134,'Li Keqiang'!$I$6:$J$21,2,0)+$K$132,TRUE),"")</f>
        <v>0</v>
      </c>
      <c r="F137" s="103">
        <f>IFERROR(_xlfn.NORM.S.DIST($K$130*F$99+$K$131*VLOOKUP($A137+F$134,'Li Keqiang'!$I$6:$J$21,2,0)+$K$132,TRUE),"")</f>
        <v>1</v>
      </c>
      <c r="G137" s="103">
        <f>IFERROR(_xlfn.NORM.S.DIST($K$130*G$99+$K$131*VLOOKUP($A137+G$134,'Li Keqiang'!$I$6:$J$21,2,0)+$K$132,TRUE),"")</f>
        <v>1</v>
      </c>
      <c r="H137" s="103">
        <f>IFERROR(_xlfn.NORM.S.DIST($K$130*H$99+$K$131*VLOOKUP($A137+H$134,'Li Keqiang'!$I$6:$J$21,2,0)+$K$132,TRUE),"")</f>
        <v>0</v>
      </c>
      <c r="I137" s="103">
        <f>IFERROR(_xlfn.NORM.S.DIST($K$130*I$99+$K$131*VLOOKUP($A137+I$134,'Li Keqiang'!$I$6:$J$21,2,0)+$K$132,TRUE),"")</f>
        <v>1</v>
      </c>
      <c r="J137" s="103">
        <f>IFERROR(_xlfn.NORM.S.DIST($K$130*J$99+$K$131*VLOOKUP($A137+J$134,'Li Keqiang'!$I$6:$J$21,2,0)+$K$132,TRUE),"")</f>
        <v>1</v>
      </c>
      <c r="K137" s="103">
        <f>IFERROR(_xlfn.NORM.S.DIST($K$130*K$99+$K$131*VLOOKUP($A137+K$134,'Li Keqiang'!$I$6:$J$21,2,0)+$K$132,TRUE),"")</f>
        <v>0</v>
      </c>
      <c r="L137" s="109"/>
      <c r="N137" s="104">
        <v>2002</v>
      </c>
      <c r="O137" s="103">
        <f t="shared" si="22"/>
        <v>0</v>
      </c>
      <c r="P137" s="103">
        <f t="shared" si="21"/>
        <v>1.1599999999999999E-2</v>
      </c>
      <c r="Q137" s="103">
        <f t="shared" si="21"/>
        <v>0</v>
      </c>
      <c r="R137" s="103">
        <f t="shared" si="21"/>
        <v>0</v>
      </c>
      <c r="S137" s="103">
        <f t="shared" si="21"/>
        <v>0</v>
      </c>
      <c r="T137" s="103">
        <f t="shared" si="21"/>
        <v>1.1837312828814247E-2</v>
      </c>
      <c r="U137" s="103">
        <f t="shared" si="21"/>
        <v>0</v>
      </c>
      <c r="V137" s="103">
        <f t="shared" si="21"/>
        <v>0</v>
      </c>
      <c r="W137" s="103">
        <f t="shared" si="21"/>
        <v>0</v>
      </c>
      <c r="X137" s="103">
        <f t="shared" si="21"/>
        <v>0</v>
      </c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2" customHeight="1">
      <c r="A138" s="104">
        <v>2003</v>
      </c>
      <c r="B138" s="103" t="str">
        <f>IFERROR(_xlfn.NORM.S.DIST($K$130*B$99+$K$131*VLOOKUP($A138+B$134,'Li Keqiang'!$I$6:$J$21,2,0)+$K$132,TRUE),"")</f>
        <v/>
      </c>
      <c r="C138" s="103">
        <f>IFERROR(_xlfn.NORM.S.DIST($K$130*C$99+$K$131*VLOOKUP($A138+C$134,'Li Keqiang'!$I$6:$J$21,2,0)+$K$132,TRUE),"")</f>
        <v>0</v>
      </c>
      <c r="D138" s="103">
        <f>IFERROR(_xlfn.NORM.S.DIST($K$130*D$99+$K$131*VLOOKUP($A138+D$134,'Li Keqiang'!$I$6:$J$21,2,0)+$K$132,TRUE),"")</f>
        <v>0</v>
      </c>
      <c r="E138" s="103">
        <f>IFERROR(_xlfn.NORM.S.DIST($K$130*E$99+$K$131*VLOOKUP($A138+E$134,'Li Keqiang'!$I$6:$J$21,2,0)+$K$132,TRUE),"")</f>
        <v>1</v>
      </c>
      <c r="F138" s="103">
        <f>IFERROR(_xlfn.NORM.S.DIST($K$130*F$99+$K$131*VLOOKUP($A138+F$134,'Li Keqiang'!$I$6:$J$21,2,0)+$K$132,TRUE),"")</f>
        <v>1</v>
      </c>
      <c r="G138" s="103">
        <f>IFERROR(_xlfn.NORM.S.DIST($K$130*G$99+$K$131*VLOOKUP($A138+G$134,'Li Keqiang'!$I$6:$J$21,2,0)+$K$132,TRUE),"")</f>
        <v>0</v>
      </c>
      <c r="H138" s="103">
        <f>IFERROR(_xlfn.NORM.S.DIST($K$130*H$99+$K$131*VLOOKUP($A138+H$134,'Li Keqiang'!$I$6:$J$21,2,0)+$K$132,TRUE),"")</f>
        <v>1</v>
      </c>
      <c r="I138" s="103">
        <f>IFERROR(_xlfn.NORM.S.DIST($K$130*I$99+$K$131*VLOOKUP($A138+I$134,'Li Keqiang'!$I$6:$J$21,2,0)+$K$132,TRUE),"")</f>
        <v>1</v>
      </c>
      <c r="J138" s="103">
        <f>IFERROR(_xlfn.NORM.S.DIST($K$130*J$99+$K$131*VLOOKUP($A138+J$134,'Li Keqiang'!$I$6:$J$21,2,0)+$K$132,TRUE),"")</f>
        <v>0</v>
      </c>
      <c r="K138" s="103">
        <f>IFERROR(_xlfn.NORM.S.DIST($K$130*K$99+$K$131*VLOOKUP($A138+K$134,'Li Keqiang'!$I$6:$J$21,2,0)+$K$132,TRUE),"")</f>
        <v>0</v>
      </c>
      <c r="L138" s="109"/>
      <c r="N138" s="104">
        <v>2003</v>
      </c>
      <c r="O138" s="103">
        <f t="shared" si="22"/>
        <v>7.4999999999999997E-3</v>
      </c>
      <c r="P138" s="103">
        <f t="shared" si="21"/>
        <v>0</v>
      </c>
      <c r="Q138" s="103">
        <f t="shared" si="21"/>
        <v>0</v>
      </c>
      <c r="R138" s="103">
        <f t="shared" si="21"/>
        <v>0</v>
      </c>
      <c r="S138" s="103">
        <f t="shared" si="21"/>
        <v>7.5566750629722911E-3</v>
      </c>
      <c r="T138" s="103">
        <f t="shared" si="21"/>
        <v>0</v>
      </c>
      <c r="U138" s="103">
        <f t="shared" si="21"/>
        <v>0</v>
      </c>
      <c r="V138" s="103">
        <f t="shared" si="21"/>
        <v>0</v>
      </c>
      <c r="W138" s="103">
        <f t="shared" si="21"/>
        <v>0</v>
      </c>
      <c r="X138" s="103">
        <f t="shared" si="21"/>
        <v>0</v>
      </c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2" customHeight="1">
      <c r="A139" s="104">
        <v>2004</v>
      </c>
      <c r="B139" s="103">
        <f>IFERROR(_xlfn.NORM.S.DIST($K$130*B$99+$K$131*VLOOKUP($A139+B$134,'Li Keqiang'!$I$6:$J$21,2,0)+$K$132,TRUE),"")</f>
        <v>0</v>
      </c>
      <c r="C139" s="103">
        <f>IFERROR(_xlfn.NORM.S.DIST($K$130*C$99+$K$131*VLOOKUP($A139+C$134,'Li Keqiang'!$I$6:$J$21,2,0)+$K$132,TRUE),"")</f>
        <v>0</v>
      </c>
      <c r="D139" s="103">
        <f>IFERROR(_xlfn.NORM.S.DIST($K$130*D$99+$K$131*VLOOKUP($A139+D$134,'Li Keqiang'!$I$6:$J$21,2,0)+$K$132,TRUE),"")</f>
        <v>1</v>
      </c>
      <c r="E139" s="103">
        <f>IFERROR(_xlfn.NORM.S.DIST($K$130*E$99+$K$131*VLOOKUP($A139+E$134,'Li Keqiang'!$I$6:$J$21,2,0)+$K$132,TRUE),"")</f>
        <v>1</v>
      </c>
      <c r="F139" s="103">
        <f>IFERROR(_xlfn.NORM.S.DIST($K$130*F$99+$K$131*VLOOKUP($A139+F$134,'Li Keqiang'!$I$6:$J$21,2,0)+$K$132,TRUE),"")</f>
        <v>0</v>
      </c>
      <c r="G139" s="103">
        <f>IFERROR(_xlfn.NORM.S.DIST($K$130*G$99+$K$131*VLOOKUP($A139+G$134,'Li Keqiang'!$I$6:$J$21,2,0)+$K$132,TRUE),"")</f>
        <v>1</v>
      </c>
      <c r="H139" s="103">
        <f>IFERROR(_xlfn.NORM.S.DIST($K$130*H$99+$K$131*VLOOKUP($A139+H$134,'Li Keqiang'!$I$6:$J$21,2,0)+$K$132,TRUE),"")</f>
        <v>1</v>
      </c>
      <c r="I139" s="103">
        <f>IFERROR(_xlfn.NORM.S.DIST($K$130*I$99+$K$131*VLOOKUP($A139+I$134,'Li Keqiang'!$I$6:$J$21,2,0)+$K$132,TRUE),"")</f>
        <v>0</v>
      </c>
      <c r="J139" s="103">
        <f>IFERROR(_xlfn.NORM.S.DIST($K$130*J$99+$K$131*VLOOKUP($A139+J$134,'Li Keqiang'!$I$6:$J$21,2,0)+$K$132,TRUE),"")</f>
        <v>0</v>
      </c>
      <c r="K139" s="103">
        <f>IFERROR(_xlfn.NORM.S.DIST($K$130*K$99+$K$131*VLOOKUP($A139+K$134,'Li Keqiang'!$I$6:$J$21,2,0)+$K$132,TRUE),"")</f>
        <v>1</v>
      </c>
      <c r="L139" s="109"/>
      <c r="N139" s="104">
        <v>2004</v>
      </c>
      <c r="O139" s="103">
        <f t="shared" si="22"/>
        <v>0</v>
      </c>
      <c r="P139" s="103">
        <f t="shared" si="21"/>
        <v>0</v>
      </c>
      <c r="Q139" s="103">
        <f t="shared" si="21"/>
        <v>0</v>
      </c>
      <c r="R139" s="103">
        <f t="shared" si="21"/>
        <v>7.4999999999999997E-3</v>
      </c>
      <c r="S139" s="103">
        <f t="shared" si="21"/>
        <v>0</v>
      </c>
      <c r="T139" s="103">
        <f t="shared" si="21"/>
        <v>0</v>
      </c>
      <c r="U139" s="103">
        <f t="shared" si="21"/>
        <v>7.5566750629722911E-3</v>
      </c>
      <c r="V139" s="103">
        <f t="shared" si="21"/>
        <v>0</v>
      </c>
      <c r="W139" s="103">
        <f t="shared" si="21"/>
        <v>0</v>
      </c>
      <c r="X139" s="103">
        <f t="shared" si="21"/>
        <v>0</v>
      </c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2" customHeight="1">
      <c r="A140" s="104">
        <v>2005</v>
      </c>
      <c r="B140" s="103">
        <f>IFERROR(_xlfn.NORM.S.DIST($K$130*B$99+$K$131*VLOOKUP($A140+B$134,'Li Keqiang'!$I$6:$J$21,2,0)+$K$132,TRUE),"")</f>
        <v>0</v>
      </c>
      <c r="C140" s="103">
        <f>IFERROR(_xlfn.NORM.S.DIST($K$130*C$99+$K$131*VLOOKUP($A140+C$134,'Li Keqiang'!$I$6:$J$21,2,0)+$K$132,TRUE),"")</f>
        <v>1</v>
      </c>
      <c r="D140" s="103">
        <f>IFERROR(_xlfn.NORM.S.DIST($K$130*D$99+$K$131*VLOOKUP($A140+D$134,'Li Keqiang'!$I$6:$J$21,2,0)+$K$132,TRUE),"")</f>
        <v>1</v>
      </c>
      <c r="E140" s="103">
        <f>IFERROR(_xlfn.NORM.S.DIST($K$130*E$99+$K$131*VLOOKUP($A140+E$134,'Li Keqiang'!$I$6:$J$21,2,0)+$K$132,TRUE),"")</f>
        <v>0</v>
      </c>
      <c r="F140" s="103">
        <f>IFERROR(_xlfn.NORM.S.DIST($K$130*F$99+$K$131*VLOOKUP($A140+F$134,'Li Keqiang'!$I$6:$J$21,2,0)+$K$132,TRUE),"")</f>
        <v>1</v>
      </c>
      <c r="G140" s="103">
        <f>IFERROR(_xlfn.NORM.S.DIST($K$130*G$99+$K$131*VLOOKUP($A140+G$134,'Li Keqiang'!$I$6:$J$21,2,0)+$K$132,TRUE),"")</f>
        <v>1</v>
      </c>
      <c r="H140" s="103">
        <f>IFERROR(_xlfn.NORM.S.DIST($K$130*H$99+$K$131*VLOOKUP($A140+H$134,'Li Keqiang'!$I$6:$J$21,2,0)+$K$132,TRUE),"")</f>
        <v>0</v>
      </c>
      <c r="I140" s="103">
        <f>IFERROR(_xlfn.NORM.S.DIST($K$130*I$99+$K$131*VLOOKUP($A140+I$134,'Li Keqiang'!$I$6:$J$21,2,0)+$K$132,TRUE),"")</f>
        <v>0</v>
      </c>
      <c r="J140" s="103">
        <f>IFERROR(_xlfn.NORM.S.DIST($K$130*J$99+$K$131*VLOOKUP($A140+J$134,'Li Keqiang'!$I$6:$J$21,2,0)+$K$132,TRUE),"")</f>
        <v>1</v>
      </c>
      <c r="K140" s="103">
        <f>IFERROR(_xlfn.NORM.S.DIST($K$130*K$99+$K$131*VLOOKUP($A140+K$134,'Li Keqiang'!$I$6:$J$21,2,0)+$K$132,TRUE),"")</f>
        <v>0</v>
      </c>
      <c r="L140" s="109"/>
      <c r="N140" s="104">
        <v>2005</v>
      </c>
      <c r="O140" s="103">
        <f t="shared" si="22"/>
        <v>0</v>
      </c>
      <c r="P140" s="103">
        <f t="shared" si="21"/>
        <v>0</v>
      </c>
      <c r="Q140" s="103">
        <f t="shared" si="21"/>
        <v>6.8000000000000005E-3</v>
      </c>
      <c r="R140" s="103">
        <f t="shared" si="21"/>
        <v>0</v>
      </c>
      <c r="S140" s="103">
        <f t="shared" si="21"/>
        <v>6.7458719291180035E-3</v>
      </c>
      <c r="T140" s="103">
        <f t="shared" si="21"/>
        <v>6.8930562595032911E-3</v>
      </c>
      <c r="U140" s="103">
        <f t="shared" si="21"/>
        <v>0</v>
      </c>
      <c r="V140" s="103">
        <f t="shared" si="21"/>
        <v>6.8388282127181833E-3</v>
      </c>
      <c r="W140" s="103">
        <f t="shared" si="21"/>
        <v>0</v>
      </c>
      <c r="X140" s="103">
        <f t="shared" si="21"/>
        <v>0</v>
      </c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2" customHeight="1">
      <c r="A141" s="104">
        <v>2006</v>
      </c>
      <c r="B141" s="103">
        <f>IFERROR(_xlfn.NORM.S.DIST($K$130*B$99+$K$131*VLOOKUP($A141+B$134,'Li Keqiang'!$I$6:$J$21,2,0)+$K$132,TRUE),"")</f>
        <v>1</v>
      </c>
      <c r="C141" s="103">
        <f>IFERROR(_xlfn.NORM.S.DIST($K$130*C$99+$K$131*VLOOKUP($A141+C$134,'Li Keqiang'!$I$6:$J$21,2,0)+$K$132,TRUE),"")</f>
        <v>1</v>
      </c>
      <c r="D141" s="103">
        <f>IFERROR(_xlfn.NORM.S.DIST($K$130*D$99+$K$131*VLOOKUP($A141+D$134,'Li Keqiang'!$I$6:$J$21,2,0)+$K$132,TRUE),"")</f>
        <v>0</v>
      </c>
      <c r="E141" s="103">
        <f>IFERROR(_xlfn.NORM.S.DIST($K$130*E$99+$K$131*VLOOKUP($A141+E$134,'Li Keqiang'!$I$6:$J$21,2,0)+$K$132,TRUE),"")</f>
        <v>1</v>
      </c>
      <c r="F141" s="103">
        <f>IFERROR(_xlfn.NORM.S.DIST($K$130*F$99+$K$131*VLOOKUP($A141+F$134,'Li Keqiang'!$I$6:$J$21,2,0)+$K$132,TRUE),"")</f>
        <v>1</v>
      </c>
      <c r="G141" s="103">
        <f>IFERROR(_xlfn.NORM.S.DIST($K$130*G$99+$K$131*VLOOKUP($A141+G$134,'Li Keqiang'!$I$6:$J$21,2,0)+$K$132,TRUE),"")</f>
        <v>0</v>
      </c>
      <c r="H141" s="103">
        <f>IFERROR(_xlfn.NORM.S.DIST($K$130*H$99+$K$131*VLOOKUP($A141+H$134,'Li Keqiang'!$I$6:$J$21,2,0)+$K$132,TRUE),"")</f>
        <v>0</v>
      </c>
      <c r="I141" s="103">
        <f>IFERROR(_xlfn.NORM.S.DIST($K$130*I$99+$K$131*VLOOKUP($A141+I$134,'Li Keqiang'!$I$6:$J$21,2,0)+$K$132,TRUE),"")</f>
        <v>1</v>
      </c>
      <c r="J141" s="103">
        <f>IFERROR(_xlfn.NORM.S.DIST($K$130*J$99+$K$131*VLOOKUP($A141+J$134,'Li Keqiang'!$I$6:$J$21,2,0)+$K$132,TRUE),"")</f>
        <v>0</v>
      </c>
      <c r="K141" s="103">
        <f>IFERROR(_xlfn.NORM.S.DIST($K$130*K$99+$K$131*VLOOKUP($A141+K$134,'Li Keqiang'!$I$6:$J$21,2,0)+$K$132,TRUE),"")</f>
        <v>0</v>
      </c>
      <c r="L141" s="109"/>
      <c r="N141" s="104">
        <v>2006</v>
      </c>
      <c r="O141" s="103">
        <f t="shared" si="22"/>
        <v>6.3E-3</v>
      </c>
      <c r="P141" s="103">
        <f t="shared" si="21"/>
        <v>6.3399416322833854E-3</v>
      </c>
      <c r="Q141" s="103">
        <f t="shared" si="21"/>
        <v>0</v>
      </c>
      <c r="R141" s="103">
        <f t="shared" si="21"/>
        <v>6.3803929511849298E-3</v>
      </c>
      <c r="S141" s="103">
        <f t="shared" si="21"/>
        <v>6.4213637753541943E-3</v>
      </c>
      <c r="T141" s="103">
        <f t="shared" si="21"/>
        <v>0</v>
      </c>
      <c r="U141" s="103">
        <f t="shared" si="21"/>
        <v>6.360279031596229E-3</v>
      </c>
      <c r="V141" s="103">
        <f t="shared" si="21"/>
        <v>0</v>
      </c>
      <c r="W141" s="103">
        <f t="shared" si="21"/>
        <v>0</v>
      </c>
      <c r="X141" s="103">
        <f t="shared" si="21"/>
        <v>0</v>
      </c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2" customHeight="1">
      <c r="A142" s="104">
        <v>2007</v>
      </c>
      <c r="B142" s="103">
        <f>IFERROR(_xlfn.NORM.S.DIST($K$130*B$99+$K$131*VLOOKUP($A142+B$134,'Li Keqiang'!$I$6:$J$21,2,0)+$K$132,TRUE),"")</f>
        <v>1</v>
      </c>
      <c r="C142" s="103">
        <f>IFERROR(_xlfn.NORM.S.DIST($K$130*C$99+$K$131*VLOOKUP($A142+C$134,'Li Keqiang'!$I$6:$J$21,2,0)+$K$132,TRUE),"")</f>
        <v>0</v>
      </c>
      <c r="D142" s="103">
        <f>IFERROR(_xlfn.NORM.S.DIST($K$130*D$99+$K$131*VLOOKUP($A142+D$134,'Li Keqiang'!$I$6:$J$21,2,0)+$K$132,TRUE),"")</f>
        <v>1</v>
      </c>
      <c r="E142" s="103">
        <f>IFERROR(_xlfn.NORM.S.DIST($K$130*E$99+$K$131*VLOOKUP($A142+E$134,'Li Keqiang'!$I$6:$J$21,2,0)+$K$132,TRUE),"")</f>
        <v>1</v>
      </c>
      <c r="F142" s="103">
        <f>IFERROR(_xlfn.NORM.S.DIST($K$130*F$99+$K$131*VLOOKUP($A142+F$134,'Li Keqiang'!$I$6:$J$21,2,0)+$K$132,TRUE),"")</f>
        <v>0</v>
      </c>
      <c r="G142" s="103">
        <f>IFERROR(_xlfn.NORM.S.DIST($K$130*G$99+$K$131*VLOOKUP($A142+G$134,'Li Keqiang'!$I$6:$J$21,2,0)+$K$132,TRUE),"")</f>
        <v>0</v>
      </c>
      <c r="H142" s="103">
        <f>IFERROR(_xlfn.NORM.S.DIST($K$130*H$99+$K$131*VLOOKUP($A142+H$134,'Li Keqiang'!$I$6:$J$21,2,0)+$K$132,TRUE),"")</f>
        <v>1</v>
      </c>
      <c r="I142" s="103">
        <f>IFERROR(_xlfn.NORM.S.DIST($K$130*I$99+$K$131*VLOOKUP($A142+I$134,'Li Keqiang'!$I$6:$J$21,2,0)+$K$132,TRUE),"")</f>
        <v>0</v>
      </c>
      <c r="J142" s="103">
        <f>IFERROR(_xlfn.NORM.S.DIST($K$130*J$99+$K$131*VLOOKUP($A142+J$134,'Li Keqiang'!$I$6:$J$21,2,0)+$K$132,TRUE),"")</f>
        <v>0</v>
      </c>
      <c r="K142" s="103">
        <f>IFERROR(_xlfn.NORM.S.DIST($K$130*K$99+$K$131*VLOOKUP($A142+K$134,'Li Keqiang'!$I$6:$J$21,2,0)+$K$132,TRUE),"")</f>
        <v>1</v>
      </c>
      <c r="L142" s="109"/>
      <c r="N142" s="104">
        <v>2007</v>
      </c>
      <c r="O142" s="103">
        <f t="shared" si="22"/>
        <v>8.1000000000000013E-3</v>
      </c>
      <c r="P142" s="103">
        <f t="shared" si="21"/>
        <v>8.2669623954027601E-3</v>
      </c>
      <c r="Q142" s="103">
        <f t="shared" si="21"/>
        <v>8.2342177493138144E-3</v>
      </c>
      <c r="R142" s="103">
        <f t="shared" si="21"/>
        <v>8.3025830258302621E-3</v>
      </c>
      <c r="S142" s="103">
        <f t="shared" si="21"/>
        <v>0</v>
      </c>
      <c r="T142" s="103">
        <f t="shared" si="21"/>
        <v>8.4754521963824273E-3</v>
      </c>
      <c r="U142" s="103">
        <f t="shared" si="21"/>
        <v>0</v>
      </c>
      <c r="V142" s="103">
        <f t="shared" si="21"/>
        <v>0</v>
      </c>
      <c r="W142" s="103">
        <f t="shared" si="21"/>
        <v>8.4436568331074692E-3</v>
      </c>
      <c r="X142" s="103">
        <f t="shared" si="21"/>
        <v>0</v>
      </c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2" customHeight="1">
      <c r="A143" s="104">
        <v>2008</v>
      </c>
      <c r="B143" s="103">
        <f>IFERROR(_xlfn.NORM.S.DIST($K$130*B$99+$K$131*VLOOKUP($A143+B$134,'Li Keqiang'!$I$6:$J$21,2,0)+$K$132,TRUE),"")</f>
        <v>0</v>
      </c>
      <c r="C143" s="103">
        <f>IFERROR(_xlfn.NORM.S.DIST($K$130*C$99+$K$131*VLOOKUP($A143+C$134,'Li Keqiang'!$I$6:$J$21,2,0)+$K$132,TRUE),"")</f>
        <v>1</v>
      </c>
      <c r="D143" s="103">
        <f>IFERROR(_xlfn.NORM.S.DIST($K$130*D$99+$K$131*VLOOKUP($A143+D$134,'Li Keqiang'!$I$6:$J$21,2,0)+$K$132,TRUE),"")</f>
        <v>1</v>
      </c>
      <c r="E143" s="103">
        <f>IFERROR(_xlfn.NORM.S.DIST($K$130*E$99+$K$131*VLOOKUP($A143+E$134,'Li Keqiang'!$I$6:$J$21,2,0)+$K$132,TRUE),"")</f>
        <v>0</v>
      </c>
      <c r="F143" s="103">
        <f>IFERROR(_xlfn.NORM.S.DIST($K$130*F$99+$K$131*VLOOKUP($A143+F$134,'Li Keqiang'!$I$6:$J$21,2,0)+$K$132,TRUE),"")</f>
        <v>0</v>
      </c>
      <c r="G143" s="103">
        <f>IFERROR(_xlfn.NORM.S.DIST($K$130*G$99+$K$131*VLOOKUP($A143+G$134,'Li Keqiang'!$I$6:$J$21,2,0)+$K$132,TRUE),"")</f>
        <v>1</v>
      </c>
      <c r="H143" s="103">
        <f>IFERROR(_xlfn.NORM.S.DIST($K$130*H$99+$K$131*VLOOKUP($A143+H$134,'Li Keqiang'!$I$6:$J$21,2,0)+$K$132,TRUE),"")</f>
        <v>0</v>
      </c>
      <c r="I143" s="103">
        <f>IFERROR(_xlfn.NORM.S.DIST($K$130*I$99+$K$131*VLOOKUP($A143+I$134,'Li Keqiang'!$I$6:$J$21,2,0)+$K$132,TRUE),"")</f>
        <v>0</v>
      </c>
      <c r="J143" s="103">
        <f>IFERROR(_xlfn.NORM.S.DIST($K$130*J$99+$K$131*VLOOKUP($A143+J$134,'Li Keqiang'!$I$6:$J$21,2,0)+$K$132,TRUE),"")</f>
        <v>1</v>
      </c>
      <c r="K143" s="103">
        <f>IFERROR(_xlfn.NORM.S.DIST($K$130*K$99+$K$131*VLOOKUP($A143+K$134,'Li Keqiang'!$I$6:$J$21,2,0)+$K$132,TRUE),"")</f>
        <v>1</v>
      </c>
      <c r="L143" s="109"/>
      <c r="N143" s="104">
        <v>2008</v>
      </c>
      <c r="O143" s="103">
        <f t="shared" si="22"/>
        <v>2.1299999999999999E-2</v>
      </c>
      <c r="P143" s="103">
        <f t="shared" si="21"/>
        <v>2.1763563911310922E-2</v>
      </c>
      <c r="Q143" s="103">
        <f t="shared" si="21"/>
        <v>7.3114685606851882E-3</v>
      </c>
      <c r="R143" s="103">
        <f t="shared" si="21"/>
        <v>0</v>
      </c>
      <c r="S143" s="103">
        <f t="shared" si="21"/>
        <v>7.470538720538723E-3</v>
      </c>
      <c r="T143" s="103">
        <f t="shared" si="21"/>
        <v>0</v>
      </c>
      <c r="U143" s="103">
        <f t="shared" si="21"/>
        <v>0</v>
      </c>
      <c r="V143" s="103">
        <f t="shared" si="21"/>
        <v>7.5267677303084857E-3</v>
      </c>
      <c r="W143" s="103">
        <f t="shared" si="21"/>
        <v>0</v>
      </c>
      <c r="X143" s="103">
        <f t="shared" si="21"/>
        <v>0</v>
      </c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2" customHeight="1">
      <c r="A144" s="104">
        <v>2009</v>
      </c>
      <c r="B144" s="103">
        <f>IFERROR(_xlfn.NORM.S.DIST($K$130*B$99+$K$131*VLOOKUP($A144+B$134,'Li Keqiang'!$I$6:$J$21,2,0)+$K$132,TRUE),"")</f>
        <v>1</v>
      </c>
      <c r="C144" s="103">
        <f>IFERROR(_xlfn.NORM.S.DIST($K$130*C$99+$K$131*VLOOKUP($A144+C$134,'Li Keqiang'!$I$6:$J$21,2,0)+$K$132,TRUE),"")</f>
        <v>1</v>
      </c>
      <c r="D144" s="103">
        <f>IFERROR(_xlfn.NORM.S.DIST($K$130*D$99+$K$131*VLOOKUP($A144+D$134,'Li Keqiang'!$I$6:$J$21,2,0)+$K$132,TRUE),"")</f>
        <v>0</v>
      </c>
      <c r="E144" s="103">
        <f>IFERROR(_xlfn.NORM.S.DIST($K$130*E$99+$K$131*VLOOKUP($A144+E$134,'Li Keqiang'!$I$6:$J$21,2,0)+$K$132,TRUE),"")</f>
        <v>0</v>
      </c>
      <c r="F144" s="103">
        <f>IFERROR(_xlfn.NORM.S.DIST($K$130*F$99+$K$131*VLOOKUP($A144+F$134,'Li Keqiang'!$I$6:$J$21,2,0)+$K$132,TRUE),"")</f>
        <v>1</v>
      </c>
      <c r="G144" s="103">
        <f>IFERROR(_xlfn.NORM.S.DIST($K$130*G$99+$K$131*VLOOKUP($A144+G$134,'Li Keqiang'!$I$6:$J$21,2,0)+$K$132,TRUE),"")</f>
        <v>0</v>
      </c>
      <c r="H144" s="103">
        <f>IFERROR(_xlfn.NORM.S.DIST($K$130*H$99+$K$131*VLOOKUP($A144+H$134,'Li Keqiang'!$I$6:$J$21,2,0)+$K$132,TRUE),"")</f>
        <v>0</v>
      </c>
      <c r="I144" s="103">
        <f>IFERROR(_xlfn.NORM.S.DIST($K$130*I$99+$K$131*VLOOKUP($A144+I$134,'Li Keqiang'!$I$6:$J$21,2,0)+$K$132,TRUE),"")</f>
        <v>1</v>
      </c>
      <c r="J144" s="103">
        <f>IFERROR(_xlfn.NORM.S.DIST($K$130*J$99+$K$131*VLOOKUP($A144+J$134,'Li Keqiang'!$I$6:$J$21,2,0)+$K$132,TRUE),"")</f>
        <v>1</v>
      </c>
      <c r="K144" s="103">
        <f>IFERROR(_xlfn.NORM.S.DIST($K$130*K$99+$K$131*VLOOKUP($A144+K$134,'Li Keqiang'!$I$6:$J$21,2,0)+$K$132,TRUE),"")</f>
        <v>1</v>
      </c>
      <c r="L144" s="109"/>
      <c r="N144" s="104">
        <v>2009</v>
      </c>
      <c r="O144" s="103">
        <f t="shared" si="22"/>
        <v>2.5000000000000001E-2</v>
      </c>
      <c r="P144" s="103">
        <f t="shared" si="21"/>
        <v>6.4615384615384621E-3</v>
      </c>
      <c r="Q144" s="103">
        <f t="shared" si="21"/>
        <v>0</v>
      </c>
      <c r="R144" s="103">
        <f t="shared" si="21"/>
        <v>6.4003303396304298E-3</v>
      </c>
      <c r="S144" s="103">
        <f t="shared" si="21"/>
        <v>0</v>
      </c>
      <c r="T144" s="103">
        <f t="shared" si="21"/>
        <v>0</v>
      </c>
      <c r="U144" s="103">
        <f t="shared" si="21"/>
        <v>6.5454545454545453E-3</v>
      </c>
      <c r="V144" s="103">
        <f t="shared" si="21"/>
        <v>6.4839991633549509E-3</v>
      </c>
      <c r="W144" s="103">
        <f t="shared" si="21"/>
        <v>0</v>
      </c>
      <c r="X144" s="103">
        <f t="shared" si="21"/>
        <v>6.6315789473684137E-3</v>
      </c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2" customHeight="1">
      <c r="A145" s="104">
        <v>2010</v>
      </c>
      <c r="B145" s="103">
        <f>IFERROR(_xlfn.NORM.S.DIST($K$130*B$99+$K$131*VLOOKUP($A145+B$134,'Li Keqiang'!$I$6:$J$21,2,0)+$K$132,TRUE),"")</f>
        <v>1</v>
      </c>
      <c r="C145" s="103">
        <f>IFERROR(_xlfn.NORM.S.DIST($K$130*C$99+$K$131*VLOOKUP($A145+C$134,'Li Keqiang'!$I$6:$J$21,2,0)+$K$132,TRUE),"")</f>
        <v>0</v>
      </c>
      <c r="D145" s="103">
        <f>IFERROR(_xlfn.NORM.S.DIST($K$130*D$99+$K$131*VLOOKUP($A145+D$134,'Li Keqiang'!$I$6:$J$21,2,0)+$K$132,TRUE),"")</f>
        <v>0</v>
      </c>
      <c r="E145" s="103">
        <f>IFERROR(_xlfn.NORM.S.DIST($K$130*E$99+$K$131*VLOOKUP($A145+E$134,'Li Keqiang'!$I$6:$J$21,2,0)+$K$132,TRUE),"")</f>
        <v>1</v>
      </c>
      <c r="F145" s="103">
        <f>IFERROR(_xlfn.NORM.S.DIST($K$130*F$99+$K$131*VLOOKUP($A145+F$134,'Li Keqiang'!$I$6:$J$21,2,0)+$K$132,TRUE),"")</f>
        <v>0</v>
      </c>
      <c r="G145" s="103">
        <f>IFERROR(_xlfn.NORM.S.DIST($K$130*G$99+$K$131*VLOOKUP($A145+G$134,'Li Keqiang'!$I$6:$J$21,2,0)+$K$132,TRUE),"")</f>
        <v>0</v>
      </c>
      <c r="H145" s="103">
        <f>IFERROR(_xlfn.NORM.S.DIST($K$130*H$99+$K$131*VLOOKUP($A145+H$134,'Li Keqiang'!$I$6:$J$21,2,0)+$K$132,TRUE),"")</f>
        <v>1</v>
      </c>
      <c r="I145" s="103">
        <f>IFERROR(_xlfn.NORM.S.DIST($K$130*I$99+$K$131*VLOOKUP($A145+I$134,'Li Keqiang'!$I$6:$J$21,2,0)+$K$132,TRUE),"")</f>
        <v>1</v>
      </c>
      <c r="J145" s="103">
        <f>IFERROR(_xlfn.NORM.S.DIST($K$130*J$99+$K$131*VLOOKUP($A145+J$134,'Li Keqiang'!$I$6:$J$21,2,0)+$K$132,TRUE),"")</f>
        <v>1</v>
      </c>
      <c r="K145" s="103">
        <f>IFERROR(_xlfn.NORM.S.DIST($K$130*K$99+$K$131*VLOOKUP($A145+K$134,'Li Keqiang'!$I$6:$J$21,2,0)+$K$132,TRUE),"")</f>
        <v>0</v>
      </c>
      <c r="L145" s="109"/>
      <c r="N145" s="104">
        <v>2010</v>
      </c>
      <c r="O145" s="103">
        <f t="shared" si="22"/>
        <v>6.7000000000000002E-3</v>
      </c>
      <c r="P145" s="103">
        <f t="shared" si="21"/>
        <v>0</v>
      </c>
      <c r="Q145" s="103">
        <f t="shared" si="21"/>
        <v>6.7451927917044205E-3</v>
      </c>
      <c r="R145" s="103">
        <f t="shared" si="21"/>
        <v>0</v>
      </c>
      <c r="S145" s="103">
        <f t="shared" si="21"/>
        <v>0</v>
      </c>
      <c r="T145" s="103">
        <f t="shared" si="21"/>
        <v>6.7909993918507964E-3</v>
      </c>
      <c r="U145" s="103">
        <f t="shared" si="21"/>
        <v>0</v>
      </c>
      <c r="V145" s="103">
        <f t="shared" si="21"/>
        <v>0</v>
      </c>
      <c r="W145" s="103">
        <f t="shared" si="21"/>
        <v>6.837432391060317E-3</v>
      </c>
      <c r="X145" s="103">
        <f t="shared" si="21"/>
        <v>0</v>
      </c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2" customHeight="1">
      <c r="A146" s="104">
        <v>2011</v>
      </c>
      <c r="B146" s="103">
        <f>IFERROR(_xlfn.NORM.S.DIST($K$130*B$99+$K$131*VLOOKUP($A146+B$134,'Li Keqiang'!$I$6:$J$21,2,0)+$K$132,TRUE),"")</f>
        <v>0</v>
      </c>
      <c r="C146" s="103">
        <f>IFERROR(_xlfn.NORM.S.DIST($K$130*C$99+$K$131*VLOOKUP($A146+C$134,'Li Keqiang'!$I$6:$J$21,2,0)+$K$132,TRUE),"")</f>
        <v>0</v>
      </c>
      <c r="D146" s="103">
        <f>IFERROR(_xlfn.NORM.S.DIST($K$130*D$99+$K$131*VLOOKUP($A146+D$134,'Li Keqiang'!$I$6:$J$21,2,0)+$K$132,TRUE),"")</f>
        <v>1</v>
      </c>
      <c r="E146" s="103">
        <f>IFERROR(_xlfn.NORM.S.DIST($K$130*E$99+$K$131*VLOOKUP($A146+E$134,'Li Keqiang'!$I$6:$J$21,2,0)+$K$132,TRUE),"")</f>
        <v>0</v>
      </c>
      <c r="F146" s="103">
        <f>IFERROR(_xlfn.NORM.S.DIST($K$130*F$99+$K$131*VLOOKUP($A146+F$134,'Li Keqiang'!$I$6:$J$21,2,0)+$K$132,TRUE),"")</f>
        <v>0</v>
      </c>
      <c r="G146" s="103">
        <f>IFERROR(_xlfn.NORM.S.DIST($K$130*G$99+$K$131*VLOOKUP($A146+G$134,'Li Keqiang'!$I$6:$J$21,2,0)+$K$132,TRUE),"")</f>
        <v>1</v>
      </c>
      <c r="H146" s="103">
        <f>IFERROR(_xlfn.NORM.S.DIST($K$130*H$99+$K$131*VLOOKUP($A146+H$134,'Li Keqiang'!$I$6:$J$21,2,0)+$K$132,TRUE),"")</f>
        <v>1</v>
      </c>
      <c r="I146" s="103">
        <f>IFERROR(_xlfn.NORM.S.DIST($K$130*I$99+$K$131*VLOOKUP($A146+I$134,'Li Keqiang'!$I$6:$J$21,2,0)+$K$132,TRUE),"")</f>
        <v>1</v>
      </c>
      <c r="J146" s="103">
        <f>IFERROR(_xlfn.NORM.S.DIST($K$130*J$99+$K$131*VLOOKUP($A146+J$134,'Li Keqiang'!$I$6:$J$21,2,0)+$K$132,TRUE),"")</f>
        <v>0</v>
      </c>
      <c r="K146" s="103" t="str">
        <f>IFERROR(_xlfn.NORM.S.DIST($K$130*K$99+$K$131*VLOOKUP($A146+K$134,'Li Keqiang'!$I$6:$J$21,2,0)+$K$132,TRUE),"")</f>
        <v/>
      </c>
      <c r="L146" s="109"/>
      <c r="N146" s="104">
        <v>2011</v>
      </c>
      <c r="O146" s="103">
        <f t="shared" si="22"/>
        <v>0</v>
      </c>
      <c r="P146" s="103">
        <f t="shared" si="21"/>
        <v>1.24E-2</v>
      </c>
      <c r="Q146" s="103">
        <f t="shared" si="21"/>
        <v>6.2778452814904843E-3</v>
      </c>
      <c r="R146" s="103">
        <f t="shared" si="21"/>
        <v>6.3175056042388397E-3</v>
      </c>
      <c r="S146" s="103">
        <f t="shared" si="21"/>
        <v>1.9175553732567678E-2</v>
      </c>
      <c r="T146" s="103">
        <f t="shared" si="21"/>
        <v>0</v>
      </c>
      <c r="U146" s="103">
        <f t="shared" si="21"/>
        <v>0</v>
      </c>
      <c r="V146" s="103">
        <f t="shared" si="21"/>
        <v>6.4819654992158884E-3</v>
      </c>
      <c r="W146" s="103">
        <f t="shared" si="21"/>
        <v>0</v>
      </c>
      <c r="X146" s="103" t="str">
        <f t="shared" si="21"/>
        <v/>
      </c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2" customHeight="1">
      <c r="A147" s="104">
        <v>2012</v>
      </c>
      <c r="B147" s="103">
        <f>IFERROR(_xlfn.NORM.S.DIST($K$130*B$99+$K$131*VLOOKUP($A147+B$134,'Li Keqiang'!$I$6:$J$21,2,0)+$K$132,TRUE),"")</f>
        <v>0</v>
      </c>
      <c r="C147" s="103">
        <f>IFERROR(_xlfn.NORM.S.DIST($K$130*C$99+$K$131*VLOOKUP($A147+C$134,'Li Keqiang'!$I$6:$J$21,2,0)+$K$132,TRUE),"")</f>
        <v>1</v>
      </c>
      <c r="D147" s="103">
        <f>IFERROR(_xlfn.NORM.S.DIST($K$130*D$99+$K$131*VLOOKUP($A147+D$134,'Li Keqiang'!$I$6:$J$21,2,0)+$K$132,TRUE),"")</f>
        <v>0</v>
      </c>
      <c r="E147" s="103">
        <f>IFERROR(_xlfn.NORM.S.DIST($K$130*E$99+$K$131*VLOOKUP($A147+E$134,'Li Keqiang'!$I$6:$J$21,2,0)+$K$132,TRUE),"")</f>
        <v>0</v>
      </c>
      <c r="F147" s="103">
        <f>IFERROR(_xlfn.NORM.S.DIST($K$130*F$99+$K$131*VLOOKUP($A147+F$134,'Li Keqiang'!$I$6:$J$21,2,0)+$K$132,TRUE),"")</f>
        <v>1</v>
      </c>
      <c r="G147" s="103">
        <f>IFERROR(_xlfn.NORM.S.DIST($K$130*G$99+$K$131*VLOOKUP($A147+G$134,'Li Keqiang'!$I$6:$J$21,2,0)+$K$132,TRUE),"")</f>
        <v>1</v>
      </c>
      <c r="H147" s="103">
        <f>IFERROR(_xlfn.NORM.S.DIST($K$130*H$99+$K$131*VLOOKUP($A147+H$134,'Li Keqiang'!$I$6:$J$21,2,0)+$K$132,TRUE),"")</f>
        <v>1</v>
      </c>
      <c r="I147" s="103">
        <f>IFERROR(_xlfn.NORM.S.DIST($K$130*I$99+$K$131*VLOOKUP($A147+I$134,'Li Keqiang'!$I$6:$J$21,2,0)+$K$132,TRUE),"")</f>
        <v>0</v>
      </c>
      <c r="J147" s="103" t="str">
        <f>IFERROR(_xlfn.NORM.S.DIST($K$130*J$99+$K$131*VLOOKUP($A147+J$134,'Li Keqiang'!$I$6:$J$21,2,0)+$K$132,TRUE),"")</f>
        <v/>
      </c>
      <c r="K147" s="103" t="str">
        <f>IFERROR(_xlfn.NORM.S.DIST($K$130*K$99+$K$131*VLOOKUP($A147+K$134,'Li Keqiang'!$I$6:$J$21,2,0)+$K$132,TRUE),"")</f>
        <v/>
      </c>
      <c r="L147" s="109"/>
      <c r="N147" s="104">
        <v>2012</v>
      </c>
      <c r="O147" s="103">
        <f t="shared" si="22"/>
        <v>5.0000000000000001E-3</v>
      </c>
      <c r="P147" s="103">
        <f t="shared" si="21"/>
        <v>1.0150753768844223E-2</v>
      </c>
      <c r="Q147" s="103">
        <f t="shared" si="21"/>
        <v>5.0766575286831104E-3</v>
      </c>
      <c r="R147" s="103">
        <f t="shared" si="21"/>
        <v>2.0512297173180934E-2</v>
      </c>
      <c r="S147" s="103">
        <f t="shared" si="21"/>
        <v>0</v>
      </c>
      <c r="T147" s="103">
        <f t="shared" si="21"/>
        <v>5.2094186288810214E-3</v>
      </c>
      <c r="U147" s="103">
        <f t="shared" si="21"/>
        <v>1.0578131545873486E-2</v>
      </c>
      <c r="V147" s="103">
        <f t="shared" si="21"/>
        <v>0</v>
      </c>
      <c r="W147" s="103" t="str">
        <f t="shared" si="21"/>
        <v/>
      </c>
      <c r="X147" s="103" t="str">
        <f t="shared" si="21"/>
        <v/>
      </c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2" customHeight="1">
      <c r="A148" s="104">
        <v>2013</v>
      </c>
      <c r="B148" s="103">
        <f>IFERROR(_xlfn.NORM.S.DIST($K$130*B$99+$K$131*VLOOKUP($A148+B$134,'Li Keqiang'!$I$6:$J$21,2,0)+$K$132,TRUE),"")</f>
        <v>1</v>
      </c>
      <c r="C148" s="103">
        <f>IFERROR(_xlfn.NORM.S.DIST($K$130*C$99+$K$131*VLOOKUP($A148+C$134,'Li Keqiang'!$I$6:$J$21,2,0)+$K$132,TRUE),"")</f>
        <v>0</v>
      </c>
      <c r="D148" s="103">
        <f>IFERROR(_xlfn.NORM.S.DIST($K$130*D$99+$K$131*VLOOKUP($A148+D$134,'Li Keqiang'!$I$6:$J$21,2,0)+$K$132,TRUE),"")</f>
        <v>0</v>
      </c>
      <c r="E148" s="103">
        <f>IFERROR(_xlfn.NORM.S.DIST($K$130*E$99+$K$131*VLOOKUP($A148+E$134,'Li Keqiang'!$I$6:$J$21,2,0)+$K$132,TRUE),"")</f>
        <v>1</v>
      </c>
      <c r="F148" s="103">
        <f>IFERROR(_xlfn.NORM.S.DIST($K$130*F$99+$K$131*VLOOKUP($A148+F$134,'Li Keqiang'!$I$6:$J$21,2,0)+$K$132,TRUE),"")</f>
        <v>1</v>
      </c>
      <c r="G148" s="103">
        <f>IFERROR(_xlfn.NORM.S.DIST($K$130*G$99+$K$131*VLOOKUP($A148+G$134,'Li Keqiang'!$I$6:$J$21,2,0)+$K$132,TRUE),"")</f>
        <v>1</v>
      </c>
      <c r="H148" s="103">
        <f>IFERROR(_xlfn.NORM.S.DIST($K$130*H$99+$K$131*VLOOKUP($A148+H$134,'Li Keqiang'!$I$6:$J$21,2,0)+$K$132,TRUE),"")</f>
        <v>0</v>
      </c>
      <c r="I148" s="103" t="str">
        <f>IFERROR(_xlfn.NORM.S.DIST($K$130*I$99+$K$131*VLOOKUP($A148+I$134,'Li Keqiang'!$I$6:$J$21,2,0)+$K$132,TRUE),"")</f>
        <v/>
      </c>
      <c r="J148" s="103" t="str">
        <f>IFERROR(_xlfn.NORM.S.DIST($K$130*J$99+$K$131*VLOOKUP($A148+J$134,'Li Keqiang'!$I$6:$J$21,2,0)+$K$132,TRUE),"")</f>
        <v/>
      </c>
      <c r="K148" s="103" t="str">
        <f>IFERROR(_xlfn.NORM.S.DIST($K$130*K$99+$K$131*VLOOKUP($A148+K$134,'Li Keqiang'!$I$6:$J$21,2,0)+$K$132,TRUE),"")</f>
        <v/>
      </c>
      <c r="L148" s="109"/>
      <c r="N148" s="104">
        <v>2013</v>
      </c>
      <c r="O148" s="103">
        <f t="shared" si="22"/>
        <v>9.5999999999999992E-3</v>
      </c>
      <c r="P148" s="103">
        <f t="shared" si="21"/>
        <v>4.8465266558966082E-3</v>
      </c>
      <c r="Q148" s="103">
        <f t="shared" si="21"/>
        <v>1.9379058441558444E-2</v>
      </c>
      <c r="R148" s="103">
        <f t="shared" si="21"/>
        <v>0</v>
      </c>
      <c r="S148" s="103">
        <f t="shared" si="21"/>
        <v>4.9663735126745977E-3</v>
      </c>
      <c r="T148" s="103">
        <f t="shared" si="21"/>
        <v>9.8783404388062823E-3</v>
      </c>
      <c r="U148" s="103">
        <f t="shared" si="21"/>
        <v>0</v>
      </c>
      <c r="V148" s="103" t="str">
        <f t="shared" si="21"/>
        <v/>
      </c>
      <c r="W148" s="103" t="str">
        <f t="shared" si="21"/>
        <v/>
      </c>
      <c r="X148" s="103" t="str">
        <f t="shared" si="21"/>
        <v/>
      </c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2" customHeight="1">
      <c r="A149" s="104">
        <v>2014</v>
      </c>
      <c r="B149" s="103">
        <f>IFERROR(_xlfn.NORM.S.DIST($K$130*B$99+$K$131*VLOOKUP($A149+B$134,'Li Keqiang'!$I$6:$J$21,2,0)+$K$132,TRUE),"")</f>
        <v>0</v>
      </c>
      <c r="C149" s="103">
        <f>IFERROR(_xlfn.NORM.S.DIST($K$130*C$99+$K$131*VLOOKUP($A149+C$134,'Li Keqiang'!$I$6:$J$21,2,0)+$K$132,TRUE),"")</f>
        <v>0</v>
      </c>
      <c r="D149" s="103">
        <f>IFERROR(_xlfn.NORM.S.DIST($K$130*D$99+$K$131*VLOOKUP($A149+D$134,'Li Keqiang'!$I$6:$J$21,2,0)+$K$132,TRUE),"")</f>
        <v>1</v>
      </c>
      <c r="E149" s="103">
        <f>IFERROR(_xlfn.NORM.S.DIST($K$130*E$99+$K$131*VLOOKUP($A149+E$134,'Li Keqiang'!$I$6:$J$21,2,0)+$K$132,TRUE),"")</f>
        <v>1</v>
      </c>
      <c r="F149" s="103">
        <f>IFERROR(_xlfn.NORM.S.DIST($K$130*F$99+$K$131*VLOOKUP($A149+F$134,'Li Keqiang'!$I$6:$J$21,2,0)+$K$132,TRUE),"")</f>
        <v>1</v>
      </c>
      <c r="G149" s="103">
        <f>IFERROR(_xlfn.NORM.S.DIST($K$130*G$99+$K$131*VLOOKUP($A149+G$134,'Li Keqiang'!$I$6:$J$21,2,0)+$K$132,TRUE),"")</f>
        <v>0</v>
      </c>
      <c r="H149" s="103" t="str">
        <f>IFERROR(_xlfn.NORM.S.DIST($K$130*H$99+$K$131*VLOOKUP($A149+H$134,'Li Keqiang'!$I$6:$J$21,2,0)+$K$132,TRUE),"")</f>
        <v/>
      </c>
      <c r="I149" s="103" t="str">
        <f>IFERROR(_xlfn.NORM.S.DIST($K$130*I$99+$K$131*VLOOKUP($A149+I$134,'Li Keqiang'!$I$6:$J$21,2,0)+$K$132,TRUE),"")</f>
        <v/>
      </c>
      <c r="J149" s="103" t="str">
        <f>IFERROR(_xlfn.NORM.S.DIST($K$130*J$99+$K$131*VLOOKUP($A149+J$134,'Li Keqiang'!$I$6:$J$21,2,0)+$K$132,TRUE),"")</f>
        <v/>
      </c>
      <c r="K149" s="103" t="str">
        <f>IFERROR(_xlfn.NORM.S.DIST($K$130*K$99+$K$131*VLOOKUP($A149+K$134,'Li Keqiang'!$I$6:$J$21,2,0)+$K$132,TRUE),"")</f>
        <v/>
      </c>
      <c r="L149" s="109"/>
      <c r="N149" s="104">
        <v>2014</v>
      </c>
      <c r="O149" s="103">
        <f t="shared" si="22"/>
        <v>4.0000000000000001E-3</v>
      </c>
      <c r="P149" s="103">
        <f t="shared" si="21"/>
        <v>2.0281124497991968E-2</v>
      </c>
      <c r="Q149" s="103">
        <f t="shared" si="21"/>
        <v>0</v>
      </c>
      <c r="R149" s="103">
        <f t="shared" si="21"/>
        <v>4.0992006558721048E-3</v>
      </c>
      <c r="S149" s="103">
        <f t="shared" si="21"/>
        <v>8.3350483638608766E-3</v>
      </c>
      <c r="T149" s="103">
        <f t="shared" si="21"/>
        <v>0</v>
      </c>
      <c r="U149" s="103" t="str">
        <f t="shared" si="21"/>
        <v/>
      </c>
      <c r="V149" s="103" t="str">
        <f t="shared" si="21"/>
        <v/>
      </c>
      <c r="W149" s="103" t="str">
        <f t="shared" si="21"/>
        <v/>
      </c>
      <c r="X149" s="103" t="str">
        <f t="shared" si="21"/>
        <v/>
      </c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2" customHeight="1">
      <c r="A150" s="104">
        <v>2015</v>
      </c>
      <c r="B150" s="103">
        <f>IFERROR(_xlfn.NORM.S.DIST($K$130*B$99+$K$131*VLOOKUP($A150+B$134,'Li Keqiang'!$I$6:$J$21,2,0)+$K$132,TRUE),"")</f>
        <v>0</v>
      </c>
      <c r="C150" s="103">
        <f>IFERROR(_xlfn.NORM.S.DIST($K$130*C$99+$K$131*VLOOKUP($A150+C$134,'Li Keqiang'!$I$6:$J$21,2,0)+$K$132,TRUE),"")</f>
        <v>1</v>
      </c>
      <c r="D150" s="103">
        <f>IFERROR(_xlfn.NORM.S.DIST($K$130*D$99+$K$131*VLOOKUP($A150+D$134,'Li Keqiang'!$I$6:$J$21,2,0)+$K$132,TRUE),"")</f>
        <v>1</v>
      </c>
      <c r="E150" s="103">
        <f>IFERROR(_xlfn.NORM.S.DIST($K$130*E$99+$K$131*VLOOKUP($A150+E$134,'Li Keqiang'!$I$6:$J$21,2,0)+$K$132,TRUE),"")</f>
        <v>1</v>
      </c>
      <c r="F150" s="103">
        <f>IFERROR(_xlfn.NORM.S.DIST($K$130*F$99+$K$131*VLOOKUP($A150+F$134,'Li Keqiang'!$I$6:$J$21,2,0)+$K$132,TRUE),"")</f>
        <v>0</v>
      </c>
      <c r="G150" s="103" t="str">
        <f>IFERROR(_xlfn.NORM.S.DIST($K$130*G$99+$K$131*VLOOKUP($A150+G$134,'Li Keqiang'!$I$6:$J$21,2,0)+$K$132,TRUE),"")</f>
        <v/>
      </c>
      <c r="H150" s="103" t="str">
        <f>IFERROR(_xlfn.NORM.S.DIST($K$130*H$99+$K$131*VLOOKUP($A150+H$134,'Li Keqiang'!$I$6:$J$21,2,0)+$K$132,TRUE),"")</f>
        <v/>
      </c>
      <c r="I150" s="103" t="str">
        <f>IFERROR(_xlfn.NORM.S.DIST($K$130*I$99+$K$131*VLOOKUP($A150+I$134,'Li Keqiang'!$I$6:$J$21,2,0)+$K$132,TRUE),"")</f>
        <v/>
      </c>
      <c r="J150" s="103" t="str">
        <f>IFERROR(_xlfn.NORM.S.DIST($K$130*J$99+$K$131*VLOOKUP($A150+J$134,'Li Keqiang'!$I$6:$J$21,2,0)+$K$132,TRUE),"")</f>
        <v/>
      </c>
      <c r="K150" s="103" t="str">
        <f>IFERROR(_xlfn.NORM.S.DIST($K$130*K$99+$K$131*VLOOKUP($A150+K$134,'Li Keqiang'!$I$6:$J$21,2,0)+$K$132,TRUE),"")</f>
        <v/>
      </c>
      <c r="L150" s="109"/>
      <c r="N150" s="104">
        <v>2015</v>
      </c>
      <c r="O150" s="103">
        <f t="shared" si="22"/>
        <v>0.02</v>
      </c>
      <c r="P150" s="103">
        <f t="shared" si="21"/>
        <v>0</v>
      </c>
      <c r="Q150" s="103">
        <f t="shared" si="21"/>
        <v>3.3673469387755111E-3</v>
      </c>
      <c r="R150" s="103">
        <f t="shared" si="21"/>
        <v>6.8598341353537399E-3</v>
      </c>
      <c r="S150" s="103">
        <f t="shared" si="21"/>
        <v>3.4020618556701077E-3</v>
      </c>
      <c r="T150" s="103" t="str">
        <f t="shared" si="21"/>
        <v/>
      </c>
      <c r="U150" s="103" t="str">
        <f t="shared" si="21"/>
        <v/>
      </c>
      <c r="V150" s="103" t="str">
        <f t="shared" si="21"/>
        <v/>
      </c>
      <c r="W150" s="103" t="str">
        <f t="shared" si="21"/>
        <v/>
      </c>
      <c r="X150" s="103" t="str">
        <f t="shared" si="21"/>
        <v/>
      </c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2" customHeight="1">
      <c r="A151" s="104">
        <v>2016</v>
      </c>
      <c r="B151" s="103">
        <f>IFERROR(_xlfn.NORM.S.DIST($K$130*B$99+$K$131*VLOOKUP($A151+B$134,'Li Keqiang'!$I$6:$J$21,2,0)+$K$132,TRUE),"")</f>
        <v>1</v>
      </c>
      <c r="C151" s="103">
        <f>IFERROR(_xlfn.NORM.S.DIST($K$130*C$99+$K$131*VLOOKUP($A151+C$134,'Li Keqiang'!$I$6:$J$21,2,0)+$K$132,TRUE),"")</f>
        <v>1</v>
      </c>
      <c r="D151" s="103">
        <f>IFERROR(_xlfn.NORM.S.DIST($K$130*D$99+$K$131*VLOOKUP($A151+D$134,'Li Keqiang'!$I$6:$J$21,2,0)+$K$132,TRUE),"")</f>
        <v>1</v>
      </c>
      <c r="E151" s="103">
        <f>IFERROR(_xlfn.NORM.S.DIST($K$130*E$99+$K$131*VLOOKUP($A151+E$134,'Li Keqiang'!$I$6:$J$21,2,0)+$K$132,TRUE),"")</f>
        <v>0</v>
      </c>
      <c r="F151" s="103" t="str">
        <f>IFERROR(_xlfn.NORM.S.DIST($K$130*F$99+$K$131*VLOOKUP($A151+F$134,'Li Keqiang'!$I$6:$J$21,2,0)+$K$132,TRUE),"")</f>
        <v/>
      </c>
      <c r="G151" s="103" t="str">
        <f>IFERROR(_xlfn.NORM.S.DIST($K$130*G$99+$K$131*VLOOKUP($A151+G$134,'Li Keqiang'!$I$6:$J$21,2,0)+$K$132,TRUE),"")</f>
        <v/>
      </c>
      <c r="H151" s="103" t="str">
        <f>IFERROR(_xlfn.NORM.S.DIST($K$130*H$99+$K$131*VLOOKUP($A151+H$134,'Li Keqiang'!$I$6:$J$21,2,0)+$K$132,TRUE),"")</f>
        <v/>
      </c>
      <c r="I151" s="103" t="str">
        <f>IFERROR(_xlfn.NORM.S.DIST($K$130*I$99+$K$131*VLOOKUP($A151+I$134,'Li Keqiang'!$I$6:$J$21,2,0)+$K$132,TRUE),"")</f>
        <v/>
      </c>
      <c r="J151" s="103" t="str">
        <f>IFERROR(_xlfn.NORM.S.DIST($K$130*J$99+$K$131*VLOOKUP($A151+J$134,'Li Keqiang'!$I$6:$J$21,2,0)+$K$132,TRUE),"")</f>
        <v/>
      </c>
      <c r="K151" s="103" t="str">
        <f>IFERROR(_xlfn.NORM.S.DIST($K$130*K$99+$K$131*VLOOKUP($A151+K$134,'Li Keqiang'!$I$6:$J$21,2,0)+$K$132,TRUE),"")</f>
        <v/>
      </c>
      <c r="L151" s="109"/>
      <c r="N151" s="104">
        <v>2016</v>
      </c>
      <c r="O151" s="103">
        <f t="shared" si="22"/>
        <v>0</v>
      </c>
      <c r="P151" s="103">
        <f t="shared" si="22"/>
        <v>2.7000000000000001E-3</v>
      </c>
      <c r="Q151" s="103">
        <f t="shared" si="22"/>
        <v>5.5148902035495832E-3</v>
      </c>
      <c r="R151" s="103">
        <f t="shared" si="22"/>
        <v>0</v>
      </c>
      <c r="S151" s="103" t="str">
        <f t="shared" si="22"/>
        <v/>
      </c>
      <c r="T151" s="103" t="str">
        <f t="shared" si="22"/>
        <v/>
      </c>
      <c r="U151" s="103" t="str">
        <f t="shared" si="22"/>
        <v/>
      </c>
      <c r="V151" s="103" t="str">
        <f t="shared" si="22"/>
        <v/>
      </c>
      <c r="W151" s="103" t="str">
        <f t="shared" si="22"/>
        <v/>
      </c>
      <c r="X151" s="103" t="str">
        <f t="shared" si="22"/>
        <v/>
      </c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2" customHeight="1">
      <c r="A152" s="104">
        <v>2017</v>
      </c>
      <c r="B152" s="103">
        <f>IFERROR(_xlfn.NORM.S.DIST($K$130*B$99+$K$131*VLOOKUP($A152+B$134,'Li Keqiang'!$I$6:$J$21,2,0)+$K$132,TRUE),"")</f>
        <v>1</v>
      </c>
      <c r="C152" s="103">
        <f>IFERROR(_xlfn.NORM.S.DIST($K$130*C$99+$K$131*VLOOKUP($A152+C$134,'Li Keqiang'!$I$6:$J$21,2,0)+$K$132,TRUE),"")</f>
        <v>1</v>
      </c>
      <c r="D152" s="103">
        <f>IFERROR(_xlfn.NORM.S.DIST($K$130*D$99+$K$131*VLOOKUP($A152+D$134,'Li Keqiang'!$I$6:$J$21,2,0)+$K$132,TRUE),"")</f>
        <v>0</v>
      </c>
      <c r="E152" s="103" t="str">
        <f>IFERROR(_xlfn.NORM.S.DIST($K$130*E$99+$K$131*VLOOKUP($A152+E$134,'Li Keqiang'!$I$6:$J$21,2,0)+$K$132,TRUE),"")</f>
        <v/>
      </c>
      <c r="F152" s="103" t="str">
        <f>IFERROR(_xlfn.NORM.S.DIST($K$130*F$99+$K$131*VLOOKUP($A152+F$134,'Li Keqiang'!$I$6:$J$21,2,0)+$K$132,TRUE),"")</f>
        <v/>
      </c>
      <c r="G152" s="103" t="str">
        <f>IFERROR(_xlfn.NORM.S.DIST($K$130*G$99+$K$131*VLOOKUP($A152+G$134,'Li Keqiang'!$I$6:$J$21,2,0)+$K$132,TRUE),"")</f>
        <v/>
      </c>
      <c r="H152" s="103" t="str">
        <f>IFERROR(_xlfn.NORM.S.DIST($K$130*H$99+$K$131*VLOOKUP($A152+H$134,'Li Keqiang'!$I$6:$J$21,2,0)+$K$132,TRUE),"")</f>
        <v/>
      </c>
      <c r="I152" s="103" t="str">
        <f>IFERROR(_xlfn.NORM.S.DIST($K$130*I$99+$K$131*VLOOKUP($A152+I$134,'Li Keqiang'!$I$6:$J$21,2,0)+$K$132,TRUE),"")</f>
        <v/>
      </c>
      <c r="J152" s="103" t="str">
        <f>IFERROR(_xlfn.NORM.S.DIST($K$130*J$99+$K$131*VLOOKUP($A152+J$134,'Li Keqiang'!$I$6:$J$21,2,0)+$K$132,TRUE),"")</f>
        <v/>
      </c>
      <c r="K152" s="103" t="str">
        <f>IFERROR(_xlfn.NORM.S.DIST($K$130*K$99+$K$131*VLOOKUP($A152+K$134,'Li Keqiang'!$I$6:$J$21,2,0)+$K$132,TRUE),"")</f>
        <v/>
      </c>
      <c r="L152" s="109"/>
      <c r="N152" s="104">
        <v>2017</v>
      </c>
      <c r="O152" s="103">
        <f t="shared" si="22"/>
        <v>2.2000000000000001E-3</v>
      </c>
      <c r="P152" s="103">
        <f t="shared" si="22"/>
        <v>4.4097013429544992E-3</v>
      </c>
      <c r="Q152" s="103">
        <f t="shared" si="22"/>
        <v>2.2146164686933771E-3</v>
      </c>
      <c r="R152" s="103" t="str">
        <f t="shared" si="22"/>
        <v/>
      </c>
      <c r="S152" s="103" t="str">
        <f t="shared" si="22"/>
        <v/>
      </c>
      <c r="T152" s="103" t="str">
        <f t="shared" si="22"/>
        <v/>
      </c>
      <c r="U152" s="103" t="str">
        <f t="shared" si="22"/>
        <v/>
      </c>
      <c r="V152" s="103" t="str">
        <f t="shared" si="22"/>
        <v/>
      </c>
      <c r="W152" s="103" t="str">
        <f t="shared" si="22"/>
        <v/>
      </c>
      <c r="X152" s="103" t="str">
        <f t="shared" si="22"/>
        <v/>
      </c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2" customHeight="1">
      <c r="A153" s="104">
        <v>2018</v>
      </c>
      <c r="B153" s="103">
        <f>IFERROR(_xlfn.NORM.S.DIST($K$130*B$99+$K$131*VLOOKUP($A153+B$134,'Li Keqiang'!$I$6:$J$21,2,0)+$K$132,TRUE),"")</f>
        <v>1</v>
      </c>
      <c r="C153" s="103">
        <f>IFERROR(_xlfn.NORM.S.DIST($K$130*C$99+$K$131*VLOOKUP($A153+C$134,'Li Keqiang'!$I$6:$J$21,2,0)+$K$132,TRUE),"")</f>
        <v>0</v>
      </c>
      <c r="D153" s="103" t="str">
        <f>IFERROR(_xlfn.NORM.S.DIST($K$130*D$99+$K$131*VLOOKUP($A153+D$134,'Li Keqiang'!$I$6:$J$21,2,0)+$K$132,TRUE),"")</f>
        <v/>
      </c>
      <c r="E153" s="103" t="str">
        <f>IFERROR(_xlfn.NORM.S.DIST($K$130*E$99+$K$131*VLOOKUP($A153+E$134,'Li Keqiang'!$I$6:$J$21,2,0)+$K$132,TRUE),"")</f>
        <v/>
      </c>
      <c r="F153" s="103" t="str">
        <f>IFERROR(_xlfn.NORM.S.DIST($K$130*F$99+$K$131*VLOOKUP($A153+F$134,'Li Keqiang'!$I$6:$J$21,2,0)+$K$132,TRUE),"")</f>
        <v/>
      </c>
      <c r="G153" s="103" t="str">
        <f>IFERROR(_xlfn.NORM.S.DIST($K$130*G$99+$K$131*VLOOKUP($A153+G$134,'Li Keqiang'!$I$6:$J$21,2,0)+$K$132,TRUE),"")</f>
        <v/>
      </c>
      <c r="H153" s="103" t="str">
        <f>IFERROR(_xlfn.NORM.S.DIST($K$130*H$99+$K$131*VLOOKUP($A153+H$134,'Li Keqiang'!$I$6:$J$21,2,0)+$K$132,TRUE),"")</f>
        <v/>
      </c>
      <c r="I153" s="103" t="str">
        <f>IFERROR(_xlfn.NORM.S.DIST($K$130*I$99+$K$131*VLOOKUP($A153+I$134,'Li Keqiang'!$I$6:$J$21,2,0)+$K$132,TRUE),"")</f>
        <v/>
      </c>
      <c r="J153" s="103" t="str">
        <f>IFERROR(_xlfn.NORM.S.DIST($K$130*J$99+$K$131*VLOOKUP($A153+J$134,'Li Keqiang'!$I$6:$J$21,2,0)+$K$132,TRUE),"")</f>
        <v/>
      </c>
      <c r="K153" s="103" t="str">
        <f>IFERROR(_xlfn.NORM.S.DIST($K$130*K$99+$K$131*VLOOKUP($A153+K$134,'Li Keqiang'!$I$6:$J$21,2,0)+$K$132,TRUE),"")</f>
        <v/>
      </c>
      <c r="L153" s="109"/>
      <c r="N153" s="104">
        <v>2018</v>
      </c>
      <c r="O153" s="103">
        <f t="shared" si="22"/>
        <v>3.9000000000000003E-3</v>
      </c>
      <c r="P153" s="103">
        <f t="shared" si="22"/>
        <v>7.8305391024997475E-3</v>
      </c>
      <c r="Q153" s="103" t="str">
        <f t="shared" si="22"/>
        <v/>
      </c>
      <c r="R153" s="103" t="str">
        <f t="shared" si="22"/>
        <v/>
      </c>
      <c r="S153" s="103" t="str">
        <f t="shared" si="22"/>
        <v/>
      </c>
      <c r="T153" s="103" t="str">
        <f t="shared" si="22"/>
        <v/>
      </c>
      <c r="U153" s="103" t="str">
        <f t="shared" si="22"/>
        <v/>
      </c>
      <c r="V153" s="103" t="str">
        <f t="shared" si="22"/>
        <v/>
      </c>
      <c r="W153" s="103" t="str">
        <f t="shared" si="22"/>
        <v/>
      </c>
      <c r="X153" s="103" t="str">
        <f t="shared" si="22"/>
        <v/>
      </c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2" customHeight="1">
      <c r="A154" s="104">
        <v>2019</v>
      </c>
      <c r="B154" s="103">
        <f>IFERROR(_xlfn.NORM.S.DIST($K$130*B$99+$K$131*VLOOKUP($A154+B$134,'Li Keqiang'!$I$6:$J$21,2,0)+$K$132,TRUE),"")</f>
        <v>0</v>
      </c>
      <c r="C154" s="103" t="str">
        <f>IFERROR(_xlfn.NORM.S.DIST($K$130*C$99+$K$131*VLOOKUP($A154+C$134,'Li Keqiang'!$I$6:$J$21,2,0)+$K$132,TRUE),"")</f>
        <v/>
      </c>
      <c r="D154" s="103" t="str">
        <f>IFERROR(_xlfn.NORM.S.DIST($K$130*D$99+$K$131*VLOOKUP($A154+D$134,'Li Keqiang'!$I$6:$J$21,2,0)+$K$132,TRUE),"")</f>
        <v/>
      </c>
      <c r="E154" s="103" t="str">
        <f>IFERROR(_xlfn.NORM.S.DIST($K$130*E$99+$K$131*VLOOKUP($A154+E$134,'Li Keqiang'!$I$6:$J$21,2,0)+$K$132,TRUE),"")</f>
        <v/>
      </c>
      <c r="F154" s="103" t="str">
        <f>IFERROR(_xlfn.NORM.S.DIST($K$130*F$99+$K$131*VLOOKUP($A154+F$134,'Li Keqiang'!$I$6:$J$21,2,0)+$K$132,TRUE),"")</f>
        <v/>
      </c>
      <c r="G154" s="103" t="str">
        <f>IFERROR(_xlfn.NORM.S.DIST($K$130*G$99+$K$131*VLOOKUP($A154+G$134,'Li Keqiang'!$I$6:$J$21,2,0)+$K$132,TRUE),"")</f>
        <v/>
      </c>
      <c r="H154" s="103" t="str">
        <f>IFERROR(_xlfn.NORM.S.DIST($K$130*H$99+$K$131*VLOOKUP($A154+H$134,'Li Keqiang'!$I$6:$J$21,2,0)+$K$132,TRUE),"")</f>
        <v/>
      </c>
      <c r="I154" s="103" t="str">
        <f>IFERROR(_xlfn.NORM.S.DIST($K$130*I$99+$K$131*VLOOKUP($A154+I$134,'Li Keqiang'!$I$6:$J$21,2,0)+$K$132,TRUE),"")</f>
        <v/>
      </c>
      <c r="J154" s="103" t="str">
        <f>IFERROR(_xlfn.NORM.S.DIST($K$130*J$99+$K$131*VLOOKUP($A154+J$134,'Li Keqiang'!$I$6:$J$21,2,0)+$K$132,TRUE),"")</f>
        <v/>
      </c>
      <c r="K154" s="103" t="str">
        <f>IFERROR(_xlfn.NORM.S.DIST($K$130*K$99+$K$131*VLOOKUP($A154+K$134,'Li Keqiang'!$I$6:$J$21,2,0)+$K$132,TRUE),"")</f>
        <v/>
      </c>
      <c r="L154" s="109"/>
      <c r="N154" s="104">
        <v>2019</v>
      </c>
      <c r="O154" s="103">
        <f t="shared" si="22"/>
        <v>1.01E-2</v>
      </c>
      <c r="P154" s="103" t="str">
        <f t="shared" si="22"/>
        <v/>
      </c>
      <c r="Q154" s="103" t="str">
        <f t="shared" si="22"/>
        <v/>
      </c>
      <c r="R154" s="103" t="str">
        <f t="shared" si="22"/>
        <v/>
      </c>
      <c r="S154" s="103" t="str">
        <f t="shared" si="22"/>
        <v/>
      </c>
      <c r="T154" s="103" t="str">
        <f t="shared" si="22"/>
        <v/>
      </c>
      <c r="U154" s="103" t="str">
        <f t="shared" si="22"/>
        <v/>
      </c>
      <c r="V154" s="103" t="str">
        <f t="shared" si="22"/>
        <v/>
      </c>
      <c r="W154" s="103" t="str">
        <f t="shared" si="22"/>
        <v/>
      </c>
      <c r="X154" s="103" t="str">
        <f t="shared" si="22"/>
        <v/>
      </c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6" spans="1:33" s="107" customFormat="1" ht="12" customHeight="1"/>
    <row r="157" spans="1:33" ht="12" customHeight="1">
      <c r="A157" s="118" t="s">
        <v>173</v>
      </c>
    </row>
    <row r="158" spans="1:33" ht="12" customHeight="1">
      <c r="G158" s="122" t="s">
        <v>152</v>
      </c>
      <c r="H158" s="123">
        <f>AVERAGE(H162:H171)</f>
        <v>0.24951692657872138</v>
      </c>
      <c r="I158" s="123">
        <f>AVERAGE(I162:I171)</f>
        <v>-1.7238974863038194</v>
      </c>
      <c r="J158" s="123">
        <f>AVERAGE(J162:J171)</f>
        <v>2.2229313394612618</v>
      </c>
    </row>
    <row r="159" spans="1:33" ht="12" customHeight="1">
      <c r="B159" s="99" t="s">
        <v>216</v>
      </c>
      <c r="C159" s="99">
        <f>K130</f>
        <v>-18.391631554222073</v>
      </c>
      <c r="G159" s="122" t="s">
        <v>153</v>
      </c>
      <c r="H159" s="123">
        <f>_xlfn.STDEV.S(H162:H171)</f>
        <v>0.71414715228544112</v>
      </c>
      <c r="I159" s="123">
        <f>_xlfn.STDEV.S(I162:I171)</f>
        <v>0.77240174281349838</v>
      </c>
      <c r="J159" s="123">
        <f>_xlfn.STDEV.S(J162:J171)</f>
        <v>1.109307372816879</v>
      </c>
    </row>
    <row r="160" spans="1:33" ht="12" customHeight="1">
      <c r="B160" s="99" t="s">
        <v>217</v>
      </c>
      <c r="C160" s="99">
        <f t="shared" ref="C160:C161" si="23">K131</f>
        <v>194.88905003811092</v>
      </c>
    </row>
    <row r="161" spans="1:11" ht="12" customHeight="1">
      <c r="B161" s="99" t="s">
        <v>218</v>
      </c>
      <c r="C161" s="99">
        <f t="shared" si="23"/>
        <v>0</v>
      </c>
      <c r="G161" s="122"/>
      <c r="H161" s="124" t="s">
        <v>178</v>
      </c>
      <c r="I161" s="124" t="s">
        <v>179</v>
      </c>
      <c r="J161" s="124" t="s">
        <v>180</v>
      </c>
    </row>
    <row r="162" spans="1:11" ht="12" customHeight="1">
      <c r="F162" s="125">
        <v>2020</v>
      </c>
      <c r="G162" s="125">
        <v>0</v>
      </c>
      <c r="H162" s="126">
        <f>'1. sd -&gt; forecast movi @2020'!J5</f>
        <v>-0.13397996607612789</v>
      </c>
      <c r="I162" s="126">
        <f>'1. sd -&gt; forecast movi @2020'!K5</f>
        <v>-1.1049032846917981</v>
      </c>
      <c r="J162" s="126">
        <f>'1. sd -&gt; forecast movi @2020'!L5</f>
        <v>0.83694335253954266</v>
      </c>
    </row>
    <row r="163" spans="1:11" ht="12" customHeight="1">
      <c r="F163" s="125">
        <v>2021</v>
      </c>
      <c r="G163" s="125">
        <v>1</v>
      </c>
      <c r="H163" s="126">
        <f>'1. sd -&gt; forecast movi @2020'!J6</f>
        <v>-0.70340896043182333</v>
      </c>
      <c r="I163" s="126">
        <f>'1. sd -&gt; forecast movi @2020'!K6</f>
        <v>-1.938200787520415</v>
      </c>
      <c r="J163" s="126">
        <f>'1. sd -&gt; forecast movi @2020'!L6</f>
        <v>0.53138286665676848</v>
      </c>
    </row>
    <row r="164" spans="1:11" ht="12" customHeight="1">
      <c r="F164" s="125">
        <v>2022</v>
      </c>
      <c r="G164" s="125">
        <v>2</v>
      </c>
      <c r="H164" s="126">
        <f>'1. sd -&gt; forecast movi @2020'!J7</f>
        <v>1.1562821456319592</v>
      </c>
      <c r="I164" s="126">
        <f>'1. sd -&gt; forecast movi @2020'!K7</f>
        <v>-0.31338201650810937</v>
      </c>
      <c r="J164" s="126">
        <f>'1. sd -&gt; forecast movi @2020'!L7</f>
        <v>2.6259463077720273</v>
      </c>
    </row>
    <row r="165" spans="1:11" ht="12" customHeight="1">
      <c r="F165" s="125">
        <v>2023</v>
      </c>
      <c r="G165" s="125">
        <v>3</v>
      </c>
      <c r="H165" s="126">
        <f>'1. sd -&gt; forecast movi @2020'!J8</f>
        <v>0.21731285531067127</v>
      </c>
      <c r="I165" s="126">
        <f>'1. sd -&gt; forecast movi @2020'!K8</f>
        <v>-1.4713681903255649</v>
      </c>
      <c r="J165" s="126">
        <f>'1. sd -&gt; forecast movi @2020'!L8</f>
        <v>1.9059939009469069</v>
      </c>
    </row>
    <row r="166" spans="1:11" ht="12" customHeight="1">
      <c r="F166" s="125">
        <v>2024</v>
      </c>
      <c r="G166" s="125">
        <v>4</v>
      </c>
      <c r="H166" s="126">
        <f>'1. sd -&gt; forecast movi @2020'!J9</f>
        <v>-0.61106009928675553</v>
      </c>
      <c r="I166" s="126">
        <f>'1. sd -&gt; forecast movi @2020'!K9</f>
        <v>-2.5089293134816928</v>
      </c>
      <c r="J166" s="126">
        <f>'1. sd -&gt; forecast movi @2020'!L9</f>
        <v>1.2868091149081817</v>
      </c>
    </row>
    <row r="167" spans="1:11" ht="12" customHeight="1">
      <c r="F167" s="125">
        <v>2025</v>
      </c>
      <c r="G167" s="125">
        <v>5</v>
      </c>
      <c r="H167" s="126">
        <f>'1. sd -&gt; forecast movi @2020'!J10</f>
        <v>0.91303192748127371</v>
      </c>
      <c r="I167" s="126">
        <f>'1. sd -&gt; forecast movi @2020'!K10</f>
        <v>-1.1877746093709114</v>
      </c>
      <c r="J167" s="126">
        <f>'1. sd -&gt; forecast movi @2020'!L10</f>
        <v>3.013838464333459</v>
      </c>
    </row>
    <row r="168" spans="1:11" ht="12" customHeight="1">
      <c r="F168" s="125">
        <v>2026</v>
      </c>
      <c r="G168" s="125">
        <v>6</v>
      </c>
      <c r="H168" s="126">
        <f>'1. sd -&gt; forecast movi @2020'!J11</f>
        <v>0.5884621029962801</v>
      </c>
      <c r="I168" s="126">
        <f>'1. sd -&gt; forecast movi @2020'!K11</f>
        <v>-1.7113009757748634</v>
      </c>
      <c r="J168" s="126">
        <f>'1. sd -&gt; forecast movi @2020'!L11</f>
        <v>2.8882251817674227</v>
      </c>
    </row>
    <row r="169" spans="1:11" ht="12" customHeight="1">
      <c r="F169" s="125">
        <v>2027</v>
      </c>
      <c r="G169" s="125">
        <v>7</v>
      </c>
      <c r="H169" s="126">
        <f>'1. sd -&gt; forecast movi @2020'!J12</f>
        <v>-0.59770693790508822</v>
      </c>
      <c r="I169" s="126">
        <f>'1. sd -&gt; forecast movi @2020'!K12</f>
        <v>-3.0937968494138022</v>
      </c>
      <c r="J169" s="126">
        <f>'1. sd -&gt; forecast movi @2020'!L12</f>
        <v>1.898382973603626</v>
      </c>
    </row>
    <row r="170" spans="1:11" ht="12" customHeight="1">
      <c r="F170" s="125">
        <v>2028</v>
      </c>
      <c r="G170" s="125">
        <v>8</v>
      </c>
      <c r="H170" s="126">
        <f>'1. sd -&gt; forecast movi @2020'!J13</f>
        <v>0.74103178480537568</v>
      </c>
      <c r="I170" s="126">
        <f>'1. sd -&gt; forecast movi @2020'!K13</f>
        <v>-1.9497796581116138</v>
      </c>
      <c r="J170" s="126">
        <f>'1. sd -&gt; forecast movi @2020'!L13</f>
        <v>3.4318432277223647</v>
      </c>
    </row>
    <row r="171" spans="1:11" ht="12" customHeight="1">
      <c r="F171" s="125">
        <v>2029</v>
      </c>
      <c r="G171" s="125">
        <v>9</v>
      </c>
      <c r="H171" s="126">
        <f>'1. sd -&gt; forecast movi @2020'!J14</f>
        <v>0.92520441326144887</v>
      </c>
      <c r="I171" s="126">
        <f>'1. sd -&gt; forecast movi @2020'!K14</f>
        <v>-1.9595391778394216</v>
      </c>
      <c r="J171" s="126">
        <f>'1. sd -&gt; forecast movi @2020'!L14</f>
        <v>3.8099480043623188</v>
      </c>
    </row>
    <row r="173" spans="1:11" ht="12" customHeight="1">
      <c r="A173" s="120" t="s">
        <v>24</v>
      </c>
      <c r="B173" s="121">
        <v>1</v>
      </c>
    </row>
    <row r="174" spans="1:11" ht="12" customHeight="1">
      <c r="B174" s="101">
        <v>0</v>
      </c>
      <c r="C174" s="101">
        <v>1</v>
      </c>
      <c r="D174" s="101">
        <v>2</v>
      </c>
      <c r="E174" s="101">
        <v>3</v>
      </c>
      <c r="F174" s="101">
        <v>4</v>
      </c>
      <c r="G174" s="101">
        <v>5</v>
      </c>
      <c r="H174" s="101">
        <v>6</v>
      </c>
      <c r="I174" s="101">
        <v>7</v>
      </c>
      <c r="J174" s="101">
        <v>8</v>
      </c>
      <c r="K174" s="101">
        <v>9</v>
      </c>
    </row>
    <row r="175" spans="1:11" ht="12" customHeight="1">
      <c r="A175" s="99" t="s">
        <v>174</v>
      </c>
      <c r="B175" s="103" t="e">
        <f>VLOOKUP($B173,'fit with S&amp;P'!$A$100:$K$111,2+B174,0)</f>
        <v>#N/A</v>
      </c>
      <c r="C175" s="103" t="e">
        <f>VLOOKUP($B173,'fit with S&amp;P'!$A$100:$K$111,2+C174,0)</f>
        <v>#N/A</v>
      </c>
      <c r="D175" s="103" t="e">
        <f>VLOOKUP($B173,'fit with S&amp;P'!$A$100:$K$111,2+D174,0)</f>
        <v>#N/A</v>
      </c>
      <c r="E175" s="103" t="e">
        <f>VLOOKUP($B173,'fit with S&amp;P'!$A$100:$K$111,2+E174,0)</f>
        <v>#N/A</v>
      </c>
      <c r="F175" s="103" t="e">
        <f>VLOOKUP($B173,'fit with S&amp;P'!$A$100:$K$111,2+F174,0)</f>
        <v>#N/A</v>
      </c>
      <c r="G175" s="103" t="e">
        <f>VLOOKUP($B173,'fit with S&amp;P'!$A$100:$K$111,2+G174,0)</f>
        <v>#N/A</v>
      </c>
      <c r="H175" s="103" t="e">
        <f>VLOOKUP($B173,'fit with S&amp;P'!$A$100:$K$111,2+H174,0)</f>
        <v>#N/A</v>
      </c>
      <c r="I175" s="103" t="e">
        <f>VLOOKUP($B173,'fit with S&amp;P'!$A$100:$K$111,2+I174,0)</f>
        <v>#N/A</v>
      </c>
      <c r="J175" s="103" t="e">
        <f>VLOOKUP($B173,'fit with S&amp;P'!$A$100:$K$111,2+J174,0)</f>
        <v>#N/A</v>
      </c>
      <c r="K175" s="103" t="e">
        <f>VLOOKUP($B173,'fit with S&amp;P'!$A$100:$K$111,2+K174,0)</f>
        <v>#N/A</v>
      </c>
    </row>
    <row r="176" spans="1:11" ht="12" customHeight="1">
      <c r="A176" s="99" t="s">
        <v>175</v>
      </c>
      <c r="B176" s="103" t="e">
        <f>_xlfn.NORM.S.DIST($C$159*B175+$C$160*VLOOKUP(B174,$G$162:$J$171,2,0)+$C$161,TRUE)</f>
        <v>#N/A</v>
      </c>
      <c r="C176" s="103" t="e">
        <f t="shared" ref="C176:K176" si="24">_xlfn.NORM.S.DIST($C$159*C175+$C$160*VLOOKUP(C174,$G$162:$J$171,2,0)+$C$161,TRUE)</f>
        <v>#N/A</v>
      </c>
      <c r="D176" s="103" t="e">
        <f t="shared" si="24"/>
        <v>#N/A</v>
      </c>
      <c r="E176" s="103" t="e">
        <f t="shared" si="24"/>
        <v>#N/A</v>
      </c>
      <c r="F176" s="103" t="e">
        <f t="shared" si="24"/>
        <v>#N/A</v>
      </c>
      <c r="G176" s="103" t="e">
        <f t="shared" si="24"/>
        <v>#N/A</v>
      </c>
      <c r="H176" s="103" t="e">
        <f t="shared" si="24"/>
        <v>#N/A</v>
      </c>
      <c r="I176" s="103" t="e">
        <f t="shared" si="24"/>
        <v>#N/A</v>
      </c>
      <c r="J176" s="103" t="e">
        <f t="shared" si="24"/>
        <v>#N/A</v>
      </c>
      <c r="K176" s="103" t="e">
        <f t="shared" si="24"/>
        <v>#N/A</v>
      </c>
    </row>
    <row r="177" spans="1:11" ht="12" customHeight="1">
      <c r="A177" s="99" t="s">
        <v>177</v>
      </c>
      <c r="B177" s="103" t="e">
        <f>_xlfn.NORM.S.DIST($C$159*B175+$C$160*VLOOKUP(B174,$G$162:$J$171,3,0)+$C$161,TRUE)</f>
        <v>#N/A</v>
      </c>
      <c r="C177" s="103" t="e">
        <f t="shared" ref="C177:K177" si="25">_xlfn.NORM.S.DIST($C$159*C175+$C$160*VLOOKUP(C174,$G$162:$J$171,3,0)+$C$161,TRUE)</f>
        <v>#N/A</v>
      </c>
      <c r="D177" s="103" t="e">
        <f t="shared" si="25"/>
        <v>#N/A</v>
      </c>
      <c r="E177" s="103" t="e">
        <f t="shared" si="25"/>
        <v>#N/A</v>
      </c>
      <c r="F177" s="103" t="e">
        <f t="shared" si="25"/>
        <v>#N/A</v>
      </c>
      <c r="G177" s="103" t="e">
        <f t="shared" si="25"/>
        <v>#N/A</v>
      </c>
      <c r="H177" s="103" t="e">
        <f t="shared" si="25"/>
        <v>#N/A</v>
      </c>
      <c r="I177" s="103" t="e">
        <f t="shared" si="25"/>
        <v>#N/A</v>
      </c>
      <c r="J177" s="103" t="e">
        <f t="shared" si="25"/>
        <v>#N/A</v>
      </c>
      <c r="K177" s="103" t="e">
        <f t="shared" si="25"/>
        <v>#N/A</v>
      </c>
    </row>
    <row r="178" spans="1:11" ht="12" customHeight="1">
      <c r="A178" s="99" t="s">
        <v>176</v>
      </c>
      <c r="B178" s="103" t="e">
        <f>_xlfn.NORM.S.DIST($C$159*B175+$C$160*VLOOKUP(B174,$G$162:$J$171,4,0)+$C$161,TRUE)</f>
        <v>#N/A</v>
      </c>
      <c r="C178" s="103" t="e">
        <f t="shared" ref="C178:K178" si="26">_xlfn.NORM.S.DIST($C$159*C175+$C$160*VLOOKUP(C174,$G$162:$J$171,4,0)+$C$161,TRUE)</f>
        <v>#N/A</v>
      </c>
      <c r="D178" s="103" t="e">
        <f t="shared" si="26"/>
        <v>#N/A</v>
      </c>
      <c r="E178" s="103" t="e">
        <f t="shared" si="26"/>
        <v>#N/A</v>
      </c>
      <c r="F178" s="103" t="e">
        <f t="shared" si="26"/>
        <v>#N/A</v>
      </c>
      <c r="G178" s="103" t="e">
        <f t="shared" si="26"/>
        <v>#N/A</v>
      </c>
      <c r="H178" s="103" t="e">
        <f t="shared" si="26"/>
        <v>#N/A</v>
      </c>
      <c r="I178" s="103" t="e">
        <f t="shared" si="26"/>
        <v>#N/A</v>
      </c>
      <c r="J178" s="103" t="e">
        <f t="shared" si="26"/>
        <v>#N/A</v>
      </c>
      <c r="K178" s="103" t="e">
        <f t="shared" si="26"/>
        <v>#N/A</v>
      </c>
    </row>
    <row r="179" spans="1:11" ht="12" customHeight="1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</row>
    <row r="180" spans="1:11" ht="12" customHeight="1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</row>
    <row r="181" spans="1:11" ht="12" customHeight="1"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</row>
    <row r="182" spans="1:11" ht="12" customHeight="1"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</row>
    <row r="183" spans="1:11" ht="12" customHeight="1"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</row>
    <row r="184" spans="1:11" ht="12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</row>
    <row r="185" spans="1:11" ht="12" customHeight="1"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</row>
    <row r="186" spans="1:11" ht="12" customHeight="1">
      <c r="A186" s="120" t="s">
        <v>24</v>
      </c>
      <c r="B186" s="121">
        <f>B173+1</f>
        <v>2</v>
      </c>
    </row>
    <row r="187" spans="1:11" ht="12" customHeight="1">
      <c r="B187" s="101">
        <v>0</v>
      </c>
      <c r="C187" s="101">
        <v>1</v>
      </c>
      <c r="D187" s="101">
        <v>2</v>
      </c>
      <c r="E187" s="101">
        <v>3</v>
      </c>
      <c r="F187" s="101">
        <v>4</v>
      </c>
      <c r="G187" s="101">
        <v>5</v>
      </c>
      <c r="H187" s="101">
        <v>6</v>
      </c>
      <c r="I187" s="101">
        <v>7</v>
      </c>
      <c r="J187" s="101">
        <v>8</v>
      </c>
      <c r="K187" s="101">
        <v>9</v>
      </c>
    </row>
    <row r="188" spans="1:11" ht="12" customHeight="1">
      <c r="A188" s="99" t="s">
        <v>174</v>
      </c>
      <c r="B188" s="103" t="e">
        <f>VLOOKUP($B186,'fit with S&amp;P'!$A$100:$K$111,2+B187,0)</f>
        <v>#N/A</v>
      </c>
      <c r="C188" s="103" t="e">
        <f>VLOOKUP($B186,'fit with S&amp;P'!$A$100:$K$111,2+C187,0)</f>
        <v>#N/A</v>
      </c>
      <c r="D188" s="103" t="e">
        <f>VLOOKUP($B186,'fit with S&amp;P'!$A$100:$K$111,2+D187,0)</f>
        <v>#N/A</v>
      </c>
      <c r="E188" s="103" t="e">
        <f>VLOOKUP($B186,'fit with S&amp;P'!$A$100:$K$111,2+E187,0)</f>
        <v>#N/A</v>
      </c>
      <c r="F188" s="103" t="e">
        <f>VLOOKUP($B186,'fit with S&amp;P'!$A$100:$K$111,2+F187,0)</f>
        <v>#N/A</v>
      </c>
      <c r="G188" s="103" t="e">
        <f>VLOOKUP($B186,'fit with S&amp;P'!$A$100:$K$111,2+G187,0)</f>
        <v>#N/A</v>
      </c>
      <c r="H188" s="103" t="e">
        <f>VLOOKUP($B186,'fit with S&amp;P'!$A$100:$K$111,2+H187,0)</f>
        <v>#N/A</v>
      </c>
      <c r="I188" s="103" t="e">
        <f>VLOOKUP($B186,'fit with S&amp;P'!$A$100:$K$111,2+I187,0)</f>
        <v>#N/A</v>
      </c>
      <c r="J188" s="103" t="e">
        <f>VLOOKUP($B186,'fit with S&amp;P'!$A$100:$K$111,2+J187,0)</f>
        <v>#N/A</v>
      </c>
      <c r="K188" s="103" t="e">
        <f>VLOOKUP($B186,'fit with S&amp;P'!$A$100:$K$111,2+K187,0)</f>
        <v>#N/A</v>
      </c>
    </row>
    <row r="189" spans="1:11" ht="12" customHeight="1">
      <c r="A189" s="99" t="s">
        <v>175</v>
      </c>
      <c r="B189" s="103" t="e">
        <f>_xlfn.NORM.S.DIST($C$159*B188+$C$160*VLOOKUP(B187,$G$162:$J$171,2,0)+$C$161,TRUE)</f>
        <v>#N/A</v>
      </c>
      <c r="C189" s="103" t="e">
        <f t="shared" ref="C189:K189" si="27">_xlfn.NORM.S.DIST($C$159*C188+$C$160*VLOOKUP(C187,$G$162:$J$171,2,0)+$C$161,TRUE)</f>
        <v>#N/A</v>
      </c>
      <c r="D189" s="103" t="e">
        <f t="shared" si="27"/>
        <v>#N/A</v>
      </c>
      <c r="E189" s="103" t="e">
        <f t="shared" si="27"/>
        <v>#N/A</v>
      </c>
      <c r="F189" s="103" t="e">
        <f t="shared" si="27"/>
        <v>#N/A</v>
      </c>
      <c r="G189" s="103" t="e">
        <f t="shared" si="27"/>
        <v>#N/A</v>
      </c>
      <c r="H189" s="103" t="e">
        <f t="shared" si="27"/>
        <v>#N/A</v>
      </c>
      <c r="I189" s="103" t="e">
        <f t="shared" si="27"/>
        <v>#N/A</v>
      </c>
      <c r="J189" s="103" t="e">
        <f t="shared" si="27"/>
        <v>#N/A</v>
      </c>
      <c r="K189" s="103" t="e">
        <f t="shared" si="27"/>
        <v>#N/A</v>
      </c>
    </row>
    <row r="190" spans="1:11" ht="12" customHeight="1">
      <c r="A190" s="99" t="s">
        <v>177</v>
      </c>
      <c r="B190" s="103" t="e">
        <f>_xlfn.NORM.S.DIST($C$159*B188+$C$160*VLOOKUP(B187,$G$162:$J$171,3,0)+$C$161,TRUE)</f>
        <v>#N/A</v>
      </c>
      <c r="C190" s="103" t="e">
        <f t="shared" ref="C190:K190" si="28">_xlfn.NORM.S.DIST($C$159*C188+$C$160*VLOOKUP(C187,$G$162:$J$171,3,0)+$C$161,TRUE)</f>
        <v>#N/A</v>
      </c>
      <c r="D190" s="103" t="e">
        <f t="shared" si="28"/>
        <v>#N/A</v>
      </c>
      <c r="E190" s="103" t="e">
        <f t="shared" si="28"/>
        <v>#N/A</v>
      </c>
      <c r="F190" s="103" t="e">
        <f t="shared" si="28"/>
        <v>#N/A</v>
      </c>
      <c r="G190" s="103" t="e">
        <f t="shared" si="28"/>
        <v>#N/A</v>
      </c>
      <c r="H190" s="103" t="e">
        <f t="shared" si="28"/>
        <v>#N/A</v>
      </c>
      <c r="I190" s="103" t="e">
        <f t="shared" si="28"/>
        <v>#N/A</v>
      </c>
      <c r="J190" s="103" t="e">
        <f t="shared" si="28"/>
        <v>#N/A</v>
      </c>
      <c r="K190" s="103" t="e">
        <f t="shared" si="28"/>
        <v>#N/A</v>
      </c>
    </row>
    <row r="191" spans="1:11" ht="12" customHeight="1">
      <c r="A191" s="99" t="s">
        <v>176</v>
      </c>
      <c r="B191" s="103" t="e">
        <f>_xlfn.NORM.S.DIST($C$159*B188+$C$160*VLOOKUP(B187,$G$162:$J$171,4,0)+$C$161,TRUE)</f>
        <v>#N/A</v>
      </c>
      <c r="C191" s="103" t="e">
        <f t="shared" ref="C191:K191" si="29">_xlfn.NORM.S.DIST($C$159*C188+$C$160*VLOOKUP(C187,$G$162:$J$171,4,0)+$C$161,TRUE)</f>
        <v>#N/A</v>
      </c>
      <c r="D191" s="103" t="e">
        <f t="shared" si="29"/>
        <v>#N/A</v>
      </c>
      <c r="E191" s="103" t="e">
        <f t="shared" si="29"/>
        <v>#N/A</v>
      </c>
      <c r="F191" s="103" t="e">
        <f t="shared" si="29"/>
        <v>#N/A</v>
      </c>
      <c r="G191" s="103" t="e">
        <f t="shared" si="29"/>
        <v>#N/A</v>
      </c>
      <c r="H191" s="103" t="e">
        <f t="shared" si="29"/>
        <v>#N/A</v>
      </c>
      <c r="I191" s="103" t="e">
        <f t="shared" si="29"/>
        <v>#N/A</v>
      </c>
      <c r="J191" s="103" t="e">
        <f t="shared" si="29"/>
        <v>#N/A</v>
      </c>
      <c r="K191" s="103" t="e">
        <f t="shared" si="29"/>
        <v>#N/A</v>
      </c>
    </row>
    <row r="195" spans="1:11" ht="12" customHeight="1">
      <c r="A195" s="120"/>
      <c r="B195" s="121"/>
    </row>
    <row r="196" spans="1:11" ht="12" customHeight="1">
      <c r="A196" s="120"/>
      <c r="B196" s="121"/>
    </row>
    <row r="197" spans="1:11" ht="12" customHeight="1">
      <c r="A197" s="120"/>
      <c r="B197" s="121"/>
    </row>
    <row r="198" spans="1:11" ht="12" customHeight="1">
      <c r="A198" s="120"/>
      <c r="B198" s="121"/>
    </row>
    <row r="199" spans="1:11" ht="12" customHeight="1">
      <c r="A199" s="120" t="s">
        <v>24</v>
      </c>
      <c r="B199" s="121">
        <f>B186+1</f>
        <v>3</v>
      </c>
    </row>
    <row r="200" spans="1:11" ht="12" customHeight="1">
      <c r="B200" s="101">
        <v>0</v>
      </c>
      <c r="C200" s="101">
        <v>1</v>
      </c>
      <c r="D200" s="101">
        <v>2</v>
      </c>
      <c r="E200" s="101">
        <v>3</v>
      </c>
      <c r="F200" s="101">
        <v>4</v>
      </c>
      <c r="G200" s="101">
        <v>5</v>
      </c>
      <c r="H200" s="101">
        <v>6</v>
      </c>
      <c r="I200" s="101">
        <v>7</v>
      </c>
      <c r="J200" s="101">
        <v>8</v>
      </c>
      <c r="K200" s="101">
        <v>9</v>
      </c>
    </row>
    <row r="201" spans="1:11" ht="12" customHeight="1">
      <c r="A201" s="99" t="s">
        <v>174</v>
      </c>
      <c r="B201" s="103" t="e">
        <f>VLOOKUP($B199,'fit with S&amp;P'!$A$100:$K$111,2+B200,0)</f>
        <v>#N/A</v>
      </c>
      <c r="C201" s="103" t="e">
        <f>VLOOKUP($B199,'fit with S&amp;P'!$A$100:$K$111,2+C200,0)</f>
        <v>#N/A</v>
      </c>
      <c r="D201" s="103" t="e">
        <f>VLOOKUP($B199,'fit with S&amp;P'!$A$100:$K$111,2+D200,0)</f>
        <v>#N/A</v>
      </c>
      <c r="E201" s="103" t="e">
        <f>VLOOKUP($B199,'fit with S&amp;P'!$A$100:$K$111,2+E200,0)</f>
        <v>#N/A</v>
      </c>
      <c r="F201" s="103" t="e">
        <f>VLOOKUP($B199,'fit with S&amp;P'!$A$100:$K$111,2+F200,0)</f>
        <v>#N/A</v>
      </c>
      <c r="G201" s="103" t="e">
        <f>VLOOKUP($B199,'fit with S&amp;P'!$A$100:$K$111,2+G200,0)</f>
        <v>#N/A</v>
      </c>
      <c r="H201" s="103" t="e">
        <f>VLOOKUP($B199,'fit with S&amp;P'!$A$100:$K$111,2+H200,0)</f>
        <v>#N/A</v>
      </c>
      <c r="I201" s="103" t="e">
        <f>VLOOKUP($B199,'fit with S&amp;P'!$A$100:$K$111,2+I200,0)</f>
        <v>#N/A</v>
      </c>
      <c r="J201" s="103" t="e">
        <f>VLOOKUP($B199,'fit with S&amp;P'!$A$100:$K$111,2+J200,0)</f>
        <v>#N/A</v>
      </c>
      <c r="K201" s="103" t="e">
        <f>VLOOKUP($B199,'fit with S&amp;P'!$A$100:$K$111,2+K200,0)</f>
        <v>#N/A</v>
      </c>
    </row>
    <row r="202" spans="1:11" ht="12" customHeight="1">
      <c r="A202" s="99" t="s">
        <v>175</v>
      </c>
      <c r="B202" s="103" t="e">
        <f>_xlfn.NORM.S.DIST($C$159*B201+$C$160*VLOOKUP(B200,$G$162:$J$171,2,0)+$C$161,TRUE)</f>
        <v>#N/A</v>
      </c>
      <c r="C202" s="103" t="e">
        <f t="shared" ref="C202:K202" si="30">_xlfn.NORM.S.DIST($C$159*C201+$C$160*VLOOKUP(C200,$G$162:$J$171,2,0)+$C$161,TRUE)</f>
        <v>#N/A</v>
      </c>
      <c r="D202" s="103" t="e">
        <f t="shared" si="30"/>
        <v>#N/A</v>
      </c>
      <c r="E202" s="103" t="e">
        <f t="shared" si="30"/>
        <v>#N/A</v>
      </c>
      <c r="F202" s="103" t="e">
        <f t="shared" si="30"/>
        <v>#N/A</v>
      </c>
      <c r="G202" s="103" t="e">
        <f t="shared" si="30"/>
        <v>#N/A</v>
      </c>
      <c r="H202" s="103" t="e">
        <f t="shared" si="30"/>
        <v>#N/A</v>
      </c>
      <c r="I202" s="103" t="e">
        <f t="shared" si="30"/>
        <v>#N/A</v>
      </c>
      <c r="J202" s="103" t="e">
        <f t="shared" si="30"/>
        <v>#N/A</v>
      </c>
      <c r="K202" s="103" t="e">
        <f t="shared" si="30"/>
        <v>#N/A</v>
      </c>
    </row>
    <row r="203" spans="1:11" ht="12" customHeight="1">
      <c r="A203" s="99" t="s">
        <v>177</v>
      </c>
      <c r="B203" s="103" t="e">
        <f>_xlfn.NORM.S.DIST($C$159*B201+$C$160*VLOOKUP(B200,$G$162:$J$171,3,0)+$C$161,TRUE)</f>
        <v>#N/A</v>
      </c>
      <c r="C203" s="103" t="e">
        <f t="shared" ref="C203:K203" si="31">_xlfn.NORM.S.DIST($C$159*C201+$C$160*VLOOKUP(C200,$G$162:$J$171,3,0)+$C$161,TRUE)</f>
        <v>#N/A</v>
      </c>
      <c r="D203" s="103" t="e">
        <f t="shared" si="31"/>
        <v>#N/A</v>
      </c>
      <c r="E203" s="103" t="e">
        <f t="shared" si="31"/>
        <v>#N/A</v>
      </c>
      <c r="F203" s="103" t="e">
        <f t="shared" si="31"/>
        <v>#N/A</v>
      </c>
      <c r="G203" s="103" t="e">
        <f t="shared" si="31"/>
        <v>#N/A</v>
      </c>
      <c r="H203" s="103" t="e">
        <f t="shared" si="31"/>
        <v>#N/A</v>
      </c>
      <c r="I203" s="103" t="e">
        <f t="shared" si="31"/>
        <v>#N/A</v>
      </c>
      <c r="J203" s="103" t="e">
        <f t="shared" si="31"/>
        <v>#N/A</v>
      </c>
      <c r="K203" s="103" t="e">
        <f t="shared" si="31"/>
        <v>#N/A</v>
      </c>
    </row>
    <row r="204" spans="1:11" ht="12" customHeight="1">
      <c r="A204" s="99" t="s">
        <v>176</v>
      </c>
      <c r="B204" s="103" t="e">
        <f>_xlfn.NORM.S.DIST($C$159*B201+$C$160*VLOOKUP(B200,$G$162:$J$171,4,0)+$C$161,TRUE)</f>
        <v>#N/A</v>
      </c>
      <c r="C204" s="103" t="e">
        <f t="shared" ref="C204:K204" si="32">_xlfn.NORM.S.DIST($C$159*C201+$C$160*VLOOKUP(C200,$G$162:$J$171,4,0)+$C$161,TRUE)</f>
        <v>#N/A</v>
      </c>
      <c r="D204" s="103" t="e">
        <f t="shared" si="32"/>
        <v>#N/A</v>
      </c>
      <c r="E204" s="103" t="e">
        <f t="shared" si="32"/>
        <v>#N/A</v>
      </c>
      <c r="F204" s="103" t="e">
        <f t="shared" si="32"/>
        <v>#N/A</v>
      </c>
      <c r="G204" s="103" t="e">
        <f t="shared" si="32"/>
        <v>#N/A</v>
      </c>
      <c r="H204" s="103" t="e">
        <f t="shared" si="32"/>
        <v>#N/A</v>
      </c>
      <c r="I204" s="103" t="e">
        <f t="shared" si="32"/>
        <v>#N/A</v>
      </c>
      <c r="J204" s="103" t="e">
        <f t="shared" si="32"/>
        <v>#N/A</v>
      </c>
      <c r="K204" s="103" t="e">
        <f t="shared" si="32"/>
        <v>#N/A</v>
      </c>
    </row>
    <row r="205" spans="1:11" ht="12" customHeight="1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</row>
    <row r="206" spans="1:11" ht="12" customHeight="1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</row>
    <row r="207" spans="1:11" ht="12" customHeight="1"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</row>
    <row r="208" spans="1:11" ht="12" customHeight="1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ht="12" customHeight="1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</row>
    <row r="210" spans="1:11" ht="12" customHeight="1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</row>
    <row r="211" spans="1:11" ht="12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</row>
    <row r="212" spans="1:11" ht="12" customHeight="1">
      <c r="A212" s="120" t="s">
        <v>24</v>
      </c>
      <c r="B212" s="121">
        <f>B199+1</f>
        <v>4</v>
      </c>
    </row>
    <row r="213" spans="1:11" ht="12" customHeight="1">
      <c r="B213" s="101">
        <v>0</v>
      </c>
      <c r="C213" s="101">
        <v>1</v>
      </c>
      <c r="D213" s="101">
        <v>2</v>
      </c>
      <c r="E213" s="101">
        <v>3</v>
      </c>
      <c r="F213" s="101">
        <v>4</v>
      </c>
      <c r="G213" s="101">
        <v>5</v>
      </c>
      <c r="H213" s="101">
        <v>6</v>
      </c>
      <c r="I213" s="101">
        <v>7</v>
      </c>
      <c r="J213" s="101">
        <v>8</v>
      </c>
      <c r="K213" s="101">
        <v>9</v>
      </c>
    </row>
    <row r="214" spans="1:11" ht="12" customHeight="1">
      <c r="A214" s="99" t="s">
        <v>174</v>
      </c>
      <c r="B214" s="103" t="e">
        <f>VLOOKUP($B212,'fit with S&amp;P'!$A$100:$K$111,2+B213,0)</f>
        <v>#N/A</v>
      </c>
      <c r="C214" s="103" t="e">
        <f>VLOOKUP($B212,'fit with S&amp;P'!$A$100:$K$111,2+C213,0)</f>
        <v>#N/A</v>
      </c>
      <c r="D214" s="103" t="e">
        <f>VLOOKUP($B212,'fit with S&amp;P'!$A$100:$K$111,2+D213,0)</f>
        <v>#N/A</v>
      </c>
      <c r="E214" s="103" t="e">
        <f>VLOOKUP($B212,'fit with S&amp;P'!$A$100:$K$111,2+E213,0)</f>
        <v>#N/A</v>
      </c>
      <c r="F214" s="103" t="e">
        <f>VLOOKUP($B212,'fit with S&amp;P'!$A$100:$K$111,2+F213,0)</f>
        <v>#N/A</v>
      </c>
      <c r="G214" s="103" t="e">
        <f>VLOOKUP($B212,'fit with S&amp;P'!$A$100:$K$111,2+G213,0)</f>
        <v>#N/A</v>
      </c>
      <c r="H214" s="103" t="e">
        <f>VLOOKUP($B212,'fit with S&amp;P'!$A$100:$K$111,2+H213,0)</f>
        <v>#N/A</v>
      </c>
      <c r="I214" s="103" t="e">
        <f>VLOOKUP($B212,'fit with S&amp;P'!$A$100:$K$111,2+I213,0)</f>
        <v>#N/A</v>
      </c>
      <c r="J214" s="103" t="e">
        <f>VLOOKUP($B212,'fit with S&amp;P'!$A$100:$K$111,2+J213,0)</f>
        <v>#N/A</v>
      </c>
      <c r="K214" s="103" t="e">
        <f>VLOOKUP($B212,'fit with S&amp;P'!$A$100:$K$111,2+K213,0)</f>
        <v>#N/A</v>
      </c>
    </row>
    <row r="215" spans="1:11" ht="12" customHeight="1">
      <c r="A215" s="99" t="s">
        <v>175</v>
      </c>
      <c r="B215" s="103" t="e">
        <f>_xlfn.NORM.S.DIST($C$159*B214+$C$160*VLOOKUP(B213,$G$162:$J$171,2,0)+$C$161,TRUE)</f>
        <v>#N/A</v>
      </c>
      <c r="C215" s="103" t="e">
        <f t="shared" ref="C215:K215" si="33">_xlfn.NORM.S.DIST($C$159*C214+$C$160*VLOOKUP(C213,$G$162:$J$171,2,0)+$C$161,TRUE)</f>
        <v>#N/A</v>
      </c>
      <c r="D215" s="103" t="e">
        <f t="shared" si="33"/>
        <v>#N/A</v>
      </c>
      <c r="E215" s="103" t="e">
        <f t="shared" si="33"/>
        <v>#N/A</v>
      </c>
      <c r="F215" s="103" t="e">
        <f t="shared" si="33"/>
        <v>#N/A</v>
      </c>
      <c r="G215" s="103" t="e">
        <f t="shared" si="33"/>
        <v>#N/A</v>
      </c>
      <c r="H215" s="103" t="e">
        <f t="shared" si="33"/>
        <v>#N/A</v>
      </c>
      <c r="I215" s="103" t="e">
        <f t="shared" si="33"/>
        <v>#N/A</v>
      </c>
      <c r="J215" s="103" t="e">
        <f t="shared" si="33"/>
        <v>#N/A</v>
      </c>
      <c r="K215" s="103" t="e">
        <f t="shared" si="33"/>
        <v>#N/A</v>
      </c>
    </row>
    <row r="216" spans="1:11" ht="12" customHeight="1">
      <c r="A216" s="99" t="s">
        <v>177</v>
      </c>
      <c r="B216" s="103" t="e">
        <f>_xlfn.NORM.S.DIST($C$159*B214+$C$160*VLOOKUP(B213,$G$162:$J$171,3,0)+$C$161,TRUE)</f>
        <v>#N/A</v>
      </c>
      <c r="C216" s="103" t="e">
        <f t="shared" ref="C216:K216" si="34">_xlfn.NORM.S.DIST($C$159*C214+$C$160*VLOOKUP(C213,$G$162:$J$171,3,0)+$C$161,TRUE)</f>
        <v>#N/A</v>
      </c>
      <c r="D216" s="103" t="e">
        <f t="shared" si="34"/>
        <v>#N/A</v>
      </c>
      <c r="E216" s="103" t="e">
        <f t="shared" si="34"/>
        <v>#N/A</v>
      </c>
      <c r="F216" s="103" t="e">
        <f t="shared" si="34"/>
        <v>#N/A</v>
      </c>
      <c r="G216" s="103" t="e">
        <f t="shared" si="34"/>
        <v>#N/A</v>
      </c>
      <c r="H216" s="103" t="e">
        <f t="shared" si="34"/>
        <v>#N/A</v>
      </c>
      <c r="I216" s="103" t="e">
        <f t="shared" si="34"/>
        <v>#N/A</v>
      </c>
      <c r="J216" s="103" t="e">
        <f t="shared" si="34"/>
        <v>#N/A</v>
      </c>
      <c r="K216" s="103" t="e">
        <f t="shared" si="34"/>
        <v>#N/A</v>
      </c>
    </row>
    <row r="217" spans="1:11" ht="12" customHeight="1">
      <c r="A217" s="99" t="s">
        <v>176</v>
      </c>
      <c r="B217" s="103" t="e">
        <f>_xlfn.NORM.S.DIST($C$159*B214+$C$160*VLOOKUP(B213,$G$162:$J$171,4,0)+$C$161,TRUE)</f>
        <v>#N/A</v>
      </c>
      <c r="C217" s="103" t="e">
        <f t="shared" ref="C217:K217" si="35">_xlfn.NORM.S.DIST($C$159*C214+$C$160*VLOOKUP(C213,$G$162:$J$171,4,0)+$C$161,TRUE)</f>
        <v>#N/A</v>
      </c>
      <c r="D217" s="103" t="e">
        <f t="shared" si="35"/>
        <v>#N/A</v>
      </c>
      <c r="E217" s="103" t="e">
        <f t="shared" si="35"/>
        <v>#N/A</v>
      </c>
      <c r="F217" s="103" t="e">
        <f t="shared" si="35"/>
        <v>#N/A</v>
      </c>
      <c r="G217" s="103" t="e">
        <f t="shared" si="35"/>
        <v>#N/A</v>
      </c>
      <c r="H217" s="103" t="e">
        <f t="shared" si="35"/>
        <v>#N/A</v>
      </c>
      <c r="I217" s="103" t="e">
        <f t="shared" si="35"/>
        <v>#N/A</v>
      </c>
      <c r="J217" s="103" t="e">
        <f t="shared" si="35"/>
        <v>#N/A</v>
      </c>
      <c r="K217" s="103" t="e">
        <f t="shared" si="35"/>
        <v>#N/A</v>
      </c>
    </row>
    <row r="221" spans="1:11" ht="12" customHeight="1">
      <c r="A221" s="120"/>
      <c r="B221" s="121"/>
    </row>
    <row r="222" spans="1:11" ht="12" customHeight="1">
      <c r="A222" s="120"/>
      <c r="B222" s="121"/>
    </row>
    <row r="223" spans="1:11" ht="12" customHeight="1">
      <c r="A223" s="120"/>
      <c r="B223" s="121"/>
    </row>
    <row r="224" spans="1:11" ht="12" customHeight="1">
      <c r="A224" s="120"/>
      <c r="B224" s="121"/>
    </row>
    <row r="225" spans="1:11" ht="12" customHeight="1">
      <c r="A225" s="120" t="s">
        <v>24</v>
      </c>
      <c r="B225" s="121">
        <f>B212+1</f>
        <v>5</v>
      </c>
    </row>
    <row r="226" spans="1:11" ht="12" customHeight="1">
      <c r="B226" s="101">
        <v>0</v>
      </c>
      <c r="C226" s="101">
        <v>1</v>
      </c>
      <c r="D226" s="101">
        <v>2</v>
      </c>
      <c r="E226" s="101">
        <v>3</v>
      </c>
      <c r="F226" s="101">
        <v>4</v>
      </c>
      <c r="G226" s="101">
        <v>5</v>
      </c>
      <c r="H226" s="101">
        <v>6</v>
      </c>
      <c r="I226" s="101">
        <v>7</v>
      </c>
      <c r="J226" s="101">
        <v>8</v>
      </c>
      <c r="K226" s="101">
        <v>9</v>
      </c>
    </row>
    <row r="227" spans="1:11" ht="12" customHeight="1">
      <c r="A227" s="99" t="s">
        <v>174</v>
      </c>
      <c r="B227" s="103" t="e">
        <f>VLOOKUP($B225,'fit with S&amp;P'!$A$100:$K$111,2+B226,0)</f>
        <v>#N/A</v>
      </c>
      <c r="C227" s="103" t="e">
        <f>VLOOKUP($B225,'fit with S&amp;P'!$A$100:$K$111,2+C226,0)</f>
        <v>#N/A</v>
      </c>
      <c r="D227" s="103" t="e">
        <f>VLOOKUP($B225,'fit with S&amp;P'!$A$100:$K$111,2+D226,0)</f>
        <v>#N/A</v>
      </c>
      <c r="E227" s="103" t="e">
        <f>VLOOKUP($B225,'fit with S&amp;P'!$A$100:$K$111,2+E226,0)</f>
        <v>#N/A</v>
      </c>
      <c r="F227" s="103" t="e">
        <f>VLOOKUP($B225,'fit with S&amp;P'!$A$100:$K$111,2+F226,0)</f>
        <v>#N/A</v>
      </c>
      <c r="G227" s="103" t="e">
        <f>VLOOKUP($B225,'fit with S&amp;P'!$A$100:$K$111,2+G226,0)</f>
        <v>#N/A</v>
      </c>
      <c r="H227" s="103" t="e">
        <f>VLOOKUP($B225,'fit with S&amp;P'!$A$100:$K$111,2+H226,0)</f>
        <v>#N/A</v>
      </c>
      <c r="I227" s="103" t="e">
        <f>VLOOKUP($B225,'fit with S&amp;P'!$A$100:$K$111,2+I226,0)</f>
        <v>#N/A</v>
      </c>
      <c r="J227" s="103" t="e">
        <f>VLOOKUP($B225,'fit with S&amp;P'!$A$100:$K$111,2+J226,0)</f>
        <v>#N/A</v>
      </c>
      <c r="K227" s="103" t="e">
        <f>VLOOKUP($B225,'fit with S&amp;P'!$A$100:$K$111,2+K226,0)</f>
        <v>#N/A</v>
      </c>
    </row>
    <row r="228" spans="1:11" ht="12" customHeight="1">
      <c r="A228" s="99" t="s">
        <v>175</v>
      </c>
      <c r="B228" s="103" t="e">
        <f>_xlfn.NORM.S.DIST($C$159*B227+$C$160*VLOOKUP(B226,$G$162:$J$171,2,0)+$C$161,TRUE)</f>
        <v>#N/A</v>
      </c>
      <c r="C228" s="103" t="e">
        <f t="shared" ref="C228:K228" si="36">_xlfn.NORM.S.DIST($C$159*C227+$C$160*VLOOKUP(C226,$G$162:$J$171,2,0)+$C$161,TRUE)</f>
        <v>#N/A</v>
      </c>
      <c r="D228" s="103" t="e">
        <f t="shared" si="36"/>
        <v>#N/A</v>
      </c>
      <c r="E228" s="103" t="e">
        <f t="shared" si="36"/>
        <v>#N/A</v>
      </c>
      <c r="F228" s="103" t="e">
        <f t="shared" si="36"/>
        <v>#N/A</v>
      </c>
      <c r="G228" s="103" t="e">
        <f t="shared" si="36"/>
        <v>#N/A</v>
      </c>
      <c r="H228" s="103" t="e">
        <f t="shared" si="36"/>
        <v>#N/A</v>
      </c>
      <c r="I228" s="103" t="e">
        <f t="shared" si="36"/>
        <v>#N/A</v>
      </c>
      <c r="J228" s="103" t="e">
        <f t="shared" si="36"/>
        <v>#N/A</v>
      </c>
      <c r="K228" s="103" t="e">
        <f t="shared" si="36"/>
        <v>#N/A</v>
      </c>
    </row>
    <row r="229" spans="1:11" ht="12" customHeight="1">
      <c r="A229" s="99" t="s">
        <v>177</v>
      </c>
      <c r="B229" s="103" t="e">
        <f>_xlfn.NORM.S.DIST($C$159*B227+$C$160*VLOOKUP(B226,$G$162:$J$171,3,0)+$C$161,TRUE)</f>
        <v>#N/A</v>
      </c>
      <c r="C229" s="103" t="e">
        <f t="shared" ref="C229:K229" si="37">_xlfn.NORM.S.DIST($C$159*C227+$C$160*VLOOKUP(C226,$G$162:$J$171,3,0)+$C$161,TRUE)</f>
        <v>#N/A</v>
      </c>
      <c r="D229" s="103" t="e">
        <f t="shared" si="37"/>
        <v>#N/A</v>
      </c>
      <c r="E229" s="103" t="e">
        <f t="shared" si="37"/>
        <v>#N/A</v>
      </c>
      <c r="F229" s="103" t="e">
        <f t="shared" si="37"/>
        <v>#N/A</v>
      </c>
      <c r="G229" s="103" t="e">
        <f t="shared" si="37"/>
        <v>#N/A</v>
      </c>
      <c r="H229" s="103" t="e">
        <f t="shared" si="37"/>
        <v>#N/A</v>
      </c>
      <c r="I229" s="103" t="e">
        <f t="shared" si="37"/>
        <v>#N/A</v>
      </c>
      <c r="J229" s="103" t="e">
        <f t="shared" si="37"/>
        <v>#N/A</v>
      </c>
      <c r="K229" s="103" t="e">
        <f t="shared" si="37"/>
        <v>#N/A</v>
      </c>
    </row>
    <row r="230" spans="1:11" ht="12" customHeight="1">
      <c r="A230" s="99" t="s">
        <v>176</v>
      </c>
      <c r="B230" s="103" t="e">
        <f>_xlfn.NORM.S.DIST($C$159*B227+$C$160*VLOOKUP(B226,$G$162:$J$171,4,0)+$C$161,TRUE)</f>
        <v>#N/A</v>
      </c>
      <c r="C230" s="103" t="e">
        <f t="shared" ref="C230:K230" si="38">_xlfn.NORM.S.DIST($C$159*C227+$C$160*VLOOKUP(C226,$G$162:$J$171,4,0)+$C$161,TRUE)</f>
        <v>#N/A</v>
      </c>
      <c r="D230" s="103" t="e">
        <f t="shared" si="38"/>
        <v>#N/A</v>
      </c>
      <c r="E230" s="103" t="e">
        <f t="shared" si="38"/>
        <v>#N/A</v>
      </c>
      <c r="F230" s="103" t="e">
        <f t="shared" si="38"/>
        <v>#N/A</v>
      </c>
      <c r="G230" s="103" t="e">
        <f t="shared" si="38"/>
        <v>#N/A</v>
      </c>
      <c r="H230" s="103" t="e">
        <f t="shared" si="38"/>
        <v>#N/A</v>
      </c>
      <c r="I230" s="103" t="e">
        <f t="shared" si="38"/>
        <v>#N/A</v>
      </c>
      <c r="J230" s="103" t="e">
        <f t="shared" si="38"/>
        <v>#N/A</v>
      </c>
      <c r="K230" s="103" t="e">
        <f t="shared" si="38"/>
        <v>#N/A</v>
      </c>
    </row>
    <row r="231" spans="1:11" ht="12" customHeight="1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</row>
    <row r="232" spans="1:11" ht="12" customHeight="1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</row>
    <row r="233" spans="1:11" ht="12" customHeight="1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</row>
    <row r="234" spans="1:11" ht="12" customHeight="1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</row>
    <row r="235" spans="1:11" ht="12" customHeight="1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</row>
    <row r="236" spans="1:11" ht="12" customHeight="1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</row>
    <row r="237" spans="1:11" ht="12" customHeight="1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2" customHeight="1">
      <c r="A238" s="120" t="s">
        <v>24</v>
      </c>
      <c r="B238" s="121">
        <f>B225+1</f>
        <v>6</v>
      </c>
    </row>
    <row r="239" spans="1:11" ht="12" customHeight="1">
      <c r="B239" s="101">
        <v>0</v>
      </c>
      <c r="C239" s="101">
        <v>1</v>
      </c>
      <c r="D239" s="101">
        <v>2</v>
      </c>
      <c r="E239" s="101">
        <v>3</v>
      </c>
      <c r="F239" s="101">
        <v>4</v>
      </c>
      <c r="G239" s="101">
        <v>5</v>
      </c>
      <c r="H239" s="101">
        <v>6</v>
      </c>
      <c r="I239" s="101">
        <v>7</v>
      </c>
      <c r="J239" s="101">
        <v>8</v>
      </c>
      <c r="K239" s="101">
        <v>9</v>
      </c>
    </row>
    <row r="240" spans="1:11" ht="12" customHeight="1">
      <c r="A240" s="99" t="s">
        <v>174</v>
      </c>
      <c r="B240" s="103" t="e">
        <f>VLOOKUP($B238,'fit with S&amp;P'!$A$100:$K$111,2+B239,0)</f>
        <v>#N/A</v>
      </c>
      <c r="C240" s="103" t="e">
        <f>VLOOKUP($B238,'fit with S&amp;P'!$A$100:$K$111,2+C239,0)</f>
        <v>#N/A</v>
      </c>
      <c r="D240" s="103" t="e">
        <f>VLOOKUP($B238,'fit with S&amp;P'!$A$100:$K$111,2+D239,0)</f>
        <v>#N/A</v>
      </c>
      <c r="E240" s="103" t="e">
        <f>VLOOKUP($B238,'fit with S&amp;P'!$A$100:$K$111,2+E239,0)</f>
        <v>#N/A</v>
      </c>
      <c r="F240" s="103" t="e">
        <f>VLOOKUP($B238,'fit with S&amp;P'!$A$100:$K$111,2+F239,0)</f>
        <v>#N/A</v>
      </c>
      <c r="G240" s="103" t="e">
        <f>VLOOKUP($B238,'fit with S&amp;P'!$A$100:$K$111,2+G239,0)</f>
        <v>#N/A</v>
      </c>
      <c r="H240" s="103" t="e">
        <f>VLOOKUP($B238,'fit with S&amp;P'!$A$100:$K$111,2+H239,0)</f>
        <v>#N/A</v>
      </c>
      <c r="I240" s="103" t="e">
        <f>VLOOKUP($B238,'fit with S&amp;P'!$A$100:$K$111,2+I239,0)</f>
        <v>#N/A</v>
      </c>
      <c r="J240" s="103" t="e">
        <f>VLOOKUP($B238,'fit with S&amp;P'!$A$100:$K$111,2+J239,0)</f>
        <v>#N/A</v>
      </c>
      <c r="K240" s="103" t="e">
        <f>VLOOKUP($B238,'fit with S&amp;P'!$A$100:$K$111,2+K239,0)</f>
        <v>#N/A</v>
      </c>
    </row>
    <row r="241" spans="1:11" ht="12" customHeight="1">
      <c r="A241" s="99" t="s">
        <v>175</v>
      </c>
      <c r="B241" s="103" t="e">
        <f>_xlfn.NORM.S.DIST($C$159*B240+$C$160*VLOOKUP(B239,$G$162:$J$171,2,0)+$C$161,TRUE)</f>
        <v>#N/A</v>
      </c>
      <c r="C241" s="103" t="e">
        <f t="shared" ref="C241:K241" si="39">_xlfn.NORM.S.DIST($C$159*C240+$C$160*VLOOKUP(C239,$G$162:$J$171,2,0)+$C$161,TRUE)</f>
        <v>#N/A</v>
      </c>
      <c r="D241" s="103" t="e">
        <f t="shared" si="39"/>
        <v>#N/A</v>
      </c>
      <c r="E241" s="103" t="e">
        <f t="shared" si="39"/>
        <v>#N/A</v>
      </c>
      <c r="F241" s="103" t="e">
        <f t="shared" si="39"/>
        <v>#N/A</v>
      </c>
      <c r="G241" s="103" t="e">
        <f t="shared" si="39"/>
        <v>#N/A</v>
      </c>
      <c r="H241" s="103" t="e">
        <f t="shared" si="39"/>
        <v>#N/A</v>
      </c>
      <c r="I241" s="103" t="e">
        <f t="shared" si="39"/>
        <v>#N/A</v>
      </c>
      <c r="J241" s="103" t="e">
        <f t="shared" si="39"/>
        <v>#N/A</v>
      </c>
      <c r="K241" s="103" t="e">
        <f t="shared" si="39"/>
        <v>#N/A</v>
      </c>
    </row>
    <row r="242" spans="1:11" ht="12" customHeight="1">
      <c r="A242" s="99" t="s">
        <v>177</v>
      </c>
      <c r="B242" s="103" t="e">
        <f>_xlfn.NORM.S.DIST($C$159*B240+$C$160*VLOOKUP(B239,$G$162:$J$171,3,0)+$C$161,TRUE)</f>
        <v>#N/A</v>
      </c>
      <c r="C242" s="103" t="e">
        <f t="shared" ref="C242:K242" si="40">_xlfn.NORM.S.DIST($C$159*C240+$C$160*VLOOKUP(C239,$G$162:$J$171,3,0)+$C$161,TRUE)</f>
        <v>#N/A</v>
      </c>
      <c r="D242" s="103" t="e">
        <f t="shared" si="40"/>
        <v>#N/A</v>
      </c>
      <c r="E242" s="103" t="e">
        <f t="shared" si="40"/>
        <v>#N/A</v>
      </c>
      <c r="F242" s="103" t="e">
        <f t="shared" si="40"/>
        <v>#N/A</v>
      </c>
      <c r="G242" s="103" t="e">
        <f t="shared" si="40"/>
        <v>#N/A</v>
      </c>
      <c r="H242" s="103" t="e">
        <f t="shared" si="40"/>
        <v>#N/A</v>
      </c>
      <c r="I242" s="103" t="e">
        <f t="shared" si="40"/>
        <v>#N/A</v>
      </c>
      <c r="J242" s="103" t="e">
        <f t="shared" si="40"/>
        <v>#N/A</v>
      </c>
      <c r="K242" s="103" t="e">
        <f t="shared" si="40"/>
        <v>#N/A</v>
      </c>
    </row>
    <row r="243" spans="1:11" ht="12" customHeight="1">
      <c r="A243" s="99" t="s">
        <v>176</v>
      </c>
      <c r="B243" s="103" t="e">
        <f>_xlfn.NORM.S.DIST($C$159*B240+$C$160*VLOOKUP(B239,$G$162:$J$171,4,0)+$C$161,TRUE)</f>
        <v>#N/A</v>
      </c>
      <c r="C243" s="103" t="e">
        <f t="shared" ref="C243:K243" si="41">_xlfn.NORM.S.DIST($C$159*C240+$C$160*VLOOKUP(C239,$G$162:$J$171,4,0)+$C$161,TRUE)</f>
        <v>#N/A</v>
      </c>
      <c r="D243" s="103" t="e">
        <f t="shared" si="41"/>
        <v>#N/A</v>
      </c>
      <c r="E243" s="103" t="e">
        <f t="shared" si="41"/>
        <v>#N/A</v>
      </c>
      <c r="F243" s="103" t="e">
        <f t="shared" si="41"/>
        <v>#N/A</v>
      </c>
      <c r="G243" s="103" t="e">
        <f t="shared" si="41"/>
        <v>#N/A</v>
      </c>
      <c r="H243" s="103" t="e">
        <f t="shared" si="41"/>
        <v>#N/A</v>
      </c>
      <c r="I243" s="103" t="e">
        <f t="shared" si="41"/>
        <v>#N/A</v>
      </c>
      <c r="J243" s="103" t="e">
        <f t="shared" si="41"/>
        <v>#N/A</v>
      </c>
      <c r="K243" s="103" t="e">
        <f t="shared" si="41"/>
        <v>#N/A</v>
      </c>
    </row>
    <row r="247" spans="1:11" ht="12" customHeight="1">
      <c r="A247" s="120"/>
      <c r="B247" s="121"/>
    </row>
    <row r="248" spans="1:11" ht="12" customHeight="1">
      <c r="A248" s="120"/>
      <c r="B248" s="121"/>
    </row>
    <row r="249" spans="1:11" ht="12" customHeight="1">
      <c r="A249" s="120"/>
      <c r="B249" s="121"/>
    </row>
    <row r="250" spans="1:11" ht="12" customHeight="1">
      <c r="A250" s="120"/>
      <c r="B250" s="121"/>
    </row>
    <row r="251" spans="1:11" ht="12" customHeight="1">
      <c r="A251" s="120" t="s">
        <v>24</v>
      </c>
      <c r="B251" s="121">
        <f>B238+1</f>
        <v>7</v>
      </c>
    </row>
    <row r="252" spans="1:11" ht="12" customHeight="1">
      <c r="B252" s="101">
        <v>0</v>
      </c>
      <c r="C252" s="101">
        <v>1</v>
      </c>
      <c r="D252" s="101">
        <v>2</v>
      </c>
      <c r="E252" s="101">
        <v>3</v>
      </c>
      <c r="F252" s="101">
        <v>4</v>
      </c>
      <c r="G252" s="101">
        <v>5</v>
      </c>
      <c r="H252" s="101">
        <v>6</v>
      </c>
      <c r="I252" s="101">
        <v>7</v>
      </c>
      <c r="J252" s="101">
        <v>8</v>
      </c>
      <c r="K252" s="101">
        <v>9</v>
      </c>
    </row>
    <row r="253" spans="1:11" ht="12" customHeight="1">
      <c r="A253" s="99" t="s">
        <v>174</v>
      </c>
      <c r="B253" s="103" t="e">
        <f>VLOOKUP($B251,'fit with S&amp;P'!$A$100:$K$111,2+B252,0)</f>
        <v>#N/A</v>
      </c>
      <c r="C253" s="103" t="e">
        <f>VLOOKUP($B251,'fit with S&amp;P'!$A$100:$K$111,2+C252,0)</f>
        <v>#N/A</v>
      </c>
      <c r="D253" s="103" t="e">
        <f>VLOOKUP($B251,'fit with S&amp;P'!$A$100:$K$111,2+D252,0)</f>
        <v>#N/A</v>
      </c>
      <c r="E253" s="103" t="e">
        <f>VLOOKUP($B251,'fit with S&amp;P'!$A$100:$K$111,2+E252,0)</f>
        <v>#N/A</v>
      </c>
      <c r="F253" s="103" t="e">
        <f>VLOOKUP($B251,'fit with S&amp;P'!$A$100:$K$111,2+F252,0)</f>
        <v>#N/A</v>
      </c>
      <c r="G253" s="103" t="e">
        <f>VLOOKUP($B251,'fit with S&amp;P'!$A$100:$K$111,2+G252,0)</f>
        <v>#N/A</v>
      </c>
      <c r="H253" s="103" t="e">
        <f>VLOOKUP($B251,'fit with S&amp;P'!$A$100:$K$111,2+H252,0)</f>
        <v>#N/A</v>
      </c>
      <c r="I253" s="103" t="e">
        <f>VLOOKUP($B251,'fit with S&amp;P'!$A$100:$K$111,2+I252,0)</f>
        <v>#N/A</v>
      </c>
      <c r="J253" s="103" t="e">
        <f>VLOOKUP($B251,'fit with S&amp;P'!$A$100:$K$111,2+J252,0)</f>
        <v>#N/A</v>
      </c>
      <c r="K253" s="103" t="e">
        <f>VLOOKUP($B251,'fit with S&amp;P'!$A$100:$K$111,2+K252,0)</f>
        <v>#N/A</v>
      </c>
    </row>
    <row r="254" spans="1:11" ht="12" customHeight="1">
      <c r="A254" s="99" t="s">
        <v>175</v>
      </c>
      <c r="B254" s="103" t="e">
        <f>_xlfn.NORM.S.DIST($C$159*B253+$C$160*VLOOKUP(B252,$G$162:$J$171,2,0)+$C$161,TRUE)</f>
        <v>#N/A</v>
      </c>
      <c r="C254" s="103" t="e">
        <f t="shared" ref="C254:K254" si="42">_xlfn.NORM.S.DIST($C$159*C253+$C$160*VLOOKUP(C252,$G$162:$J$171,2,0)+$C$161,TRUE)</f>
        <v>#N/A</v>
      </c>
      <c r="D254" s="103" t="e">
        <f t="shared" si="42"/>
        <v>#N/A</v>
      </c>
      <c r="E254" s="103" t="e">
        <f t="shared" si="42"/>
        <v>#N/A</v>
      </c>
      <c r="F254" s="103" t="e">
        <f t="shared" si="42"/>
        <v>#N/A</v>
      </c>
      <c r="G254" s="103" t="e">
        <f t="shared" si="42"/>
        <v>#N/A</v>
      </c>
      <c r="H254" s="103" t="e">
        <f t="shared" si="42"/>
        <v>#N/A</v>
      </c>
      <c r="I254" s="103" t="e">
        <f t="shared" si="42"/>
        <v>#N/A</v>
      </c>
      <c r="J254" s="103" t="e">
        <f t="shared" si="42"/>
        <v>#N/A</v>
      </c>
      <c r="K254" s="103" t="e">
        <f t="shared" si="42"/>
        <v>#N/A</v>
      </c>
    </row>
    <row r="255" spans="1:11" ht="12" customHeight="1">
      <c r="A255" s="99" t="s">
        <v>177</v>
      </c>
      <c r="B255" s="103" t="e">
        <f>_xlfn.NORM.S.DIST($C$159*B253+$C$160*VLOOKUP(B252,$G$162:$J$171,3,0)+$C$161,TRUE)</f>
        <v>#N/A</v>
      </c>
      <c r="C255" s="103" t="e">
        <f t="shared" ref="C255:K255" si="43">_xlfn.NORM.S.DIST($C$159*C253+$C$160*VLOOKUP(C252,$G$162:$J$171,3,0)+$C$161,TRUE)</f>
        <v>#N/A</v>
      </c>
      <c r="D255" s="103" t="e">
        <f t="shared" si="43"/>
        <v>#N/A</v>
      </c>
      <c r="E255" s="103" t="e">
        <f t="shared" si="43"/>
        <v>#N/A</v>
      </c>
      <c r="F255" s="103" t="e">
        <f t="shared" si="43"/>
        <v>#N/A</v>
      </c>
      <c r="G255" s="103" t="e">
        <f t="shared" si="43"/>
        <v>#N/A</v>
      </c>
      <c r="H255" s="103" t="e">
        <f t="shared" si="43"/>
        <v>#N/A</v>
      </c>
      <c r="I255" s="103" t="e">
        <f t="shared" si="43"/>
        <v>#N/A</v>
      </c>
      <c r="J255" s="103" t="e">
        <f t="shared" si="43"/>
        <v>#N/A</v>
      </c>
      <c r="K255" s="103" t="e">
        <f t="shared" si="43"/>
        <v>#N/A</v>
      </c>
    </row>
    <row r="256" spans="1:11" ht="12" customHeight="1">
      <c r="A256" s="99" t="s">
        <v>176</v>
      </c>
      <c r="B256" s="103" t="e">
        <f>_xlfn.NORM.S.DIST($C$159*B253+$C$160*VLOOKUP(B252,$G$162:$J$171,4,0)+$C$161,TRUE)</f>
        <v>#N/A</v>
      </c>
      <c r="C256" s="103" t="e">
        <f t="shared" ref="C256:K256" si="44">_xlfn.NORM.S.DIST($C$159*C253+$C$160*VLOOKUP(C252,$G$162:$J$171,4,0)+$C$161,TRUE)</f>
        <v>#N/A</v>
      </c>
      <c r="D256" s="103" t="e">
        <f t="shared" si="44"/>
        <v>#N/A</v>
      </c>
      <c r="E256" s="103" t="e">
        <f t="shared" si="44"/>
        <v>#N/A</v>
      </c>
      <c r="F256" s="103" t="e">
        <f t="shared" si="44"/>
        <v>#N/A</v>
      </c>
      <c r="G256" s="103" t="e">
        <f t="shared" si="44"/>
        <v>#N/A</v>
      </c>
      <c r="H256" s="103" t="e">
        <f t="shared" si="44"/>
        <v>#N/A</v>
      </c>
      <c r="I256" s="103" t="e">
        <f t="shared" si="44"/>
        <v>#N/A</v>
      </c>
      <c r="J256" s="103" t="e">
        <f t="shared" si="44"/>
        <v>#N/A</v>
      </c>
      <c r="K256" s="103" t="e">
        <f t="shared" si="44"/>
        <v>#N/A</v>
      </c>
    </row>
    <row r="257" spans="1:11" ht="12" customHeight="1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</row>
    <row r="258" spans="1:11" ht="12" customHeight="1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</row>
    <row r="259" spans="1:11" ht="12" customHeight="1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ht="12" customHeight="1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</row>
    <row r="261" spans="1:11" ht="12" customHeight="1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</row>
    <row r="262" spans="1:11" ht="12" customHeight="1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</row>
    <row r="263" spans="1:11" ht="12" customHeight="1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</row>
    <row r="264" spans="1:11" ht="12" customHeight="1">
      <c r="A264" s="120" t="s">
        <v>24</v>
      </c>
      <c r="B264" s="121">
        <f>B251+1</f>
        <v>8</v>
      </c>
    </row>
    <row r="265" spans="1:11" ht="12" customHeight="1">
      <c r="B265" s="101">
        <v>0</v>
      </c>
      <c r="C265" s="101">
        <v>1</v>
      </c>
      <c r="D265" s="101">
        <v>2</v>
      </c>
      <c r="E265" s="101">
        <v>3</v>
      </c>
      <c r="F265" s="101">
        <v>4</v>
      </c>
      <c r="G265" s="101">
        <v>5</v>
      </c>
      <c r="H265" s="101">
        <v>6</v>
      </c>
      <c r="I265" s="101">
        <v>7</v>
      </c>
      <c r="J265" s="101">
        <v>8</v>
      </c>
      <c r="K265" s="101">
        <v>9</v>
      </c>
    </row>
    <row r="266" spans="1:11" ht="12" customHeight="1">
      <c r="A266" s="99" t="s">
        <v>174</v>
      </c>
      <c r="B266" s="103" t="e">
        <f>VLOOKUP($B264,'fit with S&amp;P'!$A$100:$K$111,2+B265,0)</f>
        <v>#N/A</v>
      </c>
      <c r="C266" s="103" t="e">
        <f>VLOOKUP($B264,'fit with S&amp;P'!$A$100:$K$111,2+C265,0)</f>
        <v>#N/A</v>
      </c>
      <c r="D266" s="103" t="e">
        <f>VLOOKUP($B264,'fit with S&amp;P'!$A$100:$K$111,2+D265,0)</f>
        <v>#N/A</v>
      </c>
      <c r="E266" s="103" t="e">
        <f>VLOOKUP($B264,'fit with S&amp;P'!$A$100:$K$111,2+E265,0)</f>
        <v>#N/A</v>
      </c>
      <c r="F266" s="103" t="e">
        <f>VLOOKUP($B264,'fit with S&amp;P'!$A$100:$K$111,2+F265,0)</f>
        <v>#N/A</v>
      </c>
      <c r="G266" s="103" t="e">
        <f>VLOOKUP($B264,'fit with S&amp;P'!$A$100:$K$111,2+G265,0)</f>
        <v>#N/A</v>
      </c>
      <c r="H266" s="103" t="e">
        <f>VLOOKUP($B264,'fit with S&amp;P'!$A$100:$K$111,2+H265,0)</f>
        <v>#N/A</v>
      </c>
      <c r="I266" s="103" t="e">
        <f>VLOOKUP($B264,'fit with S&amp;P'!$A$100:$K$111,2+I265,0)</f>
        <v>#N/A</v>
      </c>
      <c r="J266" s="103" t="e">
        <f>VLOOKUP($B264,'fit with S&amp;P'!$A$100:$K$111,2+J265,0)</f>
        <v>#N/A</v>
      </c>
      <c r="K266" s="103" t="e">
        <f>VLOOKUP($B264,'fit with S&amp;P'!$A$100:$K$111,2+K265,0)</f>
        <v>#N/A</v>
      </c>
    </row>
    <row r="267" spans="1:11" ht="12" customHeight="1">
      <c r="A267" s="99" t="s">
        <v>175</v>
      </c>
      <c r="B267" s="103" t="e">
        <f>_xlfn.NORM.S.DIST($C$159*B266+$C$160*VLOOKUP(B265,$G$162:$J$171,2,0)+$C$161,TRUE)</f>
        <v>#N/A</v>
      </c>
      <c r="C267" s="103" t="e">
        <f t="shared" ref="C267:K267" si="45">_xlfn.NORM.S.DIST($C$159*C266+$C$160*VLOOKUP(C265,$G$162:$J$171,2,0)+$C$161,TRUE)</f>
        <v>#N/A</v>
      </c>
      <c r="D267" s="103" t="e">
        <f t="shared" si="45"/>
        <v>#N/A</v>
      </c>
      <c r="E267" s="103" t="e">
        <f t="shared" si="45"/>
        <v>#N/A</v>
      </c>
      <c r="F267" s="103" t="e">
        <f t="shared" si="45"/>
        <v>#N/A</v>
      </c>
      <c r="G267" s="103" t="e">
        <f t="shared" si="45"/>
        <v>#N/A</v>
      </c>
      <c r="H267" s="103" t="e">
        <f t="shared" si="45"/>
        <v>#N/A</v>
      </c>
      <c r="I267" s="103" t="e">
        <f t="shared" si="45"/>
        <v>#N/A</v>
      </c>
      <c r="J267" s="103" t="e">
        <f t="shared" si="45"/>
        <v>#N/A</v>
      </c>
      <c r="K267" s="103" t="e">
        <f t="shared" si="45"/>
        <v>#N/A</v>
      </c>
    </row>
    <row r="268" spans="1:11" ht="12" customHeight="1">
      <c r="A268" s="99" t="s">
        <v>177</v>
      </c>
      <c r="B268" s="103" t="e">
        <f>_xlfn.NORM.S.DIST($C$159*B266+$C$160*VLOOKUP(B265,$G$162:$J$171,3,0)+$C$161,TRUE)</f>
        <v>#N/A</v>
      </c>
      <c r="C268" s="103" t="e">
        <f t="shared" ref="C268:K268" si="46">_xlfn.NORM.S.DIST($C$159*C266+$C$160*VLOOKUP(C265,$G$162:$J$171,3,0)+$C$161,TRUE)</f>
        <v>#N/A</v>
      </c>
      <c r="D268" s="103" t="e">
        <f t="shared" si="46"/>
        <v>#N/A</v>
      </c>
      <c r="E268" s="103" t="e">
        <f t="shared" si="46"/>
        <v>#N/A</v>
      </c>
      <c r="F268" s="103" t="e">
        <f t="shared" si="46"/>
        <v>#N/A</v>
      </c>
      <c r="G268" s="103" t="e">
        <f t="shared" si="46"/>
        <v>#N/A</v>
      </c>
      <c r="H268" s="103" t="e">
        <f t="shared" si="46"/>
        <v>#N/A</v>
      </c>
      <c r="I268" s="103" t="e">
        <f t="shared" si="46"/>
        <v>#N/A</v>
      </c>
      <c r="J268" s="103" t="e">
        <f t="shared" si="46"/>
        <v>#N/A</v>
      </c>
      <c r="K268" s="103" t="e">
        <f t="shared" si="46"/>
        <v>#N/A</v>
      </c>
    </row>
    <row r="269" spans="1:11" ht="12" customHeight="1">
      <c r="A269" s="99" t="s">
        <v>176</v>
      </c>
      <c r="B269" s="103" t="e">
        <f>_xlfn.NORM.S.DIST($C$159*B266+$C$160*VLOOKUP(B265,$G$162:$J$171,4,0)+$C$161,TRUE)</f>
        <v>#N/A</v>
      </c>
      <c r="C269" s="103" t="e">
        <f t="shared" ref="C269:K269" si="47">_xlfn.NORM.S.DIST($C$159*C266+$C$160*VLOOKUP(C265,$G$162:$J$171,4,0)+$C$161,TRUE)</f>
        <v>#N/A</v>
      </c>
      <c r="D269" s="103" t="e">
        <f t="shared" si="47"/>
        <v>#N/A</v>
      </c>
      <c r="E269" s="103" t="e">
        <f t="shared" si="47"/>
        <v>#N/A</v>
      </c>
      <c r="F269" s="103" t="e">
        <f t="shared" si="47"/>
        <v>#N/A</v>
      </c>
      <c r="G269" s="103" t="e">
        <f t="shared" si="47"/>
        <v>#N/A</v>
      </c>
      <c r="H269" s="103" t="e">
        <f t="shared" si="47"/>
        <v>#N/A</v>
      </c>
      <c r="I269" s="103" t="e">
        <f t="shared" si="47"/>
        <v>#N/A</v>
      </c>
      <c r="J269" s="103" t="e">
        <f t="shared" si="47"/>
        <v>#N/A</v>
      </c>
      <c r="K269" s="103" t="e">
        <f t="shared" si="47"/>
        <v>#N/A</v>
      </c>
    </row>
    <row r="270" spans="1:11" ht="12" customHeight="1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</row>
    <row r="271" spans="1:11" ht="12" customHeight="1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</row>
    <row r="272" spans="1:11" ht="12" customHeight="1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</row>
    <row r="273" spans="1:11" ht="12" customHeight="1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</row>
    <row r="274" spans="1:11" ht="12" customHeight="1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</row>
    <row r="275" spans="1:11" ht="12" customHeight="1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</row>
    <row r="276" spans="1:11" ht="12" customHeight="1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</row>
    <row r="277" spans="1:11" ht="12" customHeight="1">
      <c r="A277" s="120" t="s">
        <v>24</v>
      </c>
      <c r="B277" s="121">
        <f>B264+1</f>
        <v>9</v>
      </c>
    </row>
    <row r="278" spans="1:11" ht="12" customHeight="1">
      <c r="B278" s="101">
        <v>0</v>
      </c>
      <c r="C278" s="101">
        <v>1</v>
      </c>
      <c r="D278" s="101">
        <v>2</v>
      </c>
      <c r="E278" s="101">
        <v>3</v>
      </c>
      <c r="F278" s="101">
        <v>4</v>
      </c>
      <c r="G278" s="101">
        <v>5</v>
      </c>
      <c r="H278" s="101">
        <v>6</v>
      </c>
      <c r="I278" s="101">
        <v>7</v>
      </c>
      <c r="J278" s="101">
        <v>8</v>
      </c>
      <c r="K278" s="101">
        <v>9</v>
      </c>
    </row>
    <row r="279" spans="1:11" ht="12" customHeight="1">
      <c r="A279" s="99" t="s">
        <v>174</v>
      </c>
      <c r="B279" s="103" t="e">
        <f>VLOOKUP($B277,'fit with S&amp;P'!$A$100:$K$111,2+B278,0)</f>
        <v>#N/A</v>
      </c>
      <c r="C279" s="103" t="e">
        <f>VLOOKUP($B277,'fit with S&amp;P'!$A$100:$K$111,2+C278,0)</f>
        <v>#N/A</v>
      </c>
      <c r="D279" s="103" t="e">
        <f>VLOOKUP($B277,'fit with S&amp;P'!$A$100:$K$111,2+D278,0)</f>
        <v>#N/A</v>
      </c>
      <c r="E279" s="103" t="e">
        <f>VLOOKUP($B277,'fit with S&amp;P'!$A$100:$K$111,2+E278,0)</f>
        <v>#N/A</v>
      </c>
      <c r="F279" s="103" t="e">
        <f>VLOOKUP($B277,'fit with S&amp;P'!$A$100:$K$111,2+F278,0)</f>
        <v>#N/A</v>
      </c>
      <c r="G279" s="103" t="e">
        <f>VLOOKUP($B277,'fit with S&amp;P'!$A$100:$K$111,2+G278,0)</f>
        <v>#N/A</v>
      </c>
      <c r="H279" s="103" t="e">
        <f>VLOOKUP($B277,'fit with S&amp;P'!$A$100:$K$111,2+H278,0)</f>
        <v>#N/A</v>
      </c>
      <c r="I279" s="103" t="e">
        <f>VLOOKUP($B277,'fit with S&amp;P'!$A$100:$K$111,2+I278,0)</f>
        <v>#N/A</v>
      </c>
      <c r="J279" s="103" t="e">
        <f>VLOOKUP($B277,'fit with S&amp;P'!$A$100:$K$111,2+J278,0)</f>
        <v>#N/A</v>
      </c>
      <c r="K279" s="103" t="e">
        <f>VLOOKUP($B277,'fit with S&amp;P'!$A$100:$K$111,2+K278,0)</f>
        <v>#N/A</v>
      </c>
    </row>
    <row r="280" spans="1:11" ht="12" customHeight="1">
      <c r="A280" s="99" t="s">
        <v>175</v>
      </c>
      <c r="B280" s="103" t="e">
        <f>_xlfn.NORM.S.DIST($C$159*B279+$C$160*VLOOKUP(B278,$G$162:$J$171,2,0)+$C$161,TRUE)</f>
        <v>#N/A</v>
      </c>
      <c r="C280" s="103" t="e">
        <f t="shared" ref="C280:K280" si="48">_xlfn.NORM.S.DIST($C$159*C279+$C$160*VLOOKUP(C278,$G$162:$J$171,2,0)+$C$161,TRUE)</f>
        <v>#N/A</v>
      </c>
      <c r="D280" s="103" t="e">
        <f t="shared" si="48"/>
        <v>#N/A</v>
      </c>
      <c r="E280" s="103" t="e">
        <f t="shared" si="48"/>
        <v>#N/A</v>
      </c>
      <c r="F280" s="103" t="e">
        <f t="shared" si="48"/>
        <v>#N/A</v>
      </c>
      <c r="G280" s="103" t="e">
        <f t="shared" si="48"/>
        <v>#N/A</v>
      </c>
      <c r="H280" s="103" t="e">
        <f t="shared" si="48"/>
        <v>#N/A</v>
      </c>
      <c r="I280" s="103" t="e">
        <f t="shared" si="48"/>
        <v>#N/A</v>
      </c>
      <c r="J280" s="103" t="e">
        <f t="shared" si="48"/>
        <v>#N/A</v>
      </c>
      <c r="K280" s="103" t="e">
        <f t="shared" si="48"/>
        <v>#N/A</v>
      </c>
    </row>
    <row r="281" spans="1:11" ht="12" customHeight="1">
      <c r="A281" s="99" t="s">
        <v>177</v>
      </c>
      <c r="B281" s="103" t="e">
        <f>_xlfn.NORM.S.DIST($C$159*B279+$C$160*VLOOKUP(B278,$G$162:$J$171,3,0)+$C$161,TRUE)</f>
        <v>#N/A</v>
      </c>
      <c r="C281" s="103" t="e">
        <f t="shared" ref="C281:K281" si="49">_xlfn.NORM.S.DIST($C$159*C279+$C$160*VLOOKUP(C278,$G$162:$J$171,3,0)+$C$161,TRUE)</f>
        <v>#N/A</v>
      </c>
      <c r="D281" s="103" t="e">
        <f t="shared" si="49"/>
        <v>#N/A</v>
      </c>
      <c r="E281" s="103" t="e">
        <f t="shared" si="49"/>
        <v>#N/A</v>
      </c>
      <c r="F281" s="103" t="e">
        <f t="shared" si="49"/>
        <v>#N/A</v>
      </c>
      <c r="G281" s="103" t="e">
        <f t="shared" si="49"/>
        <v>#N/A</v>
      </c>
      <c r="H281" s="103" t="e">
        <f t="shared" si="49"/>
        <v>#N/A</v>
      </c>
      <c r="I281" s="103" t="e">
        <f t="shared" si="49"/>
        <v>#N/A</v>
      </c>
      <c r="J281" s="103" t="e">
        <f t="shared" si="49"/>
        <v>#N/A</v>
      </c>
      <c r="K281" s="103" t="e">
        <f t="shared" si="49"/>
        <v>#N/A</v>
      </c>
    </row>
    <row r="282" spans="1:11" ht="12" customHeight="1">
      <c r="A282" s="99" t="s">
        <v>176</v>
      </c>
      <c r="B282" s="103" t="e">
        <f>_xlfn.NORM.S.DIST($C$159*B279+$C$160*VLOOKUP(B278,$G$162:$J$171,4,0)+$C$161,TRUE)</f>
        <v>#N/A</v>
      </c>
      <c r="C282" s="103" t="e">
        <f t="shared" ref="C282:K282" si="50">_xlfn.NORM.S.DIST($C$159*C279+$C$160*VLOOKUP(C278,$G$162:$J$171,4,0)+$C$161,TRUE)</f>
        <v>#N/A</v>
      </c>
      <c r="D282" s="103" t="e">
        <f t="shared" si="50"/>
        <v>#N/A</v>
      </c>
      <c r="E282" s="103" t="e">
        <f t="shared" si="50"/>
        <v>#N/A</v>
      </c>
      <c r="F282" s="103" t="e">
        <f t="shared" si="50"/>
        <v>#N/A</v>
      </c>
      <c r="G282" s="103" t="e">
        <f t="shared" si="50"/>
        <v>#N/A</v>
      </c>
      <c r="H282" s="103" t="e">
        <f t="shared" si="50"/>
        <v>#N/A</v>
      </c>
      <c r="I282" s="103" t="e">
        <f t="shared" si="50"/>
        <v>#N/A</v>
      </c>
      <c r="J282" s="103" t="e">
        <f t="shared" si="50"/>
        <v>#N/A</v>
      </c>
      <c r="K282" s="103" t="e">
        <f t="shared" si="50"/>
        <v>#N/A</v>
      </c>
    </row>
    <row r="286" spans="1:11" ht="12" customHeight="1">
      <c r="A286" s="120"/>
      <c r="B286" s="121"/>
    </row>
    <row r="287" spans="1:11" ht="12" customHeight="1">
      <c r="A287" s="120"/>
      <c r="B287" s="121"/>
    </row>
    <row r="288" spans="1:11" ht="12" customHeight="1">
      <c r="A288" s="120"/>
      <c r="B288" s="121"/>
    </row>
    <row r="289" spans="1:11" ht="12" customHeight="1">
      <c r="A289" s="120"/>
      <c r="B289" s="121"/>
    </row>
    <row r="290" spans="1:11" ht="12" customHeight="1">
      <c r="A290" s="120" t="s">
        <v>24</v>
      </c>
      <c r="B290" s="121">
        <f>B277+1</f>
        <v>10</v>
      </c>
    </row>
    <row r="291" spans="1:11" ht="12" customHeight="1">
      <c r="B291" s="101">
        <v>0</v>
      </c>
      <c r="C291" s="101">
        <v>1</v>
      </c>
      <c r="D291" s="101">
        <v>2</v>
      </c>
      <c r="E291" s="101">
        <v>3</v>
      </c>
      <c r="F291" s="101">
        <v>4</v>
      </c>
      <c r="G291" s="101">
        <v>5</v>
      </c>
      <c r="H291" s="101">
        <v>6</v>
      </c>
      <c r="I291" s="101">
        <v>7</v>
      </c>
      <c r="J291" s="101">
        <v>8</v>
      </c>
      <c r="K291" s="101">
        <v>9</v>
      </c>
    </row>
    <row r="292" spans="1:11" ht="12" customHeight="1">
      <c r="A292" s="99" t="s">
        <v>174</v>
      </c>
      <c r="B292" s="103" t="e">
        <f>VLOOKUP($B290,'fit with S&amp;P'!$A$100:$K$111,2+B291,0)</f>
        <v>#N/A</v>
      </c>
      <c r="C292" s="103" t="e">
        <f>VLOOKUP($B290,'fit with S&amp;P'!$A$100:$K$111,2+C291,0)</f>
        <v>#N/A</v>
      </c>
      <c r="D292" s="103" t="e">
        <f>VLOOKUP($B290,'fit with S&amp;P'!$A$100:$K$111,2+D291,0)</f>
        <v>#N/A</v>
      </c>
      <c r="E292" s="103" t="e">
        <f>VLOOKUP($B290,'fit with S&amp;P'!$A$100:$K$111,2+E291,0)</f>
        <v>#N/A</v>
      </c>
      <c r="F292" s="103" t="e">
        <f>VLOOKUP($B290,'fit with S&amp;P'!$A$100:$K$111,2+F291,0)</f>
        <v>#N/A</v>
      </c>
      <c r="G292" s="103" t="e">
        <f>VLOOKUP($B290,'fit with S&amp;P'!$A$100:$K$111,2+G291,0)</f>
        <v>#N/A</v>
      </c>
      <c r="H292" s="103" t="e">
        <f>VLOOKUP($B290,'fit with S&amp;P'!$A$100:$K$111,2+H291,0)</f>
        <v>#N/A</v>
      </c>
      <c r="I292" s="103" t="e">
        <f>VLOOKUP($B290,'fit with S&amp;P'!$A$100:$K$111,2+I291,0)</f>
        <v>#N/A</v>
      </c>
      <c r="J292" s="103" t="e">
        <f>VLOOKUP($B290,'fit with S&amp;P'!$A$100:$K$111,2+J291,0)</f>
        <v>#N/A</v>
      </c>
      <c r="K292" s="103" t="e">
        <f>VLOOKUP($B290,'fit with S&amp;P'!$A$100:$K$111,2+K291,0)</f>
        <v>#N/A</v>
      </c>
    </row>
    <row r="293" spans="1:11" ht="12" customHeight="1">
      <c r="A293" s="99" t="s">
        <v>175</v>
      </c>
      <c r="B293" s="103" t="e">
        <f>_xlfn.NORM.S.DIST($C$159*B292+$C$160*VLOOKUP(B291,$G$162:$J$171,2,0)+$C$161,TRUE)</f>
        <v>#N/A</v>
      </c>
      <c r="C293" s="103" t="e">
        <f t="shared" ref="C293:K293" si="51">_xlfn.NORM.S.DIST($C$159*C292+$C$160*VLOOKUP(C291,$G$162:$J$171,2,0)+$C$161,TRUE)</f>
        <v>#N/A</v>
      </c>
      <c r="D293" s="103" t="e">
        <f t="shared" si="51"/>
        <v>#N/A</v>
      </c>
      <c r="E293" s="103" t="e">
        <f t="shared" si="51"/>
        <v>#N/A</v>
      </c>
      <c r="F293" s="103" t="e">
        <f t="shared" si="51"/>
        <v>#N/A</v>
      </c>
      <c r="G293" s="103" t="e">
        <f t="shared" si="51"/>
        <v>#N/A</v>
      </c>
      <c r="H293" s="103" t="e">
        <f t="shared" si="51"/>
        <v>#N/A</v>
      </c>
      <c r="I293" s="103" t="e">
        <f t="shared" si="51"/>
        <v>#N/A</v>
      </c>
      <c r="J293" s="103" t="e">
        <f t="shared" si="51"/>
        <v>#N/A</v>
      </c>
      <c r="K293" s="103" t="e">
        <f t="shared" si="51"/>
        <v>#N/A</v>
      </c>
    </row>
    <row r="294" spans="1:11" ht="12" customHeight="1">
      <c r="A294" s="99" t="s">
        <v>177</v>
      </c>
      <c r="B294" s="103" t="e">
        <f>_xlfn.NORM.S.DIST($C$159*B292+$C$160*VLOOKUP(B291,$G$162:$J$171,3,0)+$C$161,TRUE)</f>
        <v>#N/A</v>
      </c>
      <c r="C294" s="103" t="e">
        <f t="shared" ref="C294:K294" si="52">_xlfn.NORM.S.DIST($C$159*C292+$C$160*VLOOKUP(C291,$G$162:$J$171,3,0)+$C$161,TRUE)</f>
        <v>#N/A</v>
      </c>
      <c r="D294" s="103" t="e">
        <f t="shared" si="52"/>
        <v>#N/A</v>
      </c>
      <c r="E294" s="103" t="e">
        <f t="shared" si="52"/>
        <v>#N/A</v>
      </c>
      <c r="F294" s="103" t="e">
        <f t="shared" si="52"/>
        <v>#N/A</v>
      </c>
      <c r="G294" s="103" t="e">
        <f t="shared" si="52"/>
        <v>#N/A</v>
      </c>
      <c r="H294" s="103" t="e">
        <f t="shared" si="52"/>
        <v>#N/A</v>
      </c>
      <c r="I294" s="103" t="e">
        <f t="shared" si="52"/>
        <v>#N/A</v>
      </c>
      <c r="J294" s="103" t="e">
        <f t="shared" si="52"/>
        <v>#N/A</v>
      </c>
      <c r="K294" s="103" t="e">
        <f t="shared" si="52"/>
        <v>#N/A</v>
      </c>
    </row>
    <row r="295" spans="1:11" ht="12" customHeight="1">
      <c r="A295" s="99" t="s">
        <v>176</v>
      </c>
      <c r="B295" s="103" t="e">
        <f>_xlfn.NORM.S.DIST($C$159*B292+$C$160*VLOOKUP(B291,$G$162:$J$171,4,0)+$C$161,TRUE)</f>
        <v>#N/A</v>
      </c>
      <c r="C295" s="103" t="e">
        <f t="shared" ref="C295:K295" si="53">_xlfn.NORM.S.DIST($C$159*C292+$C$160*VLOOKUP(C291,$G$162:$J$171,4,0)+$C$161,TRUE)</f>
        <v>#N/A</v>
      </c>
      <c r="D295" s="103" t="e">
        <f t="shared" si="53"/>
        <v>#N/A</v>
      </c>
      <c r="E295" s="103" t="e">
        <f t="shared" si="53"/>
        <v>#N/A</v>
      </c>
      <c r="F295" s="103" t="e">
        <f t="shared" si="53"/>
        <v>#N/A</v>
      </c>
      <c r="G295" s="103" t="e">
        <f t="shared" si="53"/>
        <v>#N/A</v>
      </c>
      <c r="H295" s="103" t="e">
        <f t="shared" si="53"/>
        <v>#N/A</v>
      </c>
      <c r="I295" s="103" t="e">
        <f t="shared" si="53"/>
        <v>#N/A</v>
      </c>
      <c r="J295" s="103" t="e">
        <f t="shared" si="53"/>
        <v>#N/A</v>
      </c>
      <c r="K295" s="103" t="e">
        <f t="shared" si="53"/>
        <v>#N/A</v>
      </c>
    </row>
    <row r="296" spans="1:11" ht="12" customHeight="1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</row>
    <row r="297" spans="1:11" ht="12" customHeight="1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ht="12" customHeight="1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</row>
    <row r="299" spans="1:11" ht="12" customHeight="1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</row>
    <row r="300" spans="1:11" ht="12" customHeight="1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ht="12" customHeight="1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</row>
    <row r="302" spans="1:11" ht="12" customHeight="1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</row>
    <row r="303" spans="1:11" ht="12" customHeight="1">
      <c r="A303" s="120" t="s">
        <v>24</v>
      </c>
      <c r="B303" s="121">
        <f>B290+1</f>
        <v>11</v>
      </c>
    </row>
    <row r="304" spans="1:11" ht="12" customHeight="1">
      <c r="B304" s="101">
        <v>0</v>
      </c>
      <c r="C304" s="101">
        <v>1</v>
      </c>
      <c r="D304" s="101">
        <v>2</v>
      </c>
      <c r="E304" s="101">
        <v>3</v>
      </c>
      <c r="F304" s="101">
        <v>4</v>
      </c>
      <c r="G304" s="101">
        <v>5</v>
      </c>
      <c r="H304" s="101">
        <v>6</v>
      </c>
      <c r="I304" s="101">
        <v>7</v>
      </c>
      <c r="J304" s="101">
        <v>8</v>
      </c>
      <c r="K304" s="101">
        <v>9</v>
      </c>
    </row>
    <row r="305" spans="1:11" ht="12" customHeight="1">
      <c r="A305" s="99" t="s">
        <v>174</v>
      </c>
      <c r="B305" s="103" t="e">
        <f>VLOOKUP($B303,'fit with S&amp;P'!$A$100:$K$111,2+B304,0)</f>
        <v>#N/A</v>
      </c>
      <c r="C305" s="103" t="e">
        <f>VLOOKUP($B303,'fit with S&amp;P'!$A$100:$K$111,2+C304,0)</f>
        <v>#N/A</v>
      </c>
      <c r="D305" s="103" t="e">
        <f>VLOOKUP($B303,'fit with S&amp;P'!$A$100:$K$111,2+D304,0)</f>
        <v>#N/A</v>
      </c>
      <c r="E305" s="103" t="e">
        <f>VLOOKUP($B303,'fit with S&amp;P'!$A$100:$K$111,2+E304,0)</f>
        <v>#N/A</v>
      </c>
      <c r="F305" s="103" t="e">
        <f>VLOOKUP($B303,'fit with S&amp;P'!$A$100:$K$111,2+F304,0)</f>
        <v>#N/A</v>
      </c>
      <c r="G305" s="103" t="e">
        <f>VLOOKUP($B303,'fit with S&amp;P'!$A$100:$K$111,2+G304,0)</f>
        <v>#N/A</v>
      </c>
      <c r="H305" s="103" t="e">
        <f>VLOOKUP($B303,'fit with S&amp;P'!$A$100:$K$111,2+H304,0)</f>
        <v>#N/A</v>
      </c>
      <c r="I305" s="103" t="e">
        <f>VLOOKUP($B303,'fit with S&amp;P'!$A$100:$K$111,2+I304,0)</f>
        <v>#N/A</v>
      </c>
      <c r="J305" s="103" t="e">
        <f>VLOOKUP($B303,'fit with S&amp;P'!$A$100:$K$111,2+J304,0)</f>
        <v>#N/A</v>
      </c>
      <c r="K305" s="103" t="e">
        <f>VLOOKUP($B303,'fit with S&amp;P'!$A$100:$K$111,2+K304,0)</f>
        <v>#N/A</v>
      </c>
    </row>
    <row r="306" spans="1:11" ht="12" customHeight="1">
      <c r="A306" s="99" t="s">
        <v>175</v>
      </c>
      <c r="B306" s="103" t="e">
        <f>_xlfn.NORM.S.DIST($C$159*B305+$C$160*VLOOKUP(B304,$G$162:$J$171,2,0)+$C$161,TRUE)</f>
        <v>#N/A</v>
      </c>
      <c r="C306" s="103" t="e">
        <f t="shared" ref="C306:K306" si="54">_xlfn.NORM.S.DIST($C$159*C305+$C$160*VLOOKUP(C304,$G$162:$J$171,2,0)+$C$161,TRUE)</f>
        <v>#N/A</v>
      </c>
      <c r="D306" s="103" t="e">
        <f t="shared" si="54"/>
        <v>#N/A</v>
      </c>
      <c r="E306" s="103" t="e">
        <f t="shared" si="54"/>
        <v>#N/A</v>
      </c>
      <c r="F306" s="103" t="e">
        <f t="shared" si="54"/>
        <v>#N/A</v>
      </c>
      <c r="G306" s="103" t="e">
        <f t="shared" si="54"/>
        <v>#N/A</v>
      </c>
      <c r="H306" s="103" t="e">
        <f t="shared" si="54"/>
        <v>#N/A</v>
      </c>
      <c r="I306" s="103" t="e">
        <f t="shared" si="54"/>
        <v>#N/A</v>
      </c>
      <c r="J306" s="103" t="e">
        <f t="shared" si="54"/>
        <v>#N/A</v>
      </c>
      <c r="K306" s="103" t="e">
        <f t="shared" si="54"/>
        <v>#N/A</v>
      </c>
    </row>
    <row r="307" spans="1:11" ht="12" customHeight="1">
      <c r="A307" s="99" t="s">
        <v>177</v>
      </c>
      <c r="B307" s="103" t="e">
        <f>_xlfn.NORM.S.DIST($C$159*B305+$C$160*VLOOKUP(B304,$G$162:$J$171,3,0)+$C$161,TRUE)</f>
        <v>#N/A</v>
      </c>
      <c r="C307" s="103" t="e">
        <f t="shared" ref="C307:K307" si="55">_xlfn.NORM.S.DIST($C$159*C305+$C$160*VLOOKUP(C304,$G$162:$J$171,3,0)+$C$161,TRUE)</f>
        <v>#N/A</v>
      </c>
      <c r="D307" s="103" t="e">
        <f t="shared" si="55"/>
        <v>#N/A</v>
      </c>
      <c r="E307" s="103" t="e">
        <f t="shared" si="55"/>
        <v>#N/A</v>
      </c>
      <c r="F307" s="103" t="e">
        <f t="shared" si="55"/>
        <v>#N/A</v>
      </c>
      <c r="G307" s="103" t="e">
        <f t="shared" si="55"/>
        <v>#N/A</v>
      </c>
      <c r="H307" s="103" t="e">
        <f t="shared" si="55"/>
        <v>#N/A</v>
      </c>
      <c r="I307" s="103" t="e">
        <f t="shared" si="55"/>
        <v>#N/A</v>
      </c>
      <c r="J307" s="103" t="e">
        <f t="shared" si="55"/>
        <v>#N/A</v>
      </c>
      <c r="K307" s="103" t="e">
        <f t="shared" si="55"/>
        <v>#N/A</v>
      </c>
    </row>
    <row r="308" spans="1:11" ht="12" customHeight="1">
      <c r="A308" s="99" t="s">
        <v>176</v>
      </c>
      <c r="B308" s="103" t="e">
        <f>_xlfn.NORM.S.DIST($C$159*B305+$C$160*VLOOKUP(B304,$G$162:$J$171,4,0)+$C$161,TRUE)</f>
        <v>#N/A</v>
      </c>
      <c r="C308" s="103" t="e">
        <f t="shared" ref="C308:K308" si="56">_xlfn.NORM.S.DIST($C$159*C305+$C$160*VLOOKUP(C304,$G$162:$J$171,4,0)+$C$161,TRUE)</f>
        <v>#N/A</v>
      </c>
      <c r="D308" s="103" t="e">
        <f t="shared" si="56"/>
        <v>#N/A</v>
      </c>
      <c r="E308" s="103" t="e">
        <f t="shared" si="56"/>
        <v>#N/A</v>
      </c>
      <c r="F308" s="103" t="e">
        <f t="shared" si="56"/>
        <v>#N/A</v>
      </c>
      <c r="G308" s="103" t="e">
        <f t="shared" si="56"/>
        <v>#N/A</v>
      </c>
      <c r="H308" s="103" t="e">
        <f t="shared" si="56"/>
        <v>#N/A</v>
      </c>
      <c r="I308" s="103" t="e">
        <f t="shared" si="56"/>
        <v>#N/A</v>
      </c>
      <c r="J308" s="103" t="e">
        <f t="shared" si="56"/>
        <v>#N/A</v>
      </c>
      <c r="K308" s="103" t="e">
        <f t="shared" si="56"/>
        <v>#N/A</v>
      </c>
    </row>
    <row r="312" spans="1:11" ht="12" customHeight="1">
      <c r="A312" s="120"/>
      <c r="B312" s="121"/>
    </row>
    <row r="313" spans="1:11" ht="12" customHeight="1">
      <c r="A313" s="120"/>
      <c r="B313" s="121"/>
    </row>
    <row r="314" spans="1:11" ht="12" customHeight="1">
      <c r="A314" s="120"/>
      <c r="B314" s="121"/>
    </row>
    <row r="315" spans="1:11" ht="12" customHeight="1">
      <c r="A315" s="120"/>
      <c r="B315" s="121"/>
    </row>
    <row r="316" spans="1:11" ht="12" customHeight="1">
      <c r="A316" s="120" t="s">
        <v>24</v>
      </c>
      <c r="B316" s="121">
        <f>B303+1</f>
        <v>12</v>
      </c>
    </row>
    <row r="317" spans="1:11" ht="12" customHeight="1">
      <c r="B317" s="101">
        <v>0</v>
      </c>
      <c r="C317" s="101">
        <v>1</v>
      </c>
      <c r="D317" s="101">
        <v>2</v>
      </c>
      <c r="E317" s="101">
        <v>3</v>
      </c>
      <c r="F317" s="101">
        <v>4</v>
      </c>
      <c r="G317" s="101">
        <v>5</v>
      </c>
      <c r="H317" s="101">
        <v>6</v>
      </c>
      <c r="I317" s="101">
        <v>7</v>
      </c>
      <c r="J317" s="101">
        <v>8</v>
      </c>
      <c r="K317" s="101">
        <v>9</v>
      </c>
    </row>
    <row r="318" spans="1:11" ht="12" customHeight="1">
      <c r="A318" s="99" t="s">
        <v>174</v>
      </c>
      <c r="B318" s="103" t="e">
        <f>VLOOKUP($B316,'fit with S&amp;P'!$A$100:$K$111,2+B317,0)</f>
        <v>#N/A</v>
      </c>
      <c r="C318" s="103" t="e">
        <f>VLOOKUP($B316,'fit with S&amp;P'!$A$100:$K$111,2+C317,0)</f>
        <v>#N/A</v>
      </c>
      <c r="D318" s="103" t="e">
        <f>VLOOKUP($B316,'fit with S&amp;P'!$A$100:$K$111,2+D317,0)</f>
        <v>#N/A</v>
      </c>
      <c r="E318" s="103" t="e">
        <f>VLOOKUP($B316,'fit with S&amp;P'!$A$100:$K$111,2+E317,0)</f>
        <v>#N/A</v>
      </c>
      <c r="F318" s="103" t="e">
        <f>VLOOKUP($B316,'fit with S&amp;P'!$A$100:$K$111,2+F317,0)</f>
        <v>#N/A</v>
      </c>
      <c r="G318" s="103" t="e">
        <f>VLOOKUP($B316,'fit with S&amp;P'!$A$100:$K$111,2+G317,0)</f>
        <v>#N/A</v>
      </c>
      <c r="H318" s="103" t="e">
        <f>VLOOKUP($B316,'fit with S&amp;P'!$A$100:$K$111,2+H317,0)</f>
        <v>#N/A</v>
      </c>
      <c r="I318" s="103" t="e">
        <f>VLOOKUP($B316,'fit with S&amp;P'!$A$100:$K$111,2+I317,0)</f>
        <v>#N/A</v>
      </c>
      <c r="J318" s="103" t="e">
        <f>VLOOKUP($B316,'fit with S&amp;P'!$A$100:$K$111,2+J317,0)</f>
        <v>#N/A</v>
      </c>
      <c r="K318" s="103" t="e">
        <f>VLOOKUP($B316,'fit with S&amp;P'!$A$100:$K$111,2+K317,0)</f>
        <v>#N/A</v>
      </c>
    </row>
    <row r="319" spans="1:11" ht="12" customHeight="1">
      <c r="A319" s="99" t="s">
        <v>175</v>
      </c>
      <c r="B319" s="103" t="e">
        <f>_xlfn.NORM.S.DIST($C$159*B318+$C$160*VLOOKUP(B317,$G$162:$J$171,2,0)+$C$161,TRUE)</f>
        <v>#N/A</v>
      </c>
      <c r="C319" s="103" t="e">
        <f t="shared" ref="C319:K319" si="57">_xlfn.NORM.S.DIST($C$159*C318+$C$160*VLOOKUP(C317,$G$162:$J$171,2,0)+$C$161,TRUE)</f>
        <v>#N/A</v>
      </c>
      <c r="D319" s="103" t="e">
        <f t="shared" si="57"/>
        <v>#N/A</v>
      </c>
      <c r="E319" s="103" t="e">
        <f t="shared" si="57"/>
        <v>#N/A</v>
      </c>
      <c r="F319" s="103" t="e">
        <f t="shared" si="57"/>
        <v>#N/A</v>
      </c>
      <c r="G319" s="103" t="e">
        <f t="shared" si="57"/>
        <v>#N/A</v>
      </c>
      <c r="H319" s="103" t="e">
        <f t="shared" si="57"/>
        <v>#N/A</v>
      </c>
      <c r="I319" s="103" t="e">
        <f t="shared" si="57"/>
        <v>#N/A</v>
      </c>
      <c r="J319" s="103" t="e">
        <f t="shared" si="57"/>
        <v>#N/A</v>
      </c>
      <c r="K319" s="103" t="e">
        <f t="shared" si="57"/>
        <v>#N/A</v>
      </c>
    </row>
    <row r="320" spans="1:11" ht="12" customHeight="1">
      <c r="A320" s="99" t="s">
        <v>177</v>
      </c>
      <c r="B320" s="103" t="e">
        <f>_xlfn.NORM.S.DIST($C$159*B318+$C$160*VLOOKUP(B317,$G$162:$J$171,3,0)+$C$161,TRUE)</f>
        <v>#N/A</v>
      </c>
      <c r="C320" s="103" t="e">
        <f t="shared" ref="C320:K320" si="58">_xlfn.NORM.S.DIST($C$159*C318+$C$160*VLOOKUP(C317,$G$162:$J$171,3,0)+$C$161,TRUE)</f>
        <v>#N/A</v>
      </c>
      <c r="D320" s="103" t="e">
        <f t="shared" si="58"/>
        <v>#N/A</v>
      </c>
      <c r="E320" s="103" t="e">
        <f t="shared" si="58"/>
        <v>#N/A</v>
      </c>
      <c r="F320" s="103" t="e">
        <f t="shared" si="58"/>
        <v>#N/A</v>
      </c>
      <c r="G320" s="103" t="e">
        <f t="shared" si="58"/>
        <v>#N/A</v>
      </c>
      <c r="H320" s="103" t="e">
        <f t="shared" si="58"/>
        <v>#N/A</v>
      </c>
      <c r="I320" s="103" t="e">
        <f t="shared" si="58"/>
        <v>#N/A</v>
      </c>
      <c r="J320" s="103" t="e">
        <f t="shared" si="58"/>
        <v>#N/A</v>
      </c>
      <c r="K320" s="103" t="e">
        <f t="shared" si="58"/>
        <v>#N/A</v>
      </c>
    </row>
    <row r="321" spans="1:11" ht="12" customHeight="1">
      <c r="A321" s="99" t="s">
        <v>176</v>
      </c>
      <c r="B321" s="103" t="e">
        <f>_xlfn.NORM.S.DIST($C$159*B318+$C$160*VLOOKUP(B317,$G$162:$J$171,4,0)+$C$161,TRUE)</f>
        <v>#N/A</v>
      </c>
      <c r="C321" s="103" t="e">
        <f t="shared" ref="C321:K321" si="59">_xlfn.NORM.S.DIST($C$159*C318+$C$160*VLOOKUP(C317,$G$162:$J$171,4,0)+$C$161,TRUE)</f>
        <v>#N/A</v>
      </c>
      <c r="D321" s="103" t="e">
        <f t="shared" si="59"/>
        <v>#N/A</v>
      </c>
      <c r="E321" s="103" t="e">
        <f t="shared" si="59"/>
        <v>#N/A</v>
      </c>
      <c r="F321" s="103" t="e">
        <f t="shared" si="59"/>
        <v>#N/A</v>
      </c>
      <c r="G321" s="103" t="e">
        <f t="shared" si="59"/>
        <v>#N/A</v>
      </c>
      <c r="H321" s="103" t="e">
        <f t="shared" si="59"/>
        <v>#N/A</v>
      </c>
      <c r="I321" s="103" t="e">
        <f t="shared" si="59"/>
        <v>#N/A</v>
      </c>
      <c r="J321" s="103" t="e">
        <f t="shared" si="59"/>
        <v>#N/A</v>
      </c>
      <c r="K321" s="103" t="e">
        <f t="shared" si="59"/>
        <v>#N/A</v>
      </c>
    </row>
    <row r="329" spans="1:11" ht="12" customHeight="1">
      <c r="A329" s="133"/>
      <c r="B329" s="133" t="s">
        <v>201</v>
      </c>
      <c r="C329" s="133"/>
      <c r="D329" s="133"/>
      <c r="E329" s="133"/>
      <c r="F329" s="133"/>
      <c r="G329" s="133"/>
      <c r="H329" s="133"/>
      <c r="I329" s="133"/>
      <c r="J329" s="133"/>
      <c r="K329" s="133"/>
    </row>
    <row r="330" spans="1:11" ht="12" customHeight="1">
      <c r="A330" s="105" t="s">
        <v>24</v>
      </c>
      <c r="B330" s="105">
        <v>0</v>
      </c>
      <c r="C330" s="134">
        <v>1</v>
      </c>
      <c r="D330" s="134">
        <v>2</v>
      </c>
      <c r="E330" s="134">
        <v>3</v>
      </c>
      <c r="F330" s="134">
        <v>4</v>
      </c>
      <c r="G330" s="134">
        <v>5</v>
      </c>
      <c r="H330" s="134">
        <v>6</v>
      </c>
      <c r="I330" s="134">
        <v>7</v>
      </c>
      <c r="J330" s="135">
        <v>8</v>
      </c>
      <c r="K330" s="135">
        <v>9</v>
      </c>
    </row>
    <row r="331" spans="1:11" ht="12" customHeight="1">
      <c r="A331" s="105" t="s">
        <v>204</v>
      </c>
      <c r="B331" s="103" t="e">
        <f ca="1">OFFSET($B$176,(VALUE(MID($A331,5,2))-1)*13,B$330)</f>
        <v>#N/A</v>
      </c>
      <c r="C331" s="103" t="e">
        <f t="shared" ref="C331:K342" ca="1" si="60">OFFSET($B$176,(VALUE(MID($A331,5,2))-1)*13,C$330)</f>
        <v>#N/A</v>
      </c>
      <c r="D331" s="103" t="e">
        <f t="shared" ca="1" si="60"/>
        <v>#N/A</v>
      </c>
      <c r="E331" s="103" t="e">
        <f t="shared" ca="1" si="60"/>
        <v>#N/A</v>
      </c>
      <c r="F331" s="103" t="e">
        <f t="shared" ca="1" si="60"/>
        <v>#N/A</v>
      </c>
      <c r="G331" s="103" t="e">
        <f t="shared" ca="1" si="60"/>
        <v>#N/A</v>
      </c>
      <c r="H331" s="103" t="e">
        <f t="shared" ca="1" si="60"/>
        <v>#N/A</v>
      </c>
      <c r="I331" s="103" t="e">
        <f t="shared" ca="1" si="60"/>
        <v>#N/A</v>
      </c>
      <c r="J331" s="103" t="e">
        <f t="shared" ca="1" si="60"/>
        <v>#N/A</v>
      </c>
      <c r="K331" s="103" t="e">
        <f t="shared" ca="1" si="60"/>
        <v>#N/A</v>
      </c>
    </row>
    <row r="332" spans="1:11" ht="12" customHeight="1">
      <c r="A332" s="105" t="s">
        <v>205</v>
      </c>
      <c r="B332" s="103" t="e">
        <f t="shared" ref="B332:B342" ca="1" si="61">OFFSET($B$176,(VALUE(MID($A332,5,2))-1)*13,B$330)</f>
        <v>#N/A</v>
      </c>
      <c r="C332" s="103" t="e">
        <f t="shared" ca="1" si="60"/>
        <v>#N/A</v>
      </c>
      <c r="D332" s="103" t="e">
        <f t="shared" ca="1" si="60"/>
        <v>#N/A</v>
      </c>
      <c r="E332" s="103" t="e">
        <f t="shared" ca="1" si="60"/>
        <v>#N/A</v>
      </c>
      <c r="F332" s="103" t="e">
        <f t="shared" ca="1" si="60"/>
        <v>#N/A</v>
      </c>
      <c r="G332" s="103" t="e">
        <f t="shared" ca="1" si="60"/>
        <v>#N/A</v>
      </c>
      <c r="H332" s="103" t="e">
        <f t="shared" ca="1" si="60"/>
        <v>#N/A</v>
      </c>
      <c r="I332" s="103" t="e">
        <f t="shared" ca="1" si="60"/>
        <v>#N/A</v>
      </c>
      <c r="J332" s="103" t="e">
        <f t="shared" ca="1" si="60"/>
        <v>#N/A</v>
      </c>
      <c r="K332" s="103" t="e">
        <f t="shared" ca="1" si="60"/>
        <v>#N/A</v>
      </c>
    </row>
    <row r="333" spans="1:11" ht="12" customHeight="1">
      <c r="A333" s="105" t="s">
        <v>206</v>
      </c>
      <c r="B333" s="103" t="e">
        <f t="shared" ca="1" si="61"/>
        <v>#N/A</v>
      </c>
      <c r="C333" s="103" t="e">
        <f t="shared" ca="1" si="60"/>
        <v>#N/A</v>
      </c>
      <c r="D333" s="103" t="e">
        <f t="shared" ca="1" si="60"/>
        <v>#N/A</v>
      </c>
      <c r="E333" s="103" t="e">
        <f t="shared" ca="1" si="60"/>
        <v>#N/A</v>
      </c>
      <c r="F333" s="103" t="e">
        <f t="shared" ca="1" si="60"/>
        <v>#N/A</v>
      </c>
      <c r="G333" s="103" t="e">
        <f t="shared" ca="1" si="60"/>
        <v>#N/A</v>
      </c>
      <c r="H333" s="103" t="e">
        <f t="shared" ca="1" si="60"/>
        <v>#N/A</v>
      </c>
      <c r="I333" s="103" t="e">
        <f t="shared" ca="1" si="60"/>
        <v>#N/A</v>
      </c>
      <c r="J333" s="103" t="e">
        <f t="shared" ca="1" si="60"/>
        <v>#N/A</v>
      </c>
      <c r="K333" s="103" t="e">
        <f t="shared" ca="1" si="60"/>
        <v>#N/A</v>
      </c>
    </row>
    <row r="334" spans="1:11" ht="12" customHeight="1">
      <c r="A334" s="105" t="s">
        <v>207</v>
      </c>
      <c r="B334" s="103" t="e">
        <f t="shared" ca="1" si="61"/>
        <v>#N/A</v>
      </c>
      <c r="C334" s="103" t="e">
        <f t="shared" ca="1" si="60"/>
        <v>#N/A</v>
      </c>
      <c r="D334" s="103" t="e">
        <f t="shared" ca="1" si="60"/>
        <v>#N/A</v>
      </c>
      <c r="E334" s="103" t="e">
        <f t="shared" ca="1" si="60"/>
        <v>#N/A</v>
      </c>
      <c r="F334" s="103" t="e">
        <f t="shared" ca="1" si="60"/>
        <v>#N/A</v>
      </c>
      <c r="G334" s="103" t="e">
        <f t="shared" ca="1" si="60"/>
        <v>#N/A</v>
      </c>
      <c r="H334" s="103" t="e">
        <f t="shared" ca="1" si="60"/>
        <v>#N/A</v>
      </c>
      <c r="I334" s="103" t="e">
        <f t="shared" ca="1" si="60"/>
        <v>#N/A</v>
      </c>
      <c r="J334" s="103" t="e">
        <f t="shared" ca="1" si="60"/>
        <v>#N/A</v>
      </c>
      <c r="K334" s="103" t="e">
        <f t="shared" ca="1" si="60"/>
        <v>#N/A</v>
      </c>
    </row>
    <row r="335" spans="1:11" ht="12" customHeight="1">
      <c r="A335" s="105" t="s">
        <v>208</v>
      </c>
      <c r="B335" s="103" t="e">
        <f t="shared" ca="1" si="61"/>
        <v>#N/A</v>
      </c>
      <c r="C335" s="103" t="e">
        <f t="shared" ca="1" si="60"/>
        <v>#N/A</v>
      </c>
      <c r="D335" s="103" t="e">
        <f t="shared" ca="1" si="60"/>
        <v>#N/A</v>
      </c>
      <c r="E335" s="103" t="e">
        <f t="shared" ca="1" si="60"/>
        <v>#N/A</v>
      </c>
      <c r="F335" s="103" t="e">
        <f t="shared" ca="1" si="60"/>
        <v>#N/A</v>
      </c>
      <c r="G335" s="103" t="e">
        <f t="shared" ca="1" si="60"/>
        <v>#N/A</v>
      </c>
      <c r="H335" s="103" t="e">
        <f t="shared" ca="1" si="60"/>
        <v>#N/A</v>
      </c>
      <c r="I335" s="103" t="e">
        <f t="shared" ca="1" si="60"/>
        <v>#N/A</v>
      </c>
      <c r="J335" s="103" t="e">
        <f t="shared" ca="1" si="60"/>
        <v>#N/A</v>
      </c>
      <c r="K335" s="103" t="e">
        <f t="shared" ca="1" si="60"/>
        <v>#N/A</v>
      </c>
    </row>
    <row r="336" spans="1:11" ht="12" customHeight="1">
      <c r="A336" s="105" t="s">
        <v>209</v>
      </c>
      <c r="B336" s="103" t="e">
        <f t="shared" ca="1" si="61"/>
        <v>#N/A</v>
      </c>
      <c r="C336" s="103" t="e">
        <f t="shared" ca="1" si="60"/>
        <v>#N/A</v>
      </c>
      <c r="D336" s="103" t="e">
        <f t="shared" ca="1" si="60"/>
        <v>#N/A</v>
      </c>
      <c r="E336" s="103" t="e">
        <f t="shared" ca="1" si="60"/>
        <v>#N/A</v>
      </c>
      <c r="F336" s="103" t="e">
        <f t="shared" ca="1" si="60"/>
        <v>#N/A</v>
      </c>
      <c r="G336" s="103" t="e">
        <f t="shared" ca="1" si="60"/>
        <v>#N/A</v>
      </c>
      <c r="H336" s="103" t="e">
        <f t="shared" ca="1" si="60"/>
        <v>#N/A</v>
      </c>
      <c r="I336" s="103" t="e">
        <f t="shared" ca="1" si="60"/>
        <v>#N/A</v>
      </c>
      <c r="J336" s="103" t="e">
        <f t="shared" ca="1" si="60"/>
        <v>#N/A</v>
      </c>
      <c r="K336" s="103" t="e">
        <f t="shared" ca="1" si="60"/>
        <v>#N/A</v>
      </c>
    </row>
    <row r="337" spans="1:11" ht="12" customHeight="1">
      <c r="A337" s="105" t="s">
        <v>210</v>
      </c>
      <c r="B337" s="103" t="e">
        <f t="shared" ca="1" si="61"/>
        <v>#N/A</v>
      </c>
      <c r="C337" s="103" t="e">
        <f t="shared" ca="1" si="60"/>
        <v>#N/A</v>
      </c>
      <c r="D337" s="103" t="e">
        <f t="shared" ca="1" si="60"/>
        <v>#N/A</v>
      </c>
      <c r="E337" s="103" t="e">
        <f t="shared" ca="1" si="60"/>
        <v>#N/A</v>
      </c>
      <c r="F337" s="103" t="e">
        <f t="shared" ca="1" si="60"/>
        <v>#N/A</v>
      </c>
      <c r="G337" s="103" t="e">
        <f t="shared" ca="1" si="60"/>
        <v>#N/A</v>
      </c>
      <c r="H337" s="103" t="e">
        <f t="shared" ca="1" si="60"/>
        <v>#N/A</v>
      </c>
      <c r="I337" s="103" t="e">
        <f t="shared" ca="1" si="60"/>
        <v>#N/A</v>
      </c>
      <c r="J337" s="103" t="e">
        <f t="shared" ca="1" si="60"/>
        <v>#N/A</v>
      </c>
      <c r="K337" s="103" t="e">
        <f t="shared" ca="1" si="60"/>
        <v>#N/A</v>
      </c>
    </row>
    <row r="338" spans="1:11" ht="12" customHeight="1">
      <c r="A338" s="105" t="s">
        <v>211</v>
      </c>
      <c r="B338" s="103" t="e">
        <f t="shared" ca="1" si="61"/>
        <v>#N/A</v>
      </c>
      <c r="C338" s="103" t="e">
        <f t="shared" ca="1" si="60"/>
        <v>#N/A</v>
      </c>
      <c r="D338" s="103" t="e">
        <f t="shared" ca="1" si="60"/>
        <v>#N/A</v>
      </c>
      <c r="E338" s="103" t="e">
        <f t="shared" ca="1" si="60"/>
        <v>#N/A</v>
      </c>
      <c r="F338" s="103" t="e">
        <f t="shared" ca="1" si="60"/>
        <v>#N/A</v>
      </c>
      <c r="G338" s="103" t="e">
        <f t="shared" ca="1" si="60"/>
        <v>#N/A</v>
      </c>
      <c r="H338" s="103" t="e">
        <f t="shared" ca="1" si="60"/>
        <v>#N/A</v>
      </c>
      <c r="I338" s="103" t="e">
        <f t="shared" ca="1" si="60"/>
        <v>#N/A</v>
      </c>
      <c r="J338" s="103" t="e">
        <f t="shared" ca="1" si="60"/>
        <v>#N/A</v>
      </c>
      <c r="K338" s="103" t="e">
        <f t="shared" ca="1" si="60"/>
        <v>#N/A</v>
      </c>
    </row>
    <row r="339" spans="1:11" ht="12" customHeight="1">
      <c r="A339" s="105" t="s">
        <v>212</v>
      </c>
      <c r="B339" s="103" t="e">
        <f t="shared" ca="1" si="61"/>
        <v>#N/A</v>
      </c>
      <c r="C339" s="103" t="e">
        <f t="shared" ca="1" si="60"/>
        <v>#N/A</v>
      </c>
      <c r="D339" s="103" t="e">
        <f t="shared" ca="1" si="60"/>
        <v>#N/A</v>
      </c>
      <c r="E339" s="103" t="e">
        <f t="shared" ca="1" si="60"/>
        <v>#N/A</v>
      </c>
      <c r="F339" s="103" t="e">
        <f t="shared" ca="1" si="60"/>
        <v>#N/A</v>
      </c>
      <c r="G339" s="103" t="e">
        <f t="shared" ca="1" si="60"/>
        <v>#N/A</v>
      </c>
      <c r="H339" s="103" t="e">
        <f t="shared" ca="1" si="60"/>
        <v>#N/A</v>
      </c>
      <c r="I339" s="103" t="e">
        <f t="shared" ca="1" si="60"/>
        <v>#N/A</v>
      </c>
      <c r="J339" s="103" t="e">
        <f t="shared" ca="1" si="60"/>
        <v>#N/A</v>
      </c>
      <c r="K339" s="103" t="e">
        <f t="shared" ca="1" si="60"/>
        <v>#N/A</v>
      </c>
    </row>
    <row r="340" spans="1:11" ht="12" customHeight="1">
      <c r="A340" s="105" t="s">
        <v>213</v>
      </c>
      <c r="B340" s="103" t="e">
        <f t="shared" ca="1" si="61"/>
        <v>#N/A</v>
      </c>
      <c r="C340" s="103" t="e">
        <f t="shared" ca="1" si="60"/>
        <v>#N/A</v>
      </c>
      <c r="D340" s="103" t="e">
        <f t="shared" ca="1" si="60"/>
        <v>#N/A</v>
      </c>
      <c r="E340" s="103" t="e">
        <f t="shared" ca="1" si="60"/>
        <v>#N/A</v>
      </c>
      <c r="F340" s="103" t="e">
        <f t="shared" ca="1" si="60"/>
        <v>#N/A</v>
      </c>
      <c r="G340" s="103" t="e">
        <f t="shared" ca="1" si="60"/>
        <v>#N/A</v>
      </c>
      <c r="H340" s="103" t="e">
        <f t="shared" ca="1" si="60"/>
        <v>#N/A</v>
      </c>
      <c r="I340" s="103" t="e">
        <f t="shared" ca="1" si="60"/>
        <v>#N/A</v>
      </c>
      <c r="J340" s="103" t="e">
        <f t="shared" ca="1" si="60"/>
        <v>#N/A</v>
      </c>
      <c r="K340" s="103" t="e">
        <f t="shared" ca="1" si="60"/>
        <v>#N/A</v>
      </c>
    </row>
    <row r="341" spans="1:11" ht="12" customHeight="1">
      <c r="A341" s="105" t="s">
        <v>214</v>
      </c>
      <c r="B341" s="103" t="e">
        <f t="shared" ca="1" si="61"/>
        <v>#N/A</v>
      </c>
      <c r="C341" s="103" t="e">
        <f t="shared" ca="1" si="60"/>
        <v>#N/A</v>
      </c>
      <c r="D341" s="103" t="e">
        <f t="shared" ca="1" si="60"/>
        <v>#N/A</v>
      </c>
      <c r="E341" s="103" t="e">
        <f t="shared" ca="1" si="60"/>
        <v>#N/A</v>
      </c>
      <c r="F341" s="103" t="e">
        <f t="shared" ca="1" si="60"/>
        <v>#N/A</v>
      </c>
      <c r="G341" s="103" t="e">
        <f t="shared" ca="1" si="60"/>
        <v>#N/A</v>
      </c>
      <c r="H341" s="103" t="e">
        <f t="shared" ca="1" si="60"/>
        <v>#N/A</v>
      </c>
      <c r="I341" s="103" t="e">
        <f t="shared" ca="1" si="60"/>
        <v>#N/A</v>
      </c>
      <c r="J341" s="103" t="e">
        <f t="shared" ca="1" si="60"/>
        <v>#N/A</v>
      </c>
      <c r="K341" s="103" t="e">
        <f t="shared" ca="1" si="60"/>
        <v>#N/A</v>
      </c>
    </row>
    <row r="342" spans="1:11" ht="12" customHeight="1">
      <c r="A342" s="105" t="s">
        <v>215</v>
      </c>
      <c r="B342" s="103" t="e">
        <f t="shared" ca="1" si="61"/>
        <v>#N/A</v>
      </c>
      <c r="C342" s="103" t="e">
        <f t="shared" ca="1" si="60"/>
        <v>#N/A</v>
      </c>
      <c r="D342" s="103" t="e">
        <f t="shared" ca="1" si="60"/>
        <v>#N/A</v>
      </c>
      <c r="E342" s="103" t="e">
        <f t="shared" ca="1" si="60"/>
        <v>#N/A</v>
      </c>
      <c r="F342" s="103" t="e">
        <f t="shared" ca="1" si="60"/>
        <v>#N/A</v>
      </c>
      <c r="G342" s="103" t="e">
        <f t="shared" ca="1" si="60"/>
        <v>#N/A</v>
      </c>
      <c r="H342" s="103" t="e">
        <f t="shared" ca="1" si="60"/>
        <v>#N/A</v>
      </c>
      <c r="I342" s="103" t="e">
        <f t="shared" ca="1" si="60"/>
        <v>#N/A</v>
      </c>
      <c r="J342" s="103" t="e">
        <f t="shared" ca="1" si="60"/>
        <v>#N/A</v>
      </c>
      <c r="K342" s="103" t="e">
        <f t="shared" ca="1" si="60"/>
        <v>#N/A</v>
      </c>
    </row>
    <row r="343" spans="1:11" ht="12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</row>
    <row r="344" spans="1:11" ht="12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</row>
    <row r="345" spans="1:11" ht="12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</row>
    <row r="346" spans="1:11" ht="12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</row>
    <row r="347" spans="1:11" ht="12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</row>
    <row r="348" spans="1:11" ht="12" customHeight="1">
      <c r="A348" s="133"/>
      <c r="B348" s="133" t="s">
        <v>202</v>
      </c>
      <c r="C348" s="133"/>
      <c r="D348" s="133"/>
      <c r="E348" s="133"/>
      <c r="F348" s="133"/>
      <c r="G348" s="133"/>
      <c r="H348" s="133"/>
      <c r="I348" s="133"/>
      <c r="J348" s="133"/>
      <c r="K348" s="133"/>
    </row>
    <row r="349" spans="1:11" ht="12" customHeight="1">
      <c r="A349" s="105" t="s">
        <v>24</v>
      </c>
      <c r="B349" s="105">
        <v>0</v>
      </c>
      <c r="C349" s="134">
        <v>1</v>
      </c>
      <c r="D349" s="134">
        <v>2</v>
      </c>
      <c r="E349" s="134">
        <v>3</v>
      </c>
      <c r="F349" s="134">
        <v>4</v>
      </c>
      <c r="G349" s="134">
        <v>5</v>
      </c>
      <c r="H349" s="134">
        <v>6</v>
      </c>
      <c r="I349" s="134">
        <v>7</v>
      </c>
      <c r="J349" s="135">
        <v>8</v>
      </c>
      <c r="K349" s="135">
        <v>9</v>
      </c>
    </row>
    <row r="350" spans="1:11" ht="12" customHeight="1">
      <c r="A350" s="105" t="s">
        <v>204</v>
      </c>
      <c r="B350" s="103" t="e">
        <f ca="1">OFFSET($B$177,(VALUE(MID($A350,5,2))-1)*13,B$330)</f>
        <v>#N/A</v>
      </c>
      <c r="C350" s="103" t="e">
        <f t="shared" ref="C350:K361" ca="1" si="62">OFFSET($B$177,(VALUE(MID($A350,5,2))-1)*13,C$330)</f>
        <v>#N/A</v>
      </c>
      <c r="D350" s="103" t="e">
        <f t="shared" ca="1" si="62"/>
        <v>#N/A</v>
      </c>
      <c r="E350" s="103" t="e">
        <f t="shared" ca="1" si="62"/>
        <v>#N/A</v>
      </c>
      <c r="F350" s="103" t="e">
        <f t="shared" ca="1" si="62"/>
        <v>#N/A</v>
      </c>
      <c r="G350" s="103" t="e">
        <f t="shared" ca="1" si="62"/>
        <v>#N/A</v>
      </c>
      <c r="H350" s="103" t="e">
        <f t="shared" ca="1" si="62"/>
        <v>#N/A</v>
      </c>
      <c r="I350" s="103" t="e">
        <f t="shared" ca="1" si="62"/>
        <v>#N/A</v>
      </c>
      <c r="J350" s="103" t="e">
        <f t="shared" ca="1" si="62"/>
        <v>#N/A</v>
      </c>
      <c r="K350" s="103" t="e">
        <f t="shared" ca="1" si="62"/>
        <v>#N/A</v>
      </c>
    </row>
    <row r="351" spans="1:11" ht="12" customHeight="1">
      <c r="A351" s="105" t="s">
        <v>205</v>
      </c>
      <c r="B351" s="103" t="e">
        <f t="shared" ref="B351:B361" ca="1" si="63">OFFSET($B$177,(VALUE(MID($A351,5,2))-1)*13,B$330)</f>
        <v>#N/A</v>
      </c>
      <c r="C351" s="103" t="e">
        <f t="shared" ca="1" si="62"/>
        <v>#N/A</v>
      </c>
      <c r="D351" s="103" t="e">
        <f t="shared" ca="1" si="62"/>
        <v>#N/A</v>
      </c>
      <c r="E351" s="103" t="e">
        <f t="shared" ca="1" si="62"/>
        <v>#N/A</v>
      </c>
      <c r="F351" s="103" t="e">
        <f t="shared" ca="1" si="62"/>
        <v>#N/A</v>
      </c>
      <c r="G351" s="103" t="e">
        <f t="shared" ca="1" si="62"/>
        <v>#N/A</v>
      </c>
      <c r="H351" s="103" t="e">
        <f t="shared" ca="1" si="62"/>
        <v>#N/A</v>
      </c>
      <c r="I351" s="103" t="e">
        <f t="shared" ca="1" si="62"/>
        <v>#N/A</v>
      </c>
      <c r="J351" s="103" t="e">
        <f t="shared" ca="1" si="62"/>
        <v>#N/A</v>
      </c>
      <c r="K351" s="103" t="e">
        <f t="shared" ca="1" si="62"/>
        <v>#N/A</v>
      </c>
    </row>
    <row r="352" spans="1:11" ht="12" customHeight="1">
      <c r="A352" s="105" t="s">
        <v>206</v>
      </c>
      <c r="B352" s="103" t="e">
        <f t="shared" ca="1" si="63"/>
        <v>#N/A</v>
      </c>
      <c r="C352" s="103" t="e">
        <f t="shared" ca="1" si="62"/>
        <v>#N/A</v>
      </c>
      <c r="D352" s="103" t="e">
        <f t="shared" ca="1" si="62"/>
        <v>#N/A</v>
      </c>
      <c r="E352" s="103" t="e">
        <f t="shared" ca="1" si="62"/>
        <v>#N/A</v>
      </c>
      <c r="F352" s="103" t="e">
        <f t="shared" ca="1" si="62"/>
        <v>#N/A</v>
      </c>
      <c r="G352" s="103" t="e">
        <f t="shared" ca="1" si="62"/>
        <v>#N/A</v>
      </c>
      <c r="H352" s="103" t="e">
        <f t="shared" ca="1" si="62"/>
        <v>#N/A</v>
      </c>
      <c r="I352" s="103" t="e">
        <f t="shared" ca="1" si="62"/>
        <v>#N/A</v>
      </c>
      <c r="J352" s="103" t="e">
        <f t="shared" ca="1" si="62"/>
        <v>#N/A</v>
      </c>
      <c r="K352" s="103" t="e">
        <f t="shared" ca="1" si="62"/>
        <v>#N/A</v>
      </c>
    </row>
    <row r="353" spans="1:11" ht="12" customHeight="1">
      <c r="A353" s="105" t="s">
        <v>207</v>
      </c>
      <c r="B353" s="103" t="e">
        <f t="shared" ca="1" si="63"/>
        <v>#N/A</v>
      </c>
      <c r="C353" s="103" t="e">
        <f t="shared" ca="1" si="62"/>
        <v>#N/A</v>
      </c>
      <c r="D353" s="103" t="e">
        <f t="shared" ca="1" si="62"/>
        <v>#N/A</v>
      </c>
      <c r="E353" s="103" t="e">
        <f t="shared" ca="1" si="62"/>
        <v>#N/A</v>
      </c>
      <c r="F353" s="103" t="e">
        <f t="shared" ca="1" si="62"/>
        <v>#N/A</v>
      </c>
      <c r="G353" s="103" t="e">
        <f t="shared" ca="1" si="62"/>
        <v>#N/A</v>
      </c>
      <c r="H353" s="103" t="e">
        <f t="shared" ca="1" si="62"/>
        <v>#N/A</v>
      </c>
      <c r="I353" s="103" t="e">
        <f t="shared" ca="1" si="62"/>
        <v>#N/A</v>
      </c>
      <c r="J353" s="103" t="e">
        <f t="shared" ca="1" si="62"/>
        <v>#N/A</v>
      </c>
      <c r="K353" s="103" t="e">
        <f t="shared" ca="1" si="62"/>
        <v>#N/A</v>
      </c>
    </row>
    <row r="354" spans="1:11" ht="12" customHeight="1">
      <c r="A354" s="105" t="s">
        <v>208</v>
      </c>
      <c r="B354" s="103" t="e">
        <f t="shared" ca="1" si="63"/>
        <v>#N/A</v>
      </c>
      <c r="C354" s="103" t="e">
        <f t="shared" ca="1" si="62"/>
        <v>#N/A</v>
      </c>
      <c r="D354" s="103" t="e">
        <f t="shared" ca="1" si="62"/>
        <v>#N/A</v>
      </c>
      <c r="E354" s="103" t="e">
        <f t="shared" ca="1" si="62"/>
        <v>#N/A</v>
      </c>
      <c r="F354" s="103" t="e">
        <f t="shared" ca="1" si="62"/>
        <v>#N/A</v>
      </c>
      <c r="G354" s="103" t="e">
        <f t="shared" ca="1" si="62"/>
        <v>#N/A</v>
      </c>
      <c r="H354" s="103" t="e">
        <f t="shared" ca="1" si="62"/>
        <v>#N/A</v>
      </c>
      <c r="I354" s="103" t="e">
        <f t="shared" ca="1" si="62"/>
        <v>#N/A</v>
      </c>
      <c r="J354" s="103" t="e">
        <f t="shared" ca="1" si="62"/>
        <v>#N/A</v>
      </c>
      <c r="K354" s="103" t="e">
        <f t="shared" ca="1" si="62"/>
        <v>#N/A</v>
      </c>
    </row>
    <row r="355" spans="1:11" ht="12" customHeight="1">
      <c r="A355" s="105" t="s">
        <v>209</v>
      </c>
      <c r="B355" s="103" t="e">
        <f t="shared" ca="1" si="63"/>
        <v>#N/A</v>
      </c>
      <c r="C355" s="103" t="e">
        <f t="shared" ca="1" si="62"/>
        <v>#N/A</v>
      </c>
      <c r="D355" s="103" t="e">
        <f t="shared" ca="1" si="62"/>
        <v>#N/A</v>
      </c>
      <c r="E355" s="103" t="e">
        <f t="shared" ca="1" si="62"/>
        <v>#N/A</v>
      </c>
      <c r="F355" s="103" t="e">
        <f t="shared" ca="1" si="62"/>
        <v>#N/A</v>
      </c>
      <c r="G355" s="103" t="e">
        <f t="shared" ca="1" si="62"/>
        <v>#N/A</v>
      </c>
      <c r="H355" s="103" t="e">
        <f t="shared" ca="1" si="62"/>
        <v>#N/A</v>
      </c>
      <c r="I355" s="103" t="e">
        <f t="shared" ca="1" si="62"/>
        <v>#N/A</v>
      </c>
      <c r="J355" s="103" t="e">
        <f t="shared" ca="1" si="62"/>
        <v>#N/A</v>
      </c>
      <c r="K355" s="103" t="e">
        <f t="shared" ca="1" si="62"/>
        <v>#N/A</v>
      </c>
    </row>
    <row r="356" spans="1:11" ht="12" customHeight="1">
      <c r="A356" s="105" t="s">
        <v>210</v>
      </c>
      <c r="B356" s="103" t="e">
        <f t="shared" ca="1" si="63"/>
        <v>#N/A</v>
      </c>
      <c r="C356" s="103" t="e">
        <f t="shared" ca="1" si="62"/>
        <v>#N/A</v>
      </c>
      <c r="D356" s="103" t="e">
        <f t="shared" ca="1" si="62"/>
        <v>#N/A</v>
      </c>
      <c r="E356" s="103" t="e">
        <f t="shared" ca="1" si="62"/>
        <v>#N/A</v>
      </c>
      <c r="F356" s="103" t="e">
        <f t="shared" ca="1" si="62"/>
        <v>#N/A</v>
      </c>
      <c r="G356" s="103" t="e">
        <f t="shared" ca="1" si="62"/>
        <v>#N/A</v>
      </c>
      <c r="H356" s="103" t="e">
        <f t="shared" ca="1" si="62"/>
        <v>#N/A</v>
      </c>
      <c r="I356" s="103" t="e">
        <f t="shared" ca="1" si="62"/>
        <v>#N/A</v>
      </c>
      <c r="J356" s="103" t="e">
        <f t="shared" ca="1" si="62"/>
        <v>#N/A</v>
      </c>
      <c r="K356" s="103" t="e">
        <f t="shared" ca="1" si="62"/>
        <v>#N/A</v>
      </c>
    </row>
    <row r="357" spans="1:11" ht="12" customHeight="1">
      <c r="A357" s="105" t="s">
        <v>211</v>
      </c>
      <c r="B357" s="103" t="e">
        <f t="shared" ca="1" si="63"/>
        <v>#N/A</v>
      </c>
      <c r="C357" s="103" t="e">
        <f t="shared" ca="1" si="62"/>
        <v>#N/A</v>
      </c>
      <c r="D357" s="103" t="e">
        <f t="shared" ca="1" si="62"/>
        <v>#N/A</v>
      </c>
      <c r="E357" s="103" t="e">
        <f t="shared" ca="1" si="62"/>
        <v>#N/A</v>
      </c>
      <c r="F357" s="103" t="e">
        <f t="shared" ca="1" si="62"/>
        <v>#N/A</v>
      </c>
      <c r="G357" s="103" t="e">
        <f t="shared" ca="1" si="62"/>
        <v>#N/A</v>
      </c>
      <c r="H357" s="103" t="e">
        <f t="shared" ca="1" si="62"/>
        <v>#N/A</v>
      </c>
      <c r="I357" s="103" t="e">
        <f t="shared" ca="1" si="62"/>
        <v>#N/A</v>
      </c>
      <c r="J357" s="103" t="e">
        <f t="shared" ca="1" si="62"/>
        <v>#N/A</v>
      </c>
      <c r="K357" s="103" t="e">
        <f t="shared" ca="1" si="62"/>
        <v>#N/A</v>
      </c>
    </row>
    <row r="358" spans="1:11" ht="12" customHeight="1">
      <c r="A358" s="105" t="s">
        <v>212</v>
      </c>
      <c r="B358" s="103" t="e">
        <f t="shared" ca="1" si="63"/>
        <v>#N/A</v>
      </c>
      <c r="C358" s="103" t="e">
        <f t="shared" ca="1" si="62"/>
        <v>#N/A</v>
      </c>
      <c r="D358" s="103" t="e">
        <f t="shared" ca="1" si="62"/>
        <v>#N/A</v>
      </c>
      <c r="E358" s="103" t="e">
        <f t="shared" ca="1" si="62"/>
        <v>#N/A</v>
      </c>
      <c r="F358" s="103" t="e">
        <f t="shared" ca="1" si="62"/>
        <v>#N/A</v>
      </c>
      <c r="G358" s="103" t="e">
        <f t="shared" ca="1" si="62"/>
        <v>#N/A</v>
      </c>
      <c r="H358" s="103" t="e">
        <f t="shared" ca="1" si="62"/>
        <v>#N/A</v>
      </c>
      <c r="I358" s="103" t="e">
        <f t="shared" ca="1" si="62"/>
        <v>#N/A</v>
      </c>
      <c r="J358" s="103" t="e">
        <f t="shared" ca="1" si="62"/>
        <v>#N/A</v>
      </c>
      <c r="K358" s="103" t="e">
        <f t="shared" ca="1" si="62"/>
        <v>#N/A</v>
      </c>
    </row>
    <row r="359" spans="1:11" ht="12" customHeight="1">
      <c r="A359" s="105" t="s">
        <v>213</v>
      </c>
      <c r="B359" s="103" t="e">
        <f t="shared" ca="1" si="63"/>
        <v>#N/A</v>
      </c>
      <c r="C359" s="103" t="e">
        <f t="shared" ca="1" si="62"/>
        <v>#N/A</v>
      </c>
      <c r="D359" s="103" t="e">
        <f t="shared" ca="1" si="62"/>
        <v>#N/A</v>
      </c>
      <c r="E359" s="103" t="e">
        <f t="shared" ca="1" si="62"/>
        <v>#N/A</v>
      </c>
      <c r="F359" s="103" t="e">
        <f t="shared" ca="1" si="62"/>
        <v>#N/A</v>
      </c>
      <c r="G359" s="103" t="e">
        <f t="shared" ca="1" si="62"/>
        <v>#N/A</v>
      </c>
      <c r="H359" s="103" t="e">
        <f t="shared" ca="1" si="62"/>
        <v>#N/A</v>
      </c>
      <c r="I359" s="103" t="e">
        <f t="shared" ca="1" si="62"/>
        <v>#N/A</v>
      </c>
      <c r="J359" s="103" t="e">
        <f t="shared" ca="1" si="62"/>
        <v>#N/A</v>
      </c>
      <c r="K359" s="103" t="e">
        <f t="shared" ca="1" si="62"/>
        <v>#N/A</v>
      </c>
    </row>
    <row r="360" spans="1:11" ht="12" customHeight="1">
      <c r="A360" s="105" t="s">
        <v>214</v>
      </c>
      <c r="B360" s="103" t="e">
        <f t="shared" ca="1" si="63"/>
        <v>#N/A</v>
      </c>
      <c r="C360" s="103" t="e">
        <f t="shared" ca="1" si="62"/>
        <v>#N/A</v>
      </c>
      <c r="D360" s="103" t="e">
        <f t="shared" ca="1" si="62"/>
        <v>#N/A</v>
      </c>
      <c r="E360" s="103" t="e">
        <f t="shared" ca="1" si="62"/>
        <v>#N/A</v>
      </c>
      <c r="F360" s="103" t="e">
        <f t="shared" ca="1" si="62"/>
        <v>#N/A</v>
      </c>
      <c r="G360" s="103" t="e">
        <f t="shared" ca="1" si="62"/>
        <v>#N/A</v>
      </c>
      <c r="H360" s="103" t="e">
        <f t="shared" ca="1" si="62"/>
        <v>#N/A</v>
      </c>
      <c r="I360" s="103" t="e">
        <f t="shared" ca="1" si="62"/>
        <v>#N/A</v>
      </c>
      <c r="J360" s="103" t="e">
        <f t="shared" ca="1" si="62"/>
        <v>#N/A</v>
      </c>
      <c r="K360" s="103" t="e">
        <f t="shared" ca="1" si="62"/>
        <v>#N/A</v>
      </c>
    </row>
    <row r="361" spans="1:11" ht="12" customHeight="1">
      <c r="A361" s="105" t="s">
        <v>215</v>
      </c>
      <c r="B361" s="103" t="e">
        <f t="shared" ca="1" si="63"/>
        <v>#N/A</v>
      </c>
      <c r="C361" s="103" t="e">
        <f t="shared" ca="1" si="62"/>
        <v>#N/A</v>
      </c>
      <c r="D361" s="103" t="e">
        <f t="shared" ca="1" si="62"/>
        <v>#N/A</v>
      </c>
      <c r="E361" s="103" t="e">
        <f t="shared" ca="1" si="62"/>
        <v>#N/A</v>
      </c>
      <c r="F361" s="103" t="e">
        <f t="shared" ca="1" si="62"/>
        <v>#N/A</v>
      </c>
      <c r="G361" s="103" t="e">
        <f t="shared" ca="1" si="62"/>
        <v>#N/A</v>
      </c>
      <c r="H361" s="103" t="e">
        <f t="shared" ca="1" si="62"/>
        <v>#N/A</v>
      </c>
      <c r="I361" s="103" t="e">
        <f t="shared" ca="1" si="62"/>
        <v>#N/A</v>
      </c>
      <c r="J361" s="103" t="e">
        <f t="shared" ca="1" si="62"/>
        <v>#N/A</v>
      </c>
      <c r="K361" s="103" t="e">
        <f t="shared" ca="1" si="62"/>
        <v>#N/A</v>
      </c>
    </row>
    <row r="362" spans="1:11" ht="12" customHeight="1">
      <c r="A362" s="10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</row>
    <row r="367" spans="1:11" ht="12" customHeight="1">
      <c r="A367" s="133"/>
      <c r="B367" s="133" t="s">
        <v>203</v>
      </c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1:11" ht="12" customHeight="1">
      <c r="A368" s="105" t="s">
        <v>24</v>
      </c>
      <c r="B368" s="105">
        <v>0</v>
      </c>
      <c r="C368" s="134">
        <v>1</v>
      </c>
      <c r="D368" s="134">
        <v>2</v>
      </c>
      <c r="E368" s="134">
        <v>3</v>
      </c>
      <c r="F368" s="134">
        <v>4</v>
      </c>
      <c r="G368" s="134">
        <v>5</v>
      </c>
      <c r="H368" s="134">
        <v>6</v>
      </c>
      <c r="I368" s="134">
        <v>7</v>
      </c>
      <c r="J368" s="135">
        <v>8</v>
      </c>
      <c r="K368" s="135">
        <v>9</v>
      </c>
    </row>
    <row r="369" spans="1:11" ht="12" customHeight="1">
      <c r="A369" s="105" t="s">
        <v>204</v>
      </c>
      <c r="B369" s="103" t="e">
        <f ca="1">OFFSET($B$178,(VALUE(MID($A369,5,2))-1)*13,B$330)</f>
        <v>#N/A</v>
      </c>
      <c r="C369" s="103" t="e">
        <f t="shared" ref="C369:K380" ca="1" si="64">OFFSET($B$178,(VALUE(MID($A369,5,2))-1)*13,C$330)</f>
        <v>#N/A</v>
      </c>
      <c r="D369" s="103" t="e">
        <f t="shared" ca="1" si="64"/>
        <v>#N/A</v>
      </c>
      <c r="E369" s="103" t="e">
        <f t="shared" ca="1" si="64"/>
        <v>#N/A</v>
      </c>
      <c r="F369" s="103" t="e">
        <f t="shared" ca="1" si="64"/>
        <v>#N/A</v>
      </c>
      <c r="G369" s="103" t="e">
        <f t="shared" ca="1" si="64"/>
        <v>#N/A</v>
      </c>
      <c r="H369" s="103" t="e">
        <f t="shared" ca="1" si="64"/>
        <v>#N/A</v>
      </c>
      <c r="I369" s="103" t="e">
        <f t="shared" ca="1" si="64"/>
        <v>#N/A</v>
      </c>
      <c r="J369" s="103" t="e">
        <f t="shared" ca="1" si="64"/>
        <v>#N/A</v>
      </c>
      <c r="K369" s="103" t="e">
        <f t="shared" ca="1" si="64"/>
        <v>#N/A</v>
      </c>
    </row>
    <row r="370" spans="1:11" ht="12" customHeight="1">
      <c r="A370" s="105" t="s">
        <v>205</v>
      </c>
      <c r="B370" s="103" t="e">
        <f t="shared" ref="B370:B380" ca="1" si="65">OFFSET($B$178,(VALUE(MID($A370,5,2))-1)*13,B$330)</f>
        <v>#N/A</v>
      </c>
      <c r="C370" s="103" t="e">
        <f t="shared" ca="1" si="64"/>
        <v>#N/A</v>
      </c>
      <c r="D370" s="103" t="e">
        <f t="shared" ca="1" si="64"/>
        <v>#N/A</v>
      </c>
      <c r="E370" s="103" t="e">
        <f t="shared" ca="1" si="64"/>
        <v>#N/A</v>
      </c>
      <c r="F370" s="103" t="e">
        <f t="shared" ca="1" si="64"/>
        <v>#N/A</v>
      </c>
      <c r="G370" s="103" t="e">
        <f t="shared" ca="1" si="64"/>
        <v>#N/A</v>
      </c>
      <c r="H370" s="103" t="e">
        <f t="shared" ca="1" si="64"/>
        <v>#N/A</v>
      </c>
      <c r="I370" s="103" t="e">
        <f t="shared" ca="1" si="64"/>
        <v>#N/A</v>
      </c>
      <c r="J370" s="103" t="e">
        <f t="shared" ca="1" si="64"/>
        <v>#N/A</v>
      </c>
      <c r="K370" s="103" t="e">
        <f t="shared" ca="1" si="64"/>
        <v>#N/A</v>
      </c>
    </row>
    <row r="371" spans="1:11" ht="12" customHeight="1">
      <c r="A371" s="105" t="s">
        <v>206</v>
      </c>
      <c r="B371" s="103" t="e">
        <f t="shared" ca="1" si="65"/>
        <v>#N/A</v>
      </c>
      <c r="C371" s="103" t="e">
        <f t="shared" ca="1" si="64"/>
        <v>#N/A</v>
      </c>
      <c r="D371" s="103" t="e">
        <f t="shared" ca="1" si="64"/>
        <v>#N/A</v>
      </c>
      <c r="E371" s="103" t="e">
        <f t="shared" ca="1" si="64"/>
        <v>#N/A</v>
      </c>
      <c r="F371" s="103" t="e">
        <f t="shared" ca="1" si="64"/>
        <v>#N/A</v>
      </c>
      <c r="G371" s="103" t="e">
        <f t="shared" ca="1" si="64"/>
        <v>#N/A</v>
      </c>
      <c r="H371" s="103" t="e">
        <f t="shared" ca="1" si="64"/>
        <v>#N/A</v>
      </c>
      <c r="I371" s="103" t="e">
        <f t="shared" ca="1" si="64"/>
        <v>#N/A</v>
      </c>
      <c r="J371" s="103" t="e">
        <f t="shared" ca="1" si="64"/>
        <v>#N/A</v>
      </c>
      <c r="K371" s="103" t="e">
        <f t="shared" ca="1" si="64"/>
        <v>#N/A</v>
      </c>
    </row>
    <row r="372" spans="1:11" ht="12" customHeight="1">
      <c r="A372" s="105" t="s">
        <v>207</v>
      </c>
      <c r="B372" s="103" t="e">
        <f t="shared" ca="1" si="65"/>
        <v>#N/A</v>
      </c>
      <c r="C372" s="103" t="e">
        <f t="shared" ca="1" si="64"/>
        <v>#N/A</v>
      </c>
      <c r="D372" s="103" t="e">
        <f t="shared" ca="1" si="64"/>
        <v>#N/A</v>
      </c>
      <c r="E372" s="103" t="e">
        <f t="shared" ca="1" si="64"/>
        <v>#N/A</v>
      </c>
      <c r="F372" s="103" t="e">
        <f t="shared" ca="1" si="64"/>
        <v>#N/A</v>
      </c>
      <c r="G372" s="103" t="e">
        <f t="shared" ca="1" si="64"/>
        <v>#N/A</v>
      </c>
      <c r="H372" s="103" t="e">
        <f t="shared" ca="1" si="64"/>
        <v>#N/A</v>
      </c>
      <c r="I372" s="103" t="e">
        <f t="shared" ca="1" si="64"/>
        <v>#N/A</v>
      </c>
      <c r="J372" s="103" t="e">
        <f t="shared" ca="1" si="64"/>
        <v>#N/A</v>
      </c>
      <c r="K372" s="103" t="e">
        <f t="shared" ca="1" si="64"/>
        <v>#N/A</v>
      </c>
    </row>
    <row r="373" spans="1:11" ht="12" customHeight="1">
      <c r="A373" s="105" t="s">
        <v>208</v>
      </c>
      <c r="B373" s="103" t="e">
        <f t="shared" ca="1" si="65"/>
        <v>#N/A</v>
      </c>
      <c r="C373" s="103" t="e">
        <f t="shared" ca="1" si="64"/>
        <v>#N/A</v>
      </c>
      <c r="D373" s="103" t="e">
        <f t="shared" ca="1" si="64"/>
        <v>#N/A</v>
      </c>
      <c r="E373" s="103" t="e">
        <f t="shared" ca="1" si="64"/>
        <v>#N/A</v>
      </c>
      <c r="F373" s="103" t="e">
        <f t="shared" ca="1" si="64"/>
        <v>#N/A</v>
      </c>
      <c r="G373" s="103" t="e">
        <f t="shared" ca="1" si="64"/>
        <v>#N/A</v>
      </c>
      <c r="H373" s="103" t="e">
        <f t="shared" ca="1" si="64"/>
        <v>#N/A</v>
      </c>
      <c r="I373" s="103" t="e">
        <f t="shared" ca="1" si="64"/>
        <v>#N/A</v>
      </c>
      <c r="J373" s="103" t="e">
        <f t="shared" ca="1" si="64"/>
        <v>#N/A</v>
      </c>
      <c r="K373" s="103" t="e">
        <f t="shared" ca="1" si="64"/>
        <v>#N/A</v>
      </c>
    </row>
    <row r="374" spans="1:11" ht="12" customHeight="1">
      <c r="A374" s="105" t="s">
        <v>209</v>
      </c>
      <c r="B374" s="103" t="e">
        <f t="shared" ca="1" si="65"/>
        <v>#N/A</v>
      </c>
      <c r="C374" s="103" t="e">
        <f t="shared" ca="1" si="64"/>
        <v>#N/A</v>
      </c>
      <c r="D374" s="103" t="e">
        <f t="shared" ca="1" si="64"/>
        <v>#N/A</v>
      </c>
      <c r="E374" s="103" t="e">
        <f t="shared" ca="1" si="64"/>
        <v>#N/A</v>
      </c>
      <c r="F374" s="103" t="e">
        <f t="shared" ca="1" si="64"/>
        <v>#N/A</v>
      </c>
      <c r="G374" s="103" t="e">
        <f t="shared" ca="1" si="64"/>
        <v>#N/A</v>
      </c>
      <c r="H374" s="103" t="e">
        <f t="shared" ca="1" si="64"/>
        <v>#N/A</v>
      </c>
      <c r="I374" s="103" t="e">
        <f t="shared" ca="1" si="64"/>
        <v>#N/A</v>
      </c>
      <c r="J374" s="103" t="e">
        <f t="shared" ca="1" si="64"/>
        <v>#N/A</v>
      </c>
      <c r="K374" s="103" t="e">
        <f t="shared" ca="1" si="64"/>
        <v>#N/A</v>
      </c>
    </row>
    <row r="375" spans="1:11" ht="12" customHeight="1">
      <c r="A375" s="105" t="s">
        <v>210</v>
      </c>
      <c r="B375" s="103" t="e">
        <f t="shared" ca="1" si="65"/>
        <v>#N/A</v>
      </c>
      <c r="C375" s="103" t="e">
        <f t="shared" ca="1" si="64"/>
        <v>#N/A</v>
      </c>
      <c r="D375" s="103" t="e">
        <f t="shared" ca="1" si="64"/>
        <v>#N/A</v>
      </c>
      <c r="E375" s="103" t="e">
        <f t="shared" ca="1" si="64"/>
        <v>#N/A</v>
      </c>
      <c r="F375" s="103" t="e">
        <f t="shared" ca="1" si="64"/>
        <v>#N/A</v>
      </c>
      <c r="G375" s="103" t="e">
        <f t="shared" ca="1" si="64"/>
        <v>#N/A</v>
      </c>
      <c r="H375" s="103" t="e">
        <f t="shared" ca="1" si="64"/>
        <v>#N/A</v>
      </c>
      <c r="I375" s="103" t="e">
        <f t="shared" ca="1" si="64"/>
        <v>#N/A</v>
      </c>
      <c r="J375" s="103" t="e">
        <f t="shared" ca="1" si="64"/>
        <v>#N/A</v>
      </c>
      <c r="K375" s="103" t="e">
        <f t="shared" ca="1" si="64"/>
        <v>#N/A</v>
      </c>
    </row>
    <row r="376" spans="1:11" ht="12" customHeight="1">
      <c r="A376" s="105" t="s">
        <v>211</v>
      </c>
      <c r="B376" s="103" t="e">
        <f t="shared" ca="1" si="65"/>
        <v>#N/A</v>
      </c>
      <c r="C376" s="103" t="e">
        <f t="shared" ca="1" si="64"/>
        <v>#N/A</v>
      </c>
      <c r="D376" s="103" t="e">
        <f t="shared" ca="1" si="64"/>
        <v>#N/A</v>
      </c>
      <c r="E376" s="103" t="e">
        <f t="shared" ca="1" si="64"/>
        <v>#N/A</v>
      </c>
      <c r="F376" s="103" t="e">
        <f t="shared" ca="1" si="64"/>
        <v>#N/A</v>
      </c>
      <c r="G376" s="103" t="e">
        <f t="shared" ca="1" si="64"/>
        <v>#N/A</v>
      </c>
      <c r="H376" s="103" t="e">
        <f t="shared" ca="1" si="64"/>
        <v>#N/A</v>
      </c>
      <c r="I376" s="103" t="e">
        <f t="shared" ca="1" si="64"/>
        <v>#N/A</v>
      </c>
      <c r="J376" s="103" t="e">
        <f t="shared" ca="1" si="64"/>
        <v>#N/A</v>
      </c>
      <c r="K376" s="103" t="e">
        <f t="shared" ca="1" si="64"/>
        <v>#N/A</v>
      </c>
    </row>
    <row r="377" spans="1:11" ht="12" customHeight="1">
      <c r="A377" s="105" t="s">
        <v>212</v>
      </c>
      <c r="B377" s="103" t="e">
        <f t="shared" ca="1" si="65"/>
        <v>#N/A</v>
      </c>
      <c r="C377" s="103" t="e">
        <f t="shared" ca="1" si="64"/>
        <v>#N/A</v>
      </c>
      <c r="D377" s="103" t="e">
        <f t="shared" ca="1" si="64"/>
        <v>#N/A</v>
      </c>
      <c r="E377" s="103" t="e">
        <f t="shared" ca="1" si="64"/>
        <v>#N/A</v>
      </c>
      <c r="F377" s="103" t="e">
        <f t="shared" ca="1" si="64"/>
        <v>#N/A</v>
      </c>
      <c r="G377" s="103" t="e">
        <f t="shared" ca="1" si="64"/>
        <v>#N/A</v>
      </c>
      <c r="H377" s="103" t="e">
        <f t="shared" ca="1" si="64"/>
        <v>#N/A</v>
      </c>
      <c r="I377" s="103" t="e">
        <f t="shared" ca="1" si="64"/>
        <v>#N/A</v>
      </c>
      <c r="J377" s="103" t="e">
        <f t="shared" ca="1" si="64"/>
        <v>#N/A</v>
      </c>
      <c r="K377" s="103" t="e">
        <f t="shared" ca="1" si="64"/>
        <v>#N/A</v>
      </c>
    </row>
    <row r="378" spans="1:11" ht="12" customHeight="1">
      <c r="A378" s="105" t="s">
        <v>213</v>
      </c>
      <c r="B378" s="103" t="e">
        <f t="shared" ca="1" si="65"/>
        <v>#N/A</v>
      </c>
      <c r="C378" s="103" t="e">
        <f t="shared" ca="1" si="64"/>
        <v>#N/A</v>
      </c>
      <c r="D378" s="103" t="e">
        <f t="shared" ca="1" si="64"/>
        <v>#N/A</v>
      </c>
      <c r="E378" s="103" t="e">
        <f t="shared" ca="1" si="64"/>
        <v>#N/A</v>
      </c>
      <c r="F378" s="103" t="e">
        <f t="shared" ca="1" si="64"/>
        <v>#N/A</v>
      </c>
      <c r="G378" s="103" t="e">
        <f t="shared" ca="1" si="64"/>
        <v>#N/A</v>
      </c>
      <c r="H378" s="103" t="e">
        <f t="shared" ca="1" si="64"/>
        <v>#N/A</v>
      </c>
      <c r="I378" s="103" t="e">
        <f t="shared" ca="1" si="64"/>
        <v>#N/A</v>
      </c>
      <c r="J378" s="103" t="e">
        <f t="shared" ca="1" si="64"/>
        <v>#N/A</v>
      </c>
      <c r="K378" s="103" t="e">
        <f t="shared" ca="1" si="64"/>
        <v>#N/A</v>
      </c>
    </row>
    <row r="379" spans="1:11" ht="12" customHeight="1">
      <c r="A379" s="105" t="s">
        <v>214</v>
      </c>
      <c r="B379" s="103" t="e">
        <f t="shared" ca="1" si="65"/>
        <v>#N/A</v>
      </c>
      <c r="C379" s="103" t="e">
        <f t="shared" ca="1" si="64"/>
        <v>#N/A</v>
      </c>
      <c r="D379" s="103" t="e">
        <f t="shared" ca="1" si="64"/>
        <v>#N/A</v>
      </c>
      <c r="E379" s="103" t="e">
        <f t="shared" ca="1" si="64"/>
        <v>#N/A</v>
      </c>
      <c r="F379" s="103" t="e">
        <f t="shared" ca="1" si="64"/>
        <v>#N/A</v>
      </c>
      <c r="G379" s="103" t="e">
        <f t="shared" ca="1" si="64"/>
        <v>#N/A</v>
      </c>
      <c r="H379" s="103" t="e">
        <f t="shared" ca="1" si="64"/>
        <v>#N/A</v>
      </c>
      <c r="I379" s="103" t="e">
        <f t="shared" ca="1" si="64"/>
        <v>#N/A</v>
      </c>
      <c r="J379" s="103" t="e">
        <f t="shared" ca="1" si="64"/>
        <v>#N/A</v>
      </c>
      <c r="K379" s="103" t="e">
        <f t="shared" ca="1" si="64"/>
        <v>#N/A</v>
      </c>
    </row>
    <row r="380" spans="1:11" ht="12" customHeight="1">
      <c r="A380" s="105" t="s">
        <v>215</v>
      </c>
      <c r="B380" s="103" t="e">
        <f t="shared" ca="1" si="65"/>
        <v>#N/A</v>
      </c>
      <c r="C380" s="103" t="e">
        <f t="shared" ca="1" si="64"/>
        <v>#N/A</v>
      </c>
      <c r="D380" s="103" t="e">
        <f t="shared" ca="1" si="64"/>
        <v>#N/A</v>
      </c>
      <c r="E380" s="103" t="e">
        <f t="shared" ca="1" si="64"/>
        <v>#N/A</v>
      </c>
      <c r="F380" s="103" t="e">
        <f t="shared" ca="1" si="64"/>
        <v>#N/A</v>
      </c>
      <c r="G380" s="103" t="e">
        <f t="shared" ca="1" si="64"/>
        <v>#N/A</v>
      </c>
      <c r="H380" s="103" t="e">
        <f t="shared" ca="1" si="64"/>
        <v>#N/A</v>
      </c>
      <c r="I380" s="103" t="e">
        <f t="shared" ca="1" si="64"/>
        <v>#N/A</v>
      </c>
      <c r="J380" s="103" t="e">
        <f t="shared" ca="1" si="64"/>
        <v>#N/A</v>
      </c>
      <c r="K380" s="103" t="e">
        <f t="shared" ca="1" si="64"/>
        <v>#N/A</v>
      </c>
    </row>
  </sheetData>
  <conditionalFormatting sqref="B52:K71">
    <cfRule type="cellIs" dxfId="2" priority="3" operator="between">
      <formula>0.0001</formula>
      <formula>1</formula>
    </cfRule>
  </conditionalFormatting>
  <conditionalFormatting sqref="B135:K154">
    <cfRule type="cellIs" dxfId="1" priority="2" operator="between">
      <formula>0.0001</formula>
      <formula>1</formula>
    </cfRule>
  </conditionalFormatting>
  <conditionalFormatting sqref="O135:X154">
    <cfRule type="cellIs" dxfId="0" priority="1" operator="between">
      <formula>0.0001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workbookViewId="0">
      <selection activeCell="J202" sqref="J202"/>
    </sheetView>
  </sheetViews>
  <sheetFormatPr defaultRowHeight="14.5"/>
  <cols>
    <col min="2" max="2" width="8.7265625" style="115"/>
    <col min="5" max="5" width="11.26953125" bestFit="1" customWidth="1"/>
    <col min="7" max="7" width="10.26953125" bestFit="1" customWidth="1"/>
    <col min="8" max="8" width="7.6328125" customWidth="1"/>
    <col min="10" max="10" width="10.08984375" customWidth="1"/>
    <col min="11" max="11" width="6.453125" customWidth="1"/>
    <col min="16" max="16" width="8.7265625" customWidth="1"/>
    <col min="17" max="17" width="11.26953125" customWidth="1"/>
    <col min="19" max="19" width="12.54296875" customWidth="1"/>
  </cols>
  <sheetData>
    <row r="1" spans="1:22">
      <c r="B1" s="116" t="s">
        <v>196</v>
      </c>
      <c r="C1" s="34"/>
      <c r="D1" s="34"/>
      <c r="E1" s="34" t="s">
        <v>197</v>
      </c>
    </row>
    <row r="2" spans="1:22">
      <c r="A2" t="s">
        <v>152</v>
      </c>
      <c r="B2" s="115">
        <f>AVERAGE(B6:B197)</f>
        <v>10.020416666666668</v>
      </c>
      <c r="C2" s="45">
        <f>AVERAGE(C6:C197)</f>
        <v>-3.6935154009339516E-16</v>
      </c>
      <c r="E2" s="128">
        <f>SUMPRODUCT(B6:B197,D6:D197)/D4</f>
        <v>8.8740958729130686</v>
      </c>
      <c r="F2" s="128">
        <f>AVERAGE(F6:F197)</f>
        <v>0.2861543367993587</v>
      </c>
      <c r="G2" s="128">
        <f>AVERAGE(G6:G197)</f>
        <v>-0.29932583880982583</v>
      </c>
      <c r="H2" s="45"/>
      <c r="I2" s="45"/>
      <c r="J2" s="115">
        <f>AVERAGE(J6:J21)</f>
        <v>-0.29932583880982588</v>
      </c>
      <c r="K2" s="94"/>
      <c r="M2" s="45">
        <f>AVERAGE(M6:M21)</f>
        <v>10.020416666666666</v>
      </c>
      <c r="N2" s="45">
        <f>AVERAGE(N6:N21)</f>
        <v>9.3675067702747583E-17</v>
      </c>
    </row>
    <row r="3" spans="1:22">
      <c r="A3" t="s">
        <v>153</v>
      </c>
      <c r="B3" s="115">
        <f>_xlfn.STDEV.S(B6:B197)</f>
        <v>4.2621622983908445</v>
      </c>
      <c r="C3" s="45">
        <f>_xlfn.STDEV.S(C6:C197)</f>
        <v>0.99999999999999978</v>
      </c>
      <c r="E3" s="128">
        <f>SQRT(SUMPRODUCT(D6:D197,E6:E197)/(D4-1))</f>
        <v>4.0059528944247926</v>
      </c>
      <c r="F3" s="128">
        <f>_xlfn.STDEV.S(F6:F197)</f>
        <v>1.063957168423679</v>
      </c>
      <c r="G3" s="128">
        <f>_xlfn.STDEV.S(G6:G197)</f>
        <v>1.2408565002765177</v>
      </c>
      <c r="H3" s="45"/>
      <c r="I3" s="45"/>
      <c r="J3" s="115">
        <f>_xlfn.STDEV.S(J6:J21)</f>
        <v>0.92296298723331538</v>
      </c>
      <c r="K3" s="94"/>
      <c r="M3" s="45">
        <f>_xlfn.STDEV.S(M6:M21)</f>
        <v>3.8272874104677683</v>
      </c>
      <c r="N3" s="45">
        <f>_xlfn.STDEV.S(N6:N21)</f>
        <v>1.0000000000000009</v>
      </c>
    </row>
    <row r="4" spans="1:22">
      <c r="D4">
        <f>SUM(D6:D197)</f>
        <v>18528</v>
      </c>
      <c r="J4" s="34" t="s">
        <v>161</v>
      </c>
      <c r="K4" s="34"/>
      <c r="M4" s="132" t="s">
        <v>162</v>
      </c>
    </row>
    <row r="5" spans="1:22">
      <c r="B5" s="116" t="s">
        <v>155</v>
      </c>
      <c r="C5" s="34" t="s">
        <v>154</v>
      </c>
      <c r="D5" s="34" t="s">
        <v>198</v>
      </c>
      <c r="E5" s="34" t="s">
        <v>199</v>
      </c>
      <c r="F5" s="34" t="s">
        <v>154</v>
      </c>
      <c r="G5" s="34" t="s">
        <v>200</v>
      </c>
      <c r="H5" s="34"/>
      <c r="I5" s="34"/>
      <c r="J5" s="34" t="s">
        <v>200</v>
      </c>
      <c r="K5" s="34"/>
      <c r="M5" s="34" t="s">
        <v>144</v>
      </c>
      <c r="N5" s="34" t="s">
        <v>154</v>
      </c>
      <c r="O5" s="95"/>
    </row>
    <row r="6" spans="1:22">
      <c r="A6" s="93">
        <v>37987</v>
      </c>
      <c r="B6" s="115">
        <v>16.143333333333334</v>
      </c>
      <c r="C6" s="110">
        <f t="shared" ref="C6:C69" si="0">STANDARDIZE(B6,$B$2,$B$3)</f>
        <v>1.4365752024455614</v>
      </c>
      <c r="D6">
        <v>1</v>
      </c>
      <c r="E6" s="128">
        <f>(B6-$E$2)^2</f>
        <v>52.841813255977279</v>
      </c>
      <c r="F6" s="114">
        <f>STANDARDIZE(B6,$E$2,$E$3)</f>
        <v>1.8146088214210123</v>
      </c>
      <c r="G6" s="114">
        <v>0</v>
      </c>
      <c r="H6" s="110"/>
      <c r="I6" s="113">
        <v>2004</v>
      </c>
      <c r="J6" s="110">
        <f>AVERAGEIFS($G$6:$G$197,$A$6:$A$197,"&gt;="&amp;VALUE(I6&amp;"-01-01"),$A$6:$A$197,"&lt;="&amp;VALUE(I6&amp;"-12-31"))</f>
        <v>-1.1304259598373161</v>
      </c>
      <c r="K6" s="110"/>
      <c r="L6" s="113">
        <v>2004</v>
      </c>
      <c r="M6" s="111">
        <f t="shared" ref="M6:M21" si="1">AVERAGEIFS($B$6:$B$197,$A$6:$A$197,"&gt;="&amp;VALUE(L6&amp;"-01-01"),$A$6:$A$197,"&lt;="&amp;VALUE(L6&amp;"-12-31"))</f>
        <v>13.899027777777777</v>
      </c>
      <c r="N6" s="110">
        <f>STANDARDIZE(M6,$M$2,$M$3)</f>
        <v>1.0134099415954418</v>
      </c>
      <c r="P6">
        <v>1</v>
      </c>
      <c r="Q6" t="s">
        <v>146</v>
      </c>
      <c r="R6" t="s">
        <v>194</v>
      </c>
    </row>
    <row r="7" spans="1:22">
      <c r="A7" s="93">
        <v>38018</v>
      </c>
      <c r="B7" s="115">
        <v>15.716666666666667</v>
      </c>
      <c r="C7" s="110">
        <f t="shared" si="0"/>
        <v>1.3364695197436725</v>
      </c>
      <c r="D7">
        <v>2</v>
      </c>
      <c r="E7" s="128">
        <f t="shared" ref="E7:E70" si="2">(B7-$E$2)^2</f>
        <v>46.820775067529745</v>
      </c>
      <c r="F7" s="114">
        <f t="shared" ref="F7:F70" si="3">STANDARDIZE(B7,$E$2,$E$3)</f>
        <v>1.7081006627103912</v>
      </c>
      <c r="G7" s="114">
        <f>(B7-AVERAGE($B$6:B7))/_xlfn.STDEV.S($B$6:B7)</f>
        <v>-0.70710678118654458</v>
      </c>
      <c r="H7" s="110"/>
      <c r="I7" s="113">
        <v>2005</v>
      </c>
      <c r="J7" s="110">
        <f t="shared" ref="J7:J21" si="4">AVERAGEIFS($G$6:$G$197,$A$6:$A$197,"&gt;="&amp;VALUE(I7&amp;"-01-01"),$A$6:$A$197,"&lt;="&amp;VALUE(I7&amp;"-12-31"))</f>
        <v>-0.90067178377453416</v>
      </c>
      <c r="K7" s="110"/>
      <c r="L7" s="113">
        <v>2005</v>
      </c>
      <c r="M7" s="111">
        <f t="shared" si="1"/>
        <v>10.720972222222223</v>
      </c>
      <c r="N7" s="110">
        <f t="shared" ref="N7:N21" si="5">STANDARDIZE(M7,$M$2,$M$3)</f>
        <v>0.18304231703098967</v>
      </c>
      <c r="P7">
        <v>2</v>
      </c>
      <c r="Q7" t="s">
        <v>144</v>
      </c>
      <c r="R7" t="s">
        <v>147</v>
      </c>
    </row>
    <row r="8" spans="1:22">
      <c r="A8" s="93">
        <v>38047</v>
      </c>
      <c r="B8" s="115">
        <v>15.29</v>
      </c>
      <c r="C8" s="110">
        <f t="shared" si="0"/>
        <v>1.2363638370417835</v>
      </c>
      <c r="D8">
        <v>3</v>
      </c>
      <c r="E8" s="128">
        <f t="shared" si="2"/>
        <v>41.163825767971112</v>
      </c>
      <c r="F8" s="114">
        <f t="shared" si="3"/>
        <v>1.6015925039997703</v>
      </c>
      <c r="G8" s="114">
        <f>(B8-AVERAGE($B$6:B8))/_xlfn.STDEV.S($B$6:B8)</f>
        <v>-1</v>
      </c>
      <c r="H8" s="110"/>
      <c r="I8" s="113">
        <v>2006</v>
      </c>
      <c r="J8" s="110">
        <f t="shared" si="4"/>
        <v>0.86639905638424741</v>
      </c>
      <c r="K8" s="110"/>
      <c r="L8" s="113">
        <v>2006</v>
      </c>
      <c r="M8" s="111">
        <f t="shared" si="1"/>
        <v>12.130833333333333</v>
      </c>
      <c r="N8" s="110">
        <f t="shared" si="5"/>
        <v>0.55141316559989784</v>
      </c>
      <c r="P8">
        <v>3</v>
      </c>
      <c r="Q8" t="s">
        <v>145</v>
      </c>
      <c r="R8" t="s">
        <v>148</v>
      </c>
    </row>
    <row r="9" spans="1:22">
      <c r="A9" s="93">
        <v>38078</v>
      </c>
      <c r="B9" s="115">
        <v>14.844999999999999</v>
      </c>
      <c r="C9" s="110">
        <f t="shared" si="0"/>
        <v>1.1319567382862978</v>
      </c>
      <c r="D9">
        <v>4</v>
      </c>
      <c r="E9" s="128">
        <f t="shared" si="2"/>
        <v>35.651696094863738</v>
      </c>
      <c r="F9" s="114">
        <f t="shared" si="3"/>
        <v>1.4905078228445523</v>
      </c>
      <c r="G9" s="114">
        <f>(B9-AVERAGE($B$6:B9))/_xlfn.STDEV.S($B$6:B9)</f>
        <v>-1.1716897076766424</v>
      </c>
      <c r="H9" s="110"/>
      <c r="I9" s="113">
        <v>2007</v>
      </c>
      <c r="J9" s="110">
        <f t="shared" si="4"/>
        <v>0.21854505512668065</v>
      </c>
      <c r="K9" s="110"/>
      <c r="L9" s="113">
        <v>2007</v>
      </c>
      <c r="M9" s="111">
        <f t="shared" si="1"/>
        <v>13.959583333333333</v>
      </c>
      <c r="N9" s="110">
        <f t="shared" si="5"/>
        <v>1.0292319975481603</v>
      </c>
    </row>
    <row r="10" spans="1:22">
      <c r="A10" s="93">
        <v>38108</v>
      </c>
      <c r="B10" s="115">
        <v>14.399999999999999</v>
      </c>
      <c r="C10" s="110">
        <f t="shared" si="0"/>
        <v>1.0275496395308124</v>
      </c>
      <c r="D10">
        <v>5</v>
      </c>
      <c r="E10" s="128">
        <f t="shared" si="2"/>
        <v>30.535616421756366</v>
      </c>
      <c r="F10" s="114">
        <f t="shared" si="3"/>
        <v>1.3794231416893343</v>
      </c>
      <c r="G10" s="114">
        <f>(B10-AVERAGE($B$6:B10))/_xlfn.STDEV.S($B$6:B10)</f>
        <v>-1.2754737739954352</v>
      </c>
      <c r="H10" s="110"/>
      <c r="I10" s="113">
        <v>2008</v>
      </c>
      <c r="J10" s="110">
        <f t="shared" si="4"/>
        <v>-1.6715969172189802</v>
      </c>
      <c r="K10" s="110"/>
      <c r="L10" s="113">
        <v>2008</v>
      </c>
      <c r="M10" s="111">
        <f t="shared" si="1"/>
        <v>10.353749999999998</v>
      </c>
      <c r="N10" s="110">
        <f t="shared" si="5"/>
        <v>8.7093885978265839E-2</v>
      </c>
    </row>
    <row r="11" spans="1:22">
      <c r="A11" s="93">
        <v>38139</v>
      </c>
      <c r="B11" s="115">
        <v>13.954999999999998</v>
      </c>
      <c r="C11" s="110">
        <f t="shared" si="0"/>
        <v>0.92314254077532676</v>
      </c>
      <c r="D11">
        <v>6</v>
      </c>
      <c r="E11" s="128">
        <f t="shared" si="2"/>
        <v>25.815586748648997</v>
      </c>
      <c r="F11" s="114">
        <f t="shared" si="3"/>
        <v>1.2683384605341166</v>
      </c>
      <c r="G11" s="114">
        <f>(B11-AVERAGE($B$6:B11))/_xlfn.STDEV.S($B$6:B11)</f>
        <v>-1.34581759383175</v>
      </c>
      <c r="H11" s="110"/>
      <c r="I11" s="113">
        <v>2009</v>
      </c>
      <c r="J11" s="110">
        <f t="shared" si="4"/>
        <v>0.44448166500108011</v>
      </c>
      <c r="K11" s="110"/>
      <c r="L11" s="113">
        <v>2009</v>
      </c>
      <c r="M11" s="111">
        <f t="shared" si="1"/>
        <v>9.8170833333333345</v>
      </c>
      <c r="N11" s="110">
        <f t="shared" si="5"/>
        <v>-5.3127270446741835E-2</v>
      </c>
      <c r="P11" s="97">
        <v>123</v>
      </c>
      <c r="Q11" s="97" t="str">
        <f t="shared" ref="Q11:Q16" si="6">VLOOKUP(VALUE(MID(P11,1,1)),$P$6:$Q$8,2,0)&amp;" -&gt; "&amp;VLOOKUP(VALUE(MID(P11,2,1)),$P$6:$Q$8,2,0)&amp;" -&gt; "&amp;VLOOKUP(VALUE(MID(P11,3,1)),$P$6:$Q$8,2,0)</f>
        <v>forecast -&gt; annualize -&gt; standardize</v>
      </c>
      <c r="R11" s="97"/>
      <c r="S11" s="97"/>
    </row>
    <row r="12" spans="1:22">
      <c r="A12" s="93">
        <v>38169</v>
      </c>
      <c r="B12" s="115">
        <v>13.51</v>
      </c>
      <c r="C12" s="110">
        <f t="shared" si="0"/>
        <v>0.81873544201984161</v>
      </c>
      <c r="D12">
        <v>7</v>
      </c>
      <c r="E12" s="128">
        <f t="shared" si="2"/>
        <v>21.491607075541641</v>
      </c>
      <c r="F12" s="114">
        <f t="shared" si="3"/>
        <v>1.1572537793788991</v>
      </c>
      <c r="G12" s="114">
        <f>(B12-AVERAGE($B$6:B12))/_xlfn.STDEV.S($B$6:B12)</f>
        <v>-1.3969389420139189</v>
      </c>
      <c r="H12" s="110"/>
      <c r="I12" s="113">
        <v>2010</v>
      </c>
      <c r="J12" s="110">
        <f t="shared" si="4"/>
        <v>0.10782938991778358</v>
      </c>
      <c r="K12" s="110"/>
      <c r="L12" s="113">
        <v>2010</v>
      </c>
      <c r="M12" s="111">
        <f t="shared" si="1"/>
        <v>18.970833333333331</v>
      </c>
      <c r="N12" s="110">
        <f t="shared" si="5"/>
        <v>2.3385797058739186</v>
      </c>
      <c r="P12" s="96">
        <v>132</v>
      </c>
      <c r="Q12" t="str">
        <f t="shared" si="6"/>
        <v>forecast -&gt; standardize -&gt; annualize</v>
      </c>
      <c r="T12" s="129" t="s">
        <v>191</v>
      </c>
    </row>
    <row r="13" spans="1:22">
      <c r="A13" s="93">
        <v>38200</v>
      </c>
      <c r="B13" s="115">
        <v>13.065</v>
      </c>
      <c r="C13" s="110">
        <f t="shared" si="0"/>
        <v>0.71432834326435601</v>
      </c>
      <c r="D13">
        <v>8</v>
      </c>
      <c r="E13" s="128">
        <f t="shared" si="2"/>
        <v>17.563677402434269</v>
      </c>
      <c r="F13" s="114">
        <f t="shared" si="3"/>
        <v>1.0461690982236813</v>
      </c>
      <c r="G13" s="114">
        <f>(B13-AVERAGE($B$6:B13))/_xlfn.STDEV.S($B$6:B13)</f>
        <v>-1.4358919148189897</v>
      </c>
      <c r="H13" s="110"/>
      <c r="I13" s="113">
        <v>2011</v>
      </c>
      <c r="J13" s="110">
        <f t="shared" si="4"/>
        <v>-1.0323746586111129</v>
      </c>
      <c r="K13" s="110"/>
      <c r="L13" s="113">
        <v>2011</v>
      </c>
      <c r="M13" s="111">
        <f t="shared" si="1"/>
        <v>11.689166666666667</v>
      </c>
      <c r="N13" s="110">
        <f t="shared" si="5"/>
        <v>0.43601376667869518</v>
      </c>
      <c r="P13">
        <v>213</v>
      </c>
      <c r="Q13" t="str">
        <f t="shared" si="6"/>
        <v>annualize -&gt; forecast -&gt; standardize</v>
      </c>
    </row>
    <row r="14" spans="1:22">
      <c r="A14" s="93">
        <v>38231</v>
      </c>
      <c r="B14" s="115">
        <v>12.62</v>
      </c>
      <c r="C14" s="110">
        <f t="shared" si="0"/>
        <v>0.60992124450887042</v>
      </c>
      <c r="D14">
        <v>9</v>
      </c>
      <c r="E14" s="128">
        <f t="shared" si="2"/>
        <v>14.0317977293269</v>
      </c>
      <c r="F14" s="114">
        <f t="shared" si="3"/>
        <v>0.93508441706846335</v>
      </c>
      <c r="G14" s="114">
        <f>(B14-AVERAGE($B$6:B14))/_xlfn.STDEV.S($B$6:B14)</f>
        <v>-1.4666149381182887</v>
      </c>
      <c r="H14" s="110"/>
      <c r="I14" s="113">
        <v>2012</v>
      </c>
      <c r="J14" s="110">
        <f t="shared" si="4"/>
        <v>-1.3638759759091867</v>
      </c>
      <c r="K14" s="110"/>
      <c r="L14" s="113">
        <v>2012</v>
      </c>
      <c r="M14" s="111">
        <f t="shared" si="1"/>
        <v>7.6837500000000007</v>
      </c>
      <c r="N14" s="110">
        <f t="shared" si="5"/>
        <v>-0.61052814070764527</v>
      </c>
      <c r="P14">
        <v>231</v>
      </c>
      <c r="Q14" t="str">
        <f t="shared" si="6"/>
        <v>annualize -&gt; standardize -&gt; forecast</v>
      </c>
      <c r="S14" s="97"/>
      <c r="V14" t="s">
        <v>195</v>
      </c>
    </row>
    <row r="15" spans="1:22">
      <c r="A15" s="93">
        <v>38261</v>
      </c>
      <c r="B15" s="115">
        <v>12.65</v>
      </c>
      <c r="C15" s="110">
        <f t="shared" si="0"/>
        <v>0.61695992532384725</v>
      </c>
      <c r="D15">
        <v>10</v>
      </c>
      <c r="E15" s="128">
        <f t="shared" si="2"/>
        <v>14.257451976952124</v>
      </c>
      <c r="F15" s="114">
        <f t="shared" si="3"/>
        <v>0.94257327197780416</v>
      </c>
      <c r="G15" s="114">
        <f>(B15-AVERAGE($B$6:B15))/_xlfn.STDEV.S($B$6:B15)</f>
        <v>-1.2390620123972043</v>
      </c>
      <c r="H15" s="110"/>
      <c r="I15" s="113">
        <v>2013</v>
      </c>
      <c r="J15" s="110">
        <f t="shared" si="4"/>
        <v>0.43883386458366208</v>
      </c>
      <c r="K15" s="110"/>
      <c r="L15" s="113">
        <v>2013</v>
      </c>
      <c r="M15" s="111">
        <f t="shared" si="1"/>
        <v>7.8720833333333324</v>
      </c>
      <c r="N15" s="110">
        <f t="shared" si="5"/>
        <v>-0.56132009512992531</v>
      </c>
      <c r="P15" s="96">
        <v>312</v>
      </c>
      <c r="Q15" t="str">
        <f t="shared" si="6"/>
        <v>standardize -&gt; forecast -&gt; annualize</v>
      </c>
      <c r="T15" s="129" t="s">
        <v>190</v>
      </c>
    </row>
    <row r="16" spans="1:22">
      <c r="A16" s="93">
        <v>38292</v>
      </c>
      <c r="B16" s="115">
        <v>12.67</v>
      </c>
      <c r="C16" s="110">
        <f t="shared" si="0"/>
        <v>0.62165237920049821</v>
      </c>
      <c r="D16">
        <v>11</v>
      </c>
      <c r="E16" s="128">
        <f t="shared" si="2"/>
        <v>14.408888142035599</v>
      </c>
      <c r="F16" s="114">
        <f t="shared" si="3"/>
        <v>0.94756584191736437</v>
      </c>
      <c r="G16" s="114">
        <f>(B16-AVERAGE($B$6:B16))/_xlfn.STDEV.S($B$6:B16)</f>
        <v>-1.0925547013141679</v>
      </c>
      <c r="H16" s="110"/>
      <c r="I16" s="113">
        <v>2014</v>
      </c>
      <c r="J16" s="110">
        <f t="shared" si="4"/>
        <v>-1.0115374804845711</v>
      </c>
      <c r="K16" s="110"/>
      <c r="L16" s="113">
        <v>2014</v>
      </c>
      <c r="M16" s="111">
        <f t="shared" si="1"/>
        <v>5.6645833333333329</v>
      </c>
      <c r="N16" s="110">
        <f t="shared" si="5"/>
        <v>-1.1380993550209928</v>
      </c>
      <c r="P16">
        <v>321</v>
      </c>
      <c r="Q16" t="str">
        <f t="shared" si="6"/>
        <v>standardize -&gt; annualize -&gt; forecast</v>
      </c>
    </row>
    <row r="17" spans="1:14">
      <c r="A17" s="93">
        <v>38322</v>
      </c>
      <c r="B17" s="115">
        <v>11.923333333333334</v>
      </c>
      <c r="C17" s="110">
        <f t="shared" si="0"/>
        <v>0.44646743447219306</v>
      </c>
      <c r="D17">
        <v>12</v>
      </c>
      <c r="E17" s="128">
        <f t="shared" si="2"/>
        <v>9.297849090030228</v>
      </c>
      <c r="F17" s="114">
        <f t="shared" si="3"/>
        <v>0.7611765641737781</v>
      </c>
      <c r="G17" s="114">
        <f>(B17-AVERAGE(B6:B17))/_xlfn.STDEV.S(B6:B17)</f>
        <v>-1.4339611526948524</v>
      </c>
      <c r="H17" s="110"/>
      <c r="I17" s="113">
        <v>2015</v>
      </c>
      <c r="J17" s="110">
        <f t="shared" si="4"/>
        <v>-1.1289454956886902</v>
      </c>
      <c r="K17" s="110"/>
      <c r="L17" s="113">
        <v>2015</v>
      </c>
      <c r="M17" s="111">
        <f t="shared" si="1"/>
        <v>2.7254166666666664</v>
      </c>
      <c r="N17" s="110">
        <f t="shared" si="5"/>
        <v>-1.9060496946343546</v>
      </c>
    </row>
    <row r="18" spans="1:14">
      <c r="A18" s="93">
        <v>38353</v>
      </c>
      <c r="B18" s="115">
        <v>11.176666666666666</v>
      </c>
      <c r="C18" s="110">
        <f t="shared" si="0"/>
        <v>0.27128248974388752</v>
      </c>
      <c r="D18">
        <v>13</v>
      </c>
      <c r="E18" s="128">
        <f t="shared" si="2"/>
        <v>5.3018322602470711</v>
      </c>
      <c r="F18" s="114">
        <f t="shared" si="3"/>
        <v>0.57478728643019128</v>
      </c>
      <c r="G18" s="114">
        <f t="shared" ref="G18:G81" si="7">(B18-AVERAGE(B7:B18))/_xlfn.STDEV.S(B7:B18)</f>
        <v>-1.6628502991824103</v>
      </c>
      <c r="H18" s="110"/>
      <c r="I18" s="113">
        <v>2016</v>
      </c>
      <c r="J18" s="110">
        <f t="shared" si="4"/>
        <v>1.5105485765845714</v>
      </c>
      <c r="K18" s="110"/>
      <c r="L18" s="113">
        <v>2016</v>
      </c>
      <c r="M18" s="111">
        <f t="shared" si="1"/>
        <v>6.083333333333333</v>
      </c>
      <c r="N18" s="110">
        <f t="shared" si="5"/>
        <v>-1.028687660760796</v>
      </c>
    </row>
    <row r="19" spans="1:14">
      <c r="A19" s="93">
        <v>38384</v>
      </c>
      <c r="B19" s="115">
        <v>10.43</v>
      </c>
      <c r="C19" s="110">
        <f t="shared" si="0"/>
        <v>9.6097545015582347E-2</v>
      </c>
      <c r="D19">
        <v>14</v>
      </c>
      <c r="E19" s="128">
        <f t="shared" si="2"/>
        <v>2.4208376526861453</v>
      </c>
      <c r="F19" s="114">
        <f t="shared" si="3"/>
        <v>0.38839800868660501</v>
      </c>
      <c r="G19" s="114">
        <f t="shared" si="7"/>
        <v>-1.7993690079842266</v>
      </c>
      <c r="H19" s="110"/>
      <c r="I19" s="113">
        <v>2017</v>
      </c>
      <c r="J19" s="110">
        <f t="shared" si="4"/>
        <v>4.4593557812178587E-2</v>
      </c>
      <c r="K19" s="110"/>
      <c r="L19" s="113">
        <v>2017</v>
      </c>
      <c r="M19" s="111">
        <f t="shared" si="1"/>
        <v>10.058749999999998</v>
      </c>
      <c r="N19" s="110">
        <f t="shared" si="5"/>
        <v>1.0015796887500317E-2</v>
      </c>
    </row>
    <row r="20" spans="1:14">
      <c r="A20" s="93">
        <v>38412</v>
      </c>
      <c r="B20" s="115">
        <v>11.12</v>
      </c>
      <c r="C20" s="110">
        <f t="shared" si="0"/>
        <v>0.25798720376004292</v>
      </c>
      <c r="D20">
        <v>15</v>
      </c>
      <c r="E20" s="128">
        <f t="shared" si="2"/>
        <v>5.0440853480661083</v>
      </c>
      <c r="F20" s="114">
        <f t="shared" si="3"/>
        <v>0.56064167160143696</v>
      </c>
      <c r="G20" s="114">
        <f t="shared" si="7"/>
        <v>-1.1569921765817774</v>
      </c>
      <c r="H20" s="110"/>
      <c r="I20" s="113">
        <v>2018</v>
      </c>
      <c r="J20" s="110">
        <f t="shared" si="4"/>
        <v>0.45910578877281499</v>
      </c>
      <c r="K20" s="110"/>
      <c r="L20" s="113">
        <v>2018</v>
      </c>
      <c r="M20" s="111">
        <f t="shared" si="1"/>
        <v>10.466666666666667</v>
      </c>
      <c r="N20" s="110">
        <f t="shared" si="5"/>
        <v>0.11659693985340405</v>
      </c>
    </row>
    <row r="21" spans="1:14">
      <c r="A21" s="93">
        <v>38443</v>
      </c>
      <c r="B21" s="115">
        <v>11.36</v>
      </c>
      <c r="C21" s="110">
        <f t="shared" si="0"/>
        <v>0.31429665027985537</v>
      </c>
      <c r="D21">
        <v>16</v>
      </c>
      <c r="E21" s="128">
        <f t="shared" si="2"/>
        <v>6.1797193290678356</v>
      </c>
      <c r="F21" s="114">
        <f t="shared" si="3"/>
        <v>0.62055251087616126</v>
      </c>
      <c r="G21" s="114">
        <f t="shared" si="7"/>
        <v>-0.85201478465041636</v>
      </c>
      <c r="H21" s="110"/>
      <c r="I21" s="113">
        <v>2019</v>
      </c>
      <c r="J21" s="110">
        <f t="shared" si="4"/>
        <v>-0.64012210361584165</v>
      </c>
      <c r="K21" s="110"/>
      <c r="L21" s="113">
        <v>2019</v>
      </c>
      <c r="M21" s="111">
        <f t="shared" si="1"/>
        <v>8.2308333333333312</v>
      </c>
      <c r="N21" s="110">
        <f t="shared" si="5"/>
        <v>-0.46758530034581675</v>
      </c>
    </row>
    <row r="22" spans="1:14">
      <c r="A22" s="93">
        <v>38473</v>
      </c>
      <c r="B22" s="115">
        <v>10.72</v>
      </c>
      <c r="C22" s="110">
        <f t="shared" si="0"/>
        <v>0.16413812622702256</v>
      </c>
      <c r="D22">
        <v>17</v>
      </c>
      <c r="E22" s="128">
        <f t="shared" si="2"/>
        <v>3.4073620463965688</v>
      </c>
      <c r="F22" s="114">
        <f t="shared" si="3"/>
        <v>0.46079027281023033</v>
      </c>
      <c r="G22" s="114">
        <f t="shared" si="7"/>
        <v>-1.2085157584499882</v>
      </c>
      <c r="H22" s="110"/>
      <c r="I22" s="110"/>
      <c r="J22" s="110"/>
      <c r="K22" s="110"/>
      <c r="L22" s="110"/>
      <c r="M22" s="110"/>
    </row>
    <row r="23" spans="1:14">
      <c r="A23" s="93">
        <v>38504</v>
      </c>
      <c r="B23" s="115">
        <v>10.59</v>
      </c>
      <c r="C23" s="110">
        <f t="shared" si="0"/>
        <v>0.13363717602879066</v>
      </c>
      <c r="D23">
        <v>18</v>
      </c>
      <c r="E23" s="128">
        <f t="shared" si="2"/>
        <v>2.9443269733539639</v>
      </c>
      <c r="F23" s="114">
        <f t="shared" si="3"/>
        <v>0.42833856820308785</v>
      </c>
      <c r="G23" s="114">
        <f t="shared" si="7"/>
        <v>-1.1657006742558547</v>
      </c>
      <c r="H23" s="110"/>
      <c r="I23" s="110"/>
      <c r="J23" s="110"/>
      <c r="K23" s="110"/>
      <c r="L23" s="110"/>
      <c r="M23" s="110"/>
    </row>
    <row r="24" spans="1:14">
      <c r="A24" s="93">
        <v>38534</v>
      </c>
      <c r="B24" s="115">
        <v>10.254999999999999</v>
      </c>
      <c r="C24" s="110">
        <f t="shared" si="0"/>
        <v>5.5038573594885627E-2</v>
      </c>
      <c r="D24">
        <v>19</v>
      </c>
      <c r="E24" s="128">
        <f t="shared" si="2"/>
        <v>1.9068962082057173</v>
      </c>
      <c r="F24" s="114">
        <f t="shared" si="3"/>
        <v>0.34471302171545176</v>
      </c>
      <c r="G24" s="114">
        <f t="shared" si="7"/>
        <v>-1.2965094154356918</v>
      </c>
      <c r="H24" s="110"/>
      <c r="I24" s="110"/>
      <c r="J24" s="110"/>
      <c r="K24" s="110"/>
      <c r="L24" s="110"/>
      <c r="M24" s="110"/>
    </row>
    <row r="25" spans="1:14">
      <c r="A25" s="93">
        <v>38565</v>
      </c>
      <c r="B25" s="115">
        <v>9.92</v>
      </c>
      <c r="C25" s="110">
        <f t="shared" si="0"/>
        <v>-2.356002883901898E-2</v>
      </c>
      <c r="D25">
        <v>20</v>
      </c>
      <c r="E25" s="128">
        <f t="shared" si="2"/>
        <v>1.0939154430574758</v>
      </c>
      <c r="F25" s="114">
        <f t="shared" si="3"/>
        <v>0.26108747522781611</v>
      </c>
      <c r="G25" s="114">
        <f t="shared" si="7"/>
        <v>-1.400195403402952</v>
      </c>
      <c r="H25" s="110"/>
      <c r="I25" s="110"/>
      <c r="J25" s="110"/>
      <c r="K25" s="110"/>
      <c r="L25" s="110"/>
      <c r="M25" s="110"/>
    </row>
    <row r="26" spans="1:14">
      <c r="A26" s="93">
        <v>38596</v>
      </c>
      <c r="B26" s="115">
        <v>10.26</v>
      </c>
      <c r="C26" s="110">
        <f t="shared" si="0"/>
        <v>5.6211687064048568E-2</v>
      </c>
      <c r="D26">
        <v>21</v>
      </c>
      <c r="E26" s="128">
        <f t="shared" si="2"/>
        <v>1.9207302494765888</v>
      </c>
      <c r="F26" s="114">
        <f t="shared" si="3"/>
        <v>0.34596116420034206</v>
      </c>
      <c r="G26" s="114">
        <f t="shared" si="7"/>
        <v>-0.90303726366534554</v>
      </c>
      <c r="H26" s="110"/>
      <c r="I26" s="110"/>
      <c r="J26" s="110"/>
      <c r="K26" s="110"/>
      <c r="L26" s="110"/>
      <c r="M26" s="110"/>
    </row>
    <row r="27" spans="1:14">
      <c r="A27" s="93">
        <v>38626</v>
      </c>
      <c r="B27" s="115">
        <v>10.86</v>
      </c>
      <c r="C27" s="110">
        <f t="shared" si="0"/>
        <v>0.1969853033635795</v>
      </c>
      <c r="D27">
        <v>22</v>
      </c>
      <c r="E27" s="128">
        <f t="shared" si="2"/>
        <v>3.9438152019809047</v>
      </c>
      <c r="F27" s="114">
        <f t="shared" si="3"/>
        <v>0.49573826238715252</v>
      </c>
      <c r="G27" s="114">
        <f t="shared" si="7"/>
        <v>-0.10355047793446186</v>
      </c>
      <c r="H27" s="110"/>
      <c r="I27" s="110"/>
      <c r="J27" s="110"/>
      <c r="K27" s="110"/>
      <c r="L27" s="110"/>
      <c r="M27" s="110"/>
    </row>
    <row r="28" spans="1:14">
      <c r="A28" s="93">
        <v>38657</v>
      </c>
      <c r="B28" s="115">
        <v>11.23</v>
      </c>
      <c r="C28" s="110">
        <f t="shared" si="0"/>
        <v>0.28379570008162386</v>
      </c>
      <c r="D28">
        <v>23</v>
      </c>
      <c r="E28" s="128">
        <f t="shared" si="2"/>
        <v>5.5502842560252388</v>
      </c>
      <c r="F28" s="114">
        <f t="shared" si="3"/>
        <v>0.58810080626901928</v>
      </c>
      <c r="G28" s="114">
        <f t="shared" si="7"/>
        <v>0.72060878610772683</v>
      </c>
      <c r="H28" s="110"/>
      <c r="I28" s="110"/>
      <c r="J28" s="110"/>
      <c r="K28" s="110"/>
      <c r="L28" s="110"/>
      <c r="M28" s="110"/>
    </row>
    <row r="29" spans="1:14">
      <c r="A29" s="93">
        <v>38687</v>
      </c>
      <c r="B29" s="115">
        <v>10.73</v>
      </c>
      <c r="C29" s="110">
        <f t="shared" si="0"/>
        <v>0.16648435316534801</v>
      </c>
      <c r="D29">
        <v>24</v>
      </c>
      <c r="E29" s="128">
        <f t="shared" si="2"/>
        <v>3.4443801289383065</v>
      </c>
      <c r="F29" s="114">
        <f t="shared" si="3"/>
        <v>0.46328655778001049</v>
      </c>
      <c r="G29" s="114">
        <f t="shared" si="7"/>
        <v>2.0065070140988024E-2</v>
      </c>
      <c r="H29" s="110"/>
      <c r="I29" s="110"/>
      <c r="J29" s="110"/>
      <c r="K29" s="110"/>
      <c r="L29" s="111"/>
      <c r="M29" s="110"/>
    </row>
    <row r="30" spans="1:14">
      <c r="A30" s="93">
        <v>38718</v>
      </c>
      <c r="B30" s="115">
        <v>10.23</v>
      </c>
      <c r="C30" s="110">
        <f t="shared" si="0"/>
        <v>4.9173006249072171E-2</v>
      </c>
      <c r="D30">
        <v>25</v>
      </c>
      <c r="E30" s="128">
        <f t="shared" si="2"/>
        <v>1.8384760018513746</v>
      </c>
      <c r="F30" s="114">
        <f t="shared" si="3"/>
        <v>0.33847230929100169</v>
      </c>
      <c r="G30" s="114">
        <f t="shared" si="7"/>
        <v>-0.92450375196127466</v>
      </c>
      <c r="H30" s="110"/>
      <c r="I30" s="110"/>
      <c r="J30" s="110"/>
      <c r="K30" s="110"/>
      <c r="L30" s="110"/>
      <c r="M30" s="110"/>
    </row>
    <row r="31" spans="1:14">
      <c r="A31" s="93">
        <v>38749</v>
      </c>
      <c r="B31" s="115">
        <v>9.73</v>
      </c>
      <c r="C31" s="110">
        <f t="shared" si="0"/>
        <v>-6.8138340667203687E-2</v>
      </c>
      <c r="D31">
        <v>26</v>
      </c>
      <c r="E31" s="128">
        <f t="shared" si="2"/>
        <v>0.73257187476444285</v>
      </c>
      <c r="F31" s="114">
        <f t="shared" si="3"/>
        <v>0.21365806080199293</v>
      </c>
      <c r="G31" s="114">
        <f t="shared" si="7"/>
        <v>-1.6537807917415688</v>
      </c>
      <c r="H31" s="110"/>
      <c r="I31" s="110"/>
      <c r="J31" s="110"/>
      <c r="K31" s="110"/>
      <c r="L31" s="110"/>
      <c r="M31" s="110"/>
    </row>
    <row r="32" spans="1:14">
      <c r="A32" s="93">
        <v>38777</v>
      </c>
      <c r="B32" s="115">
        <v>10.45</v>
      </c>
      <c r="C32" s="110">
        <f t="shared" si="0"/>
        <v>0.10078999889223328</v>
      </c>
      <c r="D32">
        <v>27</v>
      </c>
      <c r="E32" s="128">
        <f t="shared" si="2"/>
        <v>2.483473817769621</v>
      </c>
      <c r="F32" s="114">
        <f t="shared" si="3"/>
        <v>0.39339057862616528</v>
      </c>
      <c r="G32" s="114">
        <f t="shared" si="7"/>
        <v>-0.15951651748843532</v>
      </c>
      <c r="H32" s="110"/>
      <c r="I32" s="110"/>
      <c r="J32" s="110"/>
      <c r="K32" s="110"/>
      <c r="L32" s="110"/>
      <c r="M32" s="110"/>
    </row>
    <row r="33" spans="1:13">
      <c r="A33" s="93">
        <v>38808</v>
      </c>
      <c r="B33" s="115">
        <v>11.18</v>
      </c>
      <c r="C33" s="110">
        <f t="shared" si="0"/>
        <v>0.27206456538999613</v>
      </c>
      <c r="D33">
        <v>28</v>
      </c>
      <c r="E33" s="128">
        <f t="shared" si="2"/>
        <v>5.3171938433165415</v>
      </c>
      <c r="F33" s="114">
        <f t="shared" si="3"/>
        <v>0.57561938142011815</v>
      </c>
      <c r="G33" s="114">
        <f t="shared" si="7"/>
        <v>1.4418356170859561</v>
      </c>
      <c r="H33" s="110"/>
      <c r="I33" s="110"/>
      <c r="J33" s="110"/>
      <c r="K33" s="110"/>
      <c r="L33" s="110"/>
      <c r="M33" s="110"/>
    </row>
    <row r="34" spans="1:13">
      <c r="A34" s="93">
        <v>38838</v>
      </c>
      <c r="B34" s="115">
        <v>11.91</v>
      </c>
      <c r="C34" s="110">
        <f t="shared" si="0"/>
        <v>0.44333913188775897</v>
      </c>
      <c r="D34">
        <v>29</v>
      </c>
      <c r="E34" s="128">
        <f t="shared" si="2"/>
        <v>9.2167138688634633</v>
      </c>
      <c r="F34" s="114">
        <f t="shared" si="3"/>
        <v>0.75784818421407107</v>
      </c>
      <c r="G34" s="114">
        <f t="shared" si="7"/>
        <v>2.1142233875061538</v>
      </c>
      <c r="H34" s="110"/>
      <c r="I34" s="110"/>
      <c r="J34" s="110"/>
      <c r="K34" s="110"/>
      <c r="L34" s="110"/>
      <c r="M34" s="110"/>
    </row>
    <row r="35" spans="1:13">
      <c r="A35" s="93">
        <v>38869</v>
      </c>
      <c r="B35" s="115">
        <v>12.83</v>
      </c>
      <c r="C35" s="110">
        <f t="shared" si="0"/>
        <v>0.65919201021370655</v>
      </c>
      <c r="D35">
        <v>30</v>
      </c>
      <c r="E35" s="128">
        <f t="shared" si="2"/>
        <v>15.649177462703417</v>
      </c>
      <c r="F35" s="114">
        <f t="shared" si="3"/>
        <v>0.98750640143384727</v>
      </c>
      <c r="G35" s="114">
        <f t="shared" si="7"/>
        <v>2.2911284427395482</v>
      </c>
      <c r="H35" s="110"/>
      <c r="I35" s="110"/>
      <c r="J35" s="110"/>
      <c r="K35" s="110"/>
      <c r="L35" s="110"/>
      <c r="M35" s="110"/>
    </row>
    <row r="36" spans="1:13">
      <c r="A36" s="93">
        <v>38899</v>
      </c>
      <c r="B36" s="115">
        <v>13.01</v>
      </c>
      <c r="C36" s="110">
        <f t="shared" si="0"/>
        <v>0.70142409510356574</v>
      </c>
      <c r="D36">
        <v>31</v>
      </c>
      <c r="E36" s="128">
        <f t="shared" si="2"/>
        <v>17.105702948454709</v>
      </c>
      <c r="F36" s="114">
        <f t="shared" si="3"/>
        <v>1.0324395308898904</v>
      </c>
      <c r="G36" s="114">
        <f t="shared" si="7"/>
        <v>1.8510208477012486</v>
      </c>
      <c r="H36" s="110"/>
      <c r="I36" s="110"/>
      <c r="J36" s="110"/>
      <c r="K36" s="110"/>
      <c r="L36" s="110"/>
      <c r="M36" s="110"/>
    </row>
    <row r="37" spans="1:13">
      <c r="A37" s="93">
        <v>38930</v>
      </c>
      <c r="B37" s="115">
        <v>13.8</v>
      </c>
      <c r="C37" s="110">
        <f t="shared" si="0"/>
        <v>0.8867760232312818</v>
      </c>
      <c r="D37">
        <v>32</v>
      </c>
      <c r="E37" s="128">
        <f t="shared" si="2"/>
        <v>24.26453146925207</v>
      </c>
      <c r="F37" s="114">
        <f t="shared" si="3"/>
        <v>1.2296460435025245</v>
      </c>
      <c r="G37" s="114">
        <f t="shared" si="7"/>
        <v>1.9243069749776118</v>
      </c>
      <c r="H37" s="110"/>
      <c r="I37" s="110"/>
      <c r="J37" s="110"/>
      <c r="K37" s="110"/>
      <c r="L37" s="110"/>
      <c r="M37" s="110"/>
    </row>
    <row r="38" spans="1:13">
      <c r="A38" s="93">
        <v>38961</v>
      </c>
      <c r="B38" s="115">
        <v>13.55</v>
      </c>
      <c r="C38" s="110">
        <f t="shared" si="0"/>
        <v>0.82812034977314386</v>
      </c>
      <c r="D38">
        <v>33</v>
      </c>
      <c r="E38" s="128">
        <f t="shared" si="2"/>
        <v>21.864079405708605</v>
      </c>
      <c r="F38" s="114">
        <f t="shared" si="3"/>
        <v>1.1672389192580199</v>
      </c>
      <c r="G38" s="114">
        <f t="shared" si="7"/>
        <v>1.4079221656432954</v>
      </c>
      <c r="H38" s="110"/>
      <c r="I38" s="110"/>
      <c r="J38" s="110"/>
      <c r="K38" s="110"/>
      <c r="L38" s="110"/>
      <c r="M38" s="110"/>
    </row>
    <row r="39" spans="1:13">
      <c r="A39" s="93">
        <v>38991</v>
      </c>
      <c r="B39" s="115">
        <v>13.22</v>
      </c>
      <c r="C39" s="110">
        <f t="shared" si="0"/>
        <v>0.75069486080840186</v>
      </c>
      <c r="D39">
        <v>34</v>
      </c>
      <c r="E39" s="128">
        <f t="shared" si="2"/>
        <v>18.886882681831228</v>
      </c>
      <c r="F39" s="114">
        <f t="shared" si="3"/>
        <v>1.0848615152552743</v>
      </c>
      <c r="G39" s="114">
        <f t="shared" si="7"/>
        <v>0.98736468388156184</v>
      </c>
      <c r="H39" s="110"/>
      <c r="I39" s="110"/>
      <c r="J39" s="110"/>
      <c r="K39" s="110"/>
      <c r="L39" s="110"/>
      <c r="M39" s="110"/>
    </row>
    <row r="40" spans="1:13">
      <c r="A40" s="93">
        <v>39022</v>
      </c>
      <c r="B40" s="115">
        <v>12.79</v>
      </c>
      <c r="C40" s="110">
        <f t="shared" si="0"/>
        <v>0.64980710246040418</v>
      </c>
      <c r="D40">
        <v>35</v>
      </c>
      <c r="E40" s="128">
        <f t="shared" si="2"/>
        <v>15.334305132536455</v>
      </c>
      <c r="F40" s="114">
        <f t="shared" si="3"/>
        <v>0.9775212615547263</v>
      </c>
      <c r="G40" s="114">
        <f t="shared" si="7"/>
        <v>0.5866467540348268</v>
      </c>
      <c r="H40" s="110"/>
      <c r="I40" s="110"/>
      <c r="J40" s="110"/>
      <c r="K40" s="110"/>
      <c r="L40" s="110"/>
      <c r="M40" s="110"/>
    </row>
    <row r="41" spans="1:13">
      <c r="A41" s="93">
        <v>39052</v>
      </c>
      <c r="B41" s="115">
        <v>12.87</v>
      </c>
      <c r="C41" s="110">
        <f t="shared" si="0"/>
        <v>0.66857691796700836</v>
      </c>
      <c r="D41">
        <v>36</v>
      </c>
      <c r="E41" s="128">
        <f t="shared" si="2"/>
        <v>15.967249792870366</v>
      </c>
      <c r="F41" s="114">
        <f t="shared" si="3"/>
        <v>0.99749154131296769</v>
      </c>
      <c r="G41" s="114">
        <f t="shared" si="7"/>
        <v>0.53014086423204321</v>
      </c>
      <c r="H41" s="110"/>
      <c r="I41" s="110"/>
      <c r="J41" s="110"/>
      <c r="K41" s="110"/>
      <c r="L41" s="110"/>
      <c r="M41" s="110"/>
    </row>
    <row r="42" spans="1:13">
      <c r="A42" s="93">
        <v>39083</v>
      </c>
      <c r="B42" s="115">
        <v>14.445</v>
      </c>
      <c r="C42" s="110">
        <f t="shared" si="0"/>
        <v>1.0381076607532775</v>
      </c>
      <c r="D42">
        <v>37</v>
      </c>
      <c r="E42" s="128">
        <f t="shared" si="2"/>
        <v>31.034972793194207</v>
      </c>
      <c r="F42" s="114">
        <f t="shared" si="3"/>
        <v>1.3906564240533457</v>
      </c>
      <c r="G42" s="114">
        <f t="shared" si="7"/>
        <v>1.3992961838962232</v>
      </c>
      <c r="H42" s="110"/>
      <c r="I42" s="110"/>
      <c r="J42" s="110"/>
      <c r="K42" s="110"/>
      <c r="L42" s="110"/>
      <c r="M42" s="110"/>
    </row>
    <row r="43" spans="1:13">
      <c r="A43" s="93">
        <v>39114</v>
      </c>
      <c r="B43" s="115">
        <v>16.02</v>
      </c>
      <c r="C43" s="110">
        <f t="shared" si="0"/>
        <v>1.4076384035395464</v>
      </c>
      <c r="D43">
        <v>38</v>
      </c>
      <c r="E43" s="128">
        <f t="shared" si="2"/>
        <v>51.06394579351803</v>
      </c>
      <c r="F43" s="114">
        <f t="shared" si="3"/>
        <v>1.7838213067937232</v>
      </c>
      <c r="G43" s="114">
        <f t="shared" si="7"/>
        <v>2.0711021304546637</v>
      </c>
      <c r="H43" s="110"/>
      <c r="I43" s="110"/>
      <c r="J43" s="110"/>
      <c r="K43" s="110"/>
      <c r="L43" s="110"/>
      <c r="M43" s="110"/>
    </row>
    <row r="44" spans="1:13">
      <c r="A44" s="93">
        <v>39142</v>
      </c>
      <c r="B44" s="115">
        <v>13.2</v>
      </c>
      <c r="C44" s="110">
        <f t="shared" si="0"/>
        <v>0.74600240693175046</v>
      </c>
      <c r="D44">
        <v>39</v>
      </c>
      <c r="E44" s="128">
        <f t="shared" si="2"/>
        <v>18.713446516747741</v>
      </c>
      <c r="F44" s="114">
        <f t="shared" si="3"/>
        <v>1.0798689453157135</v>
      </c>
      <c r="G44" s="114">
        <f t="shared" si="7"/>
        <v>-2.9215896853201202E-2</v>
      </c>
      <c r="H44" s="110"/>
      <c r="I44" s="110"/>
      <c r="J44" s="110"/>
      <c r="K44" s="110"/>
      <c r="L44" s="110"/>
      <c r="M44" s="110"/>
    </row>
    <row r="45" spans="1:13">
      <c r="A45" s="93">
        <v>39173</v>
      </c>
      <c r="B45" s="115">
        <v>14.03</v>
      </c>
      <c r="C45" s="110">
        <f t="shared" si="0"/>
        <v>0.94073924281276844</v>
      </c>
      <c r="D45">
        <v>40</v>
      </c>
      <c r="E45" s="128">
        <f t="shared" si="2"/>
        <v>26.583347367712047</v>
      </c>
      <c r="F45" s="114">
        <f t="shared" si="3"/>
        <v>1.2870605978074681</v>
      </c>
      <c r="G45" s="114">
        <f t="shared" si="7"/>
        <v>0.53572633337137809</v>
      </c>
      <c r="H45" s="110"/>
      <c r="I45" s="110"/>
      <c r="J45" s="110"/>
      <c r="K45" s="110"/>
      <c r="L45" s="110"/>
      <c r="M45" s="110"/>
    </row>
    <row r="46" spans="1:13">
      <c r="A46" s="93">
        <v>39203</v>
      </c>
      <c r="B46" s="115">
        <v>13.98</v>
      </c>
      <c r="C46" s="110">
        <f t="shared" si="0"/>
        <v>0.9290081081211411</v>
      </c>
      <c r="D46">
        <v>41</v>
      </c>
      <c r="E46" s="128">
        <f t="shared" si="2"/>
        <v>26.070256955003362</v>
      </c>
      <c r="F46" s="114">
        <f t="shared" si="3"/>
        <v>1.2745791729585676</v>
      </c>
      <c r="G46" s="114">
        <f t="shared" si="7"/>
        <v>0.36287023659122974</v>
      </c>
      <c r="H46" s="110"/>
      <c r="I46" s="110"/>
      <c r="J46" s="110"/>
      <c r="K46" s="110"/>
      <c r="L46" s="110"/>
      <c r="M46" s="110"/>
    </row>
    <row r="47" spans="1:13">
      <c r="A47" s="93">
        <v>39234</v>
      </c>
      <c r="B47" s="115">
        <v>14.17</v>
      </c>
      <c r="C47" s="110">
        <f t="shared" si="0"/>
        <v>0.97358641994932582</v>
      </c>
      <c r="D47">
        <v>42</v>
      </c>
      <c r="E47" s="128">
        <f t="shared" si="2"/>
        <v>28.046600523296391</v>
      </c>
      <c r="F47" s="114">
        <f t="shared" si="3"/>
        <v>1.3220085873843908</v>
      </c>
      <c r="G47" s="114">
        <f t="shared" si="7"/>
        <v>0.46132673703436372</v>
      </c>
      <c r="H47" s="110"/>
      <c r="I47" s="110"/>
      <c r="J47" s="110"/>
      <c r="K47" s="110"/>
      <c r="L47" s="110"/>
      <c r="M47" s="110"/>
    </row>
    <row r="48" spans="1:13">
      <c r="A48" s="93">
        <v>39264</v>
      </c>
      <c r="B48" s="115">
        <v>14.56</v>
      </c>
      <c r="C48" s="110">
        <f t="shared" si="0"/>
        <v>1.0650892705440211</v>
      </c>
      <c r="D48">
        <v>43</v>
      </c>
      <c r="E48" s="128">
        <f t="shared" si="2"/>
        <v>32.329505742424203</v>
      </c>
      <c r="F48" s="114">
        <f t="shared" si="3"/>
        <v>1.4193637012058178</v>
      </c>
      <c r="G48" s="114">
        <f t="shared" si="7"/>
        <v>0.75764200326598041</v>
      </c>
      <c r="H48" s="110"/>
      <c r="I48" s="110"/>
      <c r="J48" s="110"/>
      <c r="K48" s="110"/>
      <c r="L48" s="110"/>
      <c r="M48" s="110"/>
    </row>
    <row r="49" spans="1:13">
      <c r="A49" s="93">
        <v>39295</v>
      </c>
      <c r="B49" s="115">
        <v>13.72</v>
      </c>
      <c r="C49" s="110">
        <f t="shared" si="0"/>
        <v>0.86800620772467763</v>
      </c>
      <c r="D49">
        <v>44</v>
      </c>
      <c r="E49" s="128">
        <f t="shared" si="2"/>
        <v>23.48278680891816</v>
      </c>
      <c r="F49" s="114">
        <f t="shared" si="3"/>
        <v>1.209675763744283</v>
      </c>
      <c r="G49" s="114">
        <f t="shared" si="7"/>
        <v>-0.17925134296486972</v>
      </c>
      <c r="H49" s="110"/>
      <c r="I49" s="110"/>
      <c r="J49" s="110"/>
      <c r="K49" s="110"/>
      <c r="L49" s="110"/>
      <c r="M49" s="110"/>
    </row>
    <row r="50" spans="1:13">
      <c r="A50" s="93">
        <v>39326</v>
      </c>
      <c r="B50" s="115">
        <v>13.65</v>
      </c>
      <c r="C50" s="110">
        <f t="shared" si="0"/>
        <v>0.85158261915639899</v>
      </c>
      <c r="D50">
        <v>45</v>
      </c>
      <c r="E50" s="128">
        <f t="shared" si="2"/>
        <v>22.80926023112599</v>
      </c>
      <c r="F50" s="114">
        <f t="shared" si="3"/>
        <v>1.1922017689558218</v>
      </c>
      <c r="G50" s="114">
        <f t="shared" si="7"/>
        <v>-0.26811296301666293</v>
      </c>
      <c r="H50" s="110"/>
      <c r="I50" s="110"/>
      <c r="J50" s="110"/>
      <c r="K50" s="110"/>
      <c r="L50" s="110"/>
      <c r="M50" s="110"/>
    </row>
    <row r="51" spans="1:13">
      <c r="A51" s="93">
        <v>39356</v>
      </c>
      <c r="B51" s="115">
        <v>13.67</v>
      </c>
      <c r="C51" s="110">
        <f t="shared" si="0"/>
        <v>0.85627507303304995</v>
      </c>
      <c r="D51">
        <v>46</v>
      </c>
      <c r="E51" s="128">
        <f t="shared" si="2"/>
        <v>23.000696396209459</v>
      </c>
      <c r="F51" s="114">
        <f t="shared" si="3"/>
        <v>1.1971943388953818</v>
      </c>
      <c r="G51" s="114">
        <f t="shared" si="7"/>
        <v>-0.29499640495887403</v>
      </c>
      <c r="H51" s="110"/>
      <c r="I51" s="110"/>
      <c r="J51" s="110"/>
      <c r="K51" s="110"/>
      <c r="L51" s="110"/>
      <c r="M51" s="110"/>
    </row>
    <row r="52" spans="1:13">
      <c r="A52" s="93">
        <v>39387</v>
      </c>
      <c r="B52" s="115">
        <v>12.97</v>
      </c>
      <c r="C52" s="110">
        <f t="shared" si="0"/>
        <v>0.69203918735026393</v>
      </c>
      <c r="D52">
        <v>47</v>
      </c>
      <c r="E52" s="128">
        <f t="shared" si="2"/>
        <v>16.776430618287762</v>
      </c>
      <c r="F52" s="114">
        <f t="shared" si="3"/>
        <v>1.0224543910107697</v>
      </c>
      <c r="G52" s="114">
        <f t="shared" si="7"/>
        <v>-1.1474766620268604</v>
      </c>
      <c r="H52" s="110"/>
      <c r="I52" s="110"/>
      <c r="J52" s="110"/>
      <c r="K52" s="110"/>
      <c r="L52" s="110"/>
      <c r="M52" s="110"/>
    </row>
    <row r="53" spans="1:13">
      <c r="A53" s="93">
        <v>39417</v>
      </c>
      <c r="B53" s="115">
        <v>13.1</v>
      </c>
      <c r="C53" s="110">
        <f t="shared" si="0"/>
        <v>0.72254013754849533</v>
      </c>
      <c r="D53">
        <v>48</v>
      </c>
      <c r="E53" s="128">
        <f t="shared" si="2"/>
        <v>17.858265691330356</v>
      </c>
      <c r="F53" s="114">
        <f t="shared" si="3"/>
        <v>1.0549060956179119</v>
      </c>
      <c r="G53" s="114">
        <f t="shared" si="7"/>
        <v>-1.0463696932732032</v>
      </c>
      <c r="H53" s="110"/>
      <c r="I53" s="110"/>
      <c r="J53" s="110"/>
      <c r="K53" s="110"/>
      <c r="L53" s="110"/>
      <c r="M53" s="110"/>
    </row>
    <row r="54" spans="1:13">
      <c r="A54" s="93">
        <v>39448</v>
      </c>
      <c r="B54" s="115">
        <v>12.625</v>
      </c>
      <c r="C54" s="110">
        <f t="shared" si="0"/>
        <v>0.61109435797803335</v>
      </c>
      <c r="D54">
        <v>49</v>
      </c>
      <c r="E54" s="128">
        <f t="shared" si="2"/>
        <v>14.069281770597776</v>
      </c>
      <c r="F54" s="114">
        <f t="shared" si="3"/>
        <v>0.93633255955335359</v>
      </c>
      <c r="G54" s="114">
        <f t="shared" si="7"/>
        <v>-1.3306729423083994</v>
      </c>
      <c r="H54" s="110"/>
      <c r="I54" s="110"/>
      <c r="J54" s="110"/>
      <c r="K54" s="110"/>
      <c r="L54" s="110"/>
      <c r="M54" s="110"/>
    </row>
    <row r="55" spans="1:13">
      <c r="A55" s="93">
        <v>39479</v>
      </c>
      <c r="B55" s="115">
        <v>12.15</v>
      </c>
      <c r="C55" s="110">
        <f t="shared" si="0"/>
        <v>0.49964857840757143</v>
      </c>
      <c r="D55">
        <v>50</v>
      </c>
      <c r="E55" s="128">
        <f t="shared" si="2"/>
        <v>10.731547849865192</v>
      </c>
      <c r="F55" s="114">
        <f t="shared" si="3"/>
        <v>0.81775902348879537</v>
      </c>
      <c r="G55" s="114">
        <f t="shared" si="7"/>
        <v>-1.9238544510804356</v>
      </c>
      <c r="H55" s="110"/>
      <c r="I55" s="110"/>
      <c r="J55" s="110"/>
      <c r="K55" s="110"/>
      <c r="L55" s="110"/>
      <c r="M55" s="110"/>
    </row>
    <row r="56" spans="1:13">
      <c r="A56" s="93">
        <v>39508</v>
      </c>
      <c r="B56" s="115">
        <v>12.89</v>
      </c>
      <c r="C56" s="110">
        <f t="shared" si="0"/>
        <v>0.67326937184365976</v>
      </c>
      <c r="D56">
        <v>51</v>
      </c>
      <c r="E56" s="128">
        <f t="shared" si="2"/>
        <v>16.127485957953855</v>
      </c>
      <c r="F56" s="114">
        <f t="shared" si="3"/>
        <v>1.0024841112525285</v>
      </c>
      <c r="G56" s="114">
        <f t="shared" si="7"/>
        <v>-0.80078556314819227</v>
      </c>
      <c r="H56" s="110"/>
      <c r="I56" s="110"/>
      <c r="J56" s="110"/>
      <c r="K56" s="110"/>
      <c r="L56" s="110"/>
      <c r="M56" s="110"/>
    </row>
    <row r="57" spans="1:13">
      <c r="A57" s="93">
        <v>39539</v>
      </c>
      <c r="B57" s="115">
        <v>12.09</v>
      </c>
      <c r="C57" s="110">
        <f t="shared" si="0"/>
        <v>0.48557121677761822</v>
      </c>
      <c r="D57">
        <v>52</v>
      </c>
      <c r="E57" s="128">
        <f t="shared" si="2"/>
        <v>10.342039354614757</v>
      </c>
      <c r="F57" s="114">
        <f t="shared" si="3"/>
        <v>0.80278131367011418</v>
      </c>
      <c r="G57" s="114">
        <f t="shared" si="7"/>
        <v>-1.5360984802169264</v>
      </c>
      <c r="H57" s="110"/>
      <c r="I57" s="110"/>
      <c r="J57" s="110"/>
      <c r="K57" s="110"/>
      <c r="L57" s="110"/>
      <c r="M57" s="110"/>
    </row>
    <row r="58" spans="1:13">
      <c r="A58" s="93">
        <v>39569</v>
      </c>
      <c r="B58" s="115">
        <v>11.59</v>
      </c>
      <c r="C58" s="110">
        <f t="shared" si="0"/>
        <v>0.36825986986134235</v>
      </c>
      <c r="D58">
        <v>53</v>
      </c>
      <c r="E58" s="128">
        <f t="shared" si="2"/>
        <v>7.3761352275278265</v>
      </c>
      <c r="F58" s="114">
        <f t="shared" si="3"/>
        <v>0.67796706518110539</v>
      </c>
      <c r="G58" s="114">
        <f t="shared" si="7"/>
        <v>-1.6889841658728704</v>
      </c>
      <c r="H58" s="110"/>
      <c r="I58" s="110"/>
      <c r="J58" s="110"/>
      <c r="K58" s="110"/>
      <c r="L58" s="110"/>
      <c r="M58" s="110"/>
    </row>
    <row r="59" spans="1:13">
      <c r="A59" s="93">
        <v>39600</v>
      </c>
      <c r="B59" s="115">
        <v>10.79</v>
      </c>
      <c r="C59" s="110">
        <f t="shared" si="0"/>
        <v>0.18056171479530084</v>
      </c>
      <c r="D59">
        <v>54</v>
      </c>
      <c r="E59" s="128">
        <f t="shared" si="2"/>
        <v>3.6706886241887333</v>
      </c>
      <c r="F59" s="114">
        <f t="shared" si="3"/>
        <v>0.47826426759869123</v>
      </c>
      <c r="G59" s="114">
        <f t="shared" si="7"/>
        <v>-1.9401118417522667</v>
      </c>
      <c r="H59" s="110"/>
      <c r="I59" s="110"/>
      <c r="J59" s="110"/>
      <c r="K59" s="110"/>
      <c r="L59" s="110"/>
      <c r="M59" s="110"/>
    </row>
    <row r="60" spans="1:13">
      <c r="A60" s="93">
        <v>39630</v>
      </c>
      <c r="B60" s="115">
        <v>10.49</v>
      </c>
      <c r="C60" s="110">
        <f t="shared" si="0"/>
        <v>0.11017490664553556</v>
      </c>
      <c r="D60">
        <v>55</v>
      </c>
      <c r="E60" s="128">
        <f t="shared" si="2"/>
        <v>2.6111461479365787</v>
      </c>
      <c r="F60" s="114">
        <f t="shared" si="3"/>
        <v>0.4033757185052862</v>
      </c>
      <c r="G60" s="114">
        <f t="shared" si="7"/>
        <v>-1.828232575363492</v>
      </c>
      <c r="H60" s="110"/>
      <c r="I60" s="110"/>
      <c r="J60" s="110"/>
      <c r="K60" s="110"/>
      <c r="L60" s="110"/>
      <c r="M60" s="110"/>
    </row>
    <row r="61" spans="1:13">
      <c r="A61" s="93">
        <v>39661</v>
      </c>
      <c r="B61" s="115">
        <v>11.3</v>
      </c>
      <c r="C61" s="110">
        <f t="shared" si="0"/>
        <v>0.30021928864990255</v>
      </c>
      <c r="D61">
        <v>56</v>
      </c>
      <c r="E61" s="128">
        <f t="shared" si="2"/>
        <v>5.8850108338174101</v>
      </c>
      <c r="F61" s="114">
        <f t="shared" si="3"/>
        <v>0.60557480105748052</v>
      </c>
      <c r="G61" s="114">
        <f t="shared" si="7"/>
        <v>-0.92089533977606541</v>
      </c>
      <c r="H61" s="110"/>
      <c r="I61" s="110"/>
      <c r="J61" s="110"/>
      <c r="K61" s="110"/>
      <c r="L61" s="110"/>
      <c r="M61" s="110"/>
    </row>
    <row r="62" spans="1:13">
      <c r="A62" s="93">
        <v>39692</v>
      </c>
      <c r="B62" s="115">
        <v>10.74</v>
      </c>
      <c r="C62" s="110">
        <f t="shared" si="0"/>
        <v>0.16883058010367349</v>
      </c>
      <c r="D62">
        <v>57</v>
      </c>
      <c r="E62" s="128">
        <f t="shared" si="2"/>
        <v>3.4815982114800446</v>
      </c>
      <c r="F62" s="114">
        <f t="shared" si="3"/>
        <v>0.46578284274979059</v>
      </c>
      <c r="G62" s="114">
        <f t="shared" si="7"/>
        <v>-1.2320485713191158</v>
      </c>
      <c r="H62" s="110"/>
      <c r="I62" s="110"/>
      <c r="J62" s="110"/>
      <c r="K62" s="110"/>
      <c r="L62" s="110"/>
      <c r="M62" s="110"/>
    </row>
    <row r="63" spans="1:13">
      <c r="A63" s="93">
        <v>39722</v>
      </c>
      <c r="B63" s="115">
        <v>8.74</v>
      </c>
      <c r="C63" s="110">
        <f t="shared" si="0"/>
        <v>-0.30041480756142991</v>
      </c>
      <c r="D63">
        <v>58</v>
      </c>
      <c r="E63" s="128">
        <f t="shared" si="2"/>
        <v>1.7981703132317776E-2</v>
      </c>
      <c r="F63" s="114">
        <f t="shared" si="3"/>
        <v>-3.3474151206244508E-2</v>
      </c>
      <c r="G63" s="114">
        <f t="shared" si="7"/>
        <v>-2.2366329237962459</v>
      </c>
      <c r="H63" s="110"/>
      <c r="I63" s="110"/>
      <c r="J63" s="110"/>
      <c r="K63" s="110"/>
      <c r="L63" s="110"/>
      <c r="M63" s="110"/>
    </row>
    <row r="64" spans="1:13">
      <c r="A64" s="93">
        <v>39753</v>
      </c>
      <c r="B64" s="115">
        <v>5.77</v>
      </c>
      <c r="C64" s="110">
        <f t="shared" si="0"/>
        <v>-0.99724420824410864</v>
      </c>
      <c r="D64">
        <v>59</v>
      </c>
      <c r="E64" s="128">
        <f t="shared" si="2"/>
        <v>9.6354111882359472</v>
      </c>
      <c r="F64" s="114">
        <f t="shared" si="3"/>
        <v>-0.77487078723095681</v>
      </c>
      <c r="G64" s="114">
        <f t="shared" si="7"/>
        <v>-2.5577018890909833</v>
      </c>
      <c r="H64" s="110"/>
      <c r="I64" s="110"/>
      <c r="J64" s="110"/>
      <c r="K64" s="110"/>
      <c r="L64" s="110"/>
      <c r="M64" s="110"/>
    </row>
    <row r="65" spans="1:13">
      <c r="A65" s="93">
        <v>39783</v>
      </c>
      <c r="B65" s="115">
        <v>5.07</v>
      </c>
      <c r="C65" s="110">
        <f t="shared" si="0"/>
        <v>-1.1614800939268948</v>
      </c>
      <c r="D65">
        <v>60</v>
      </c>
      <c r="E65" s="128">
        <f t="shared" si="2"/>
        <v>14.471145410314239</v>
      </c>
      <c r="F65" s="114">
        <f t="shared" si="3"/>
        <v>-0.94961073511556893</v>
      </c>
      <c r="G65" s="114">
        <f t="shared" si="7"/>
        <v>-2.063144262902771</v>
      </c>
      <c r="H65" s="110"/>
      <c r="I65" s="110"/>
      <c r="J65" s="110"/>
      <c r="K65" s="110"/>
      <c r="L65" s="110"/>
      <c r="M65" s="110"/>
    </row>
    <row r="66" spans="1:13">
      <c r="A66" s="93">
        <v>39814</v>
      </c>
      <c r="B66" s="115">
        <v>4.0650000000000004</v>
      </c>
      <c r="C66" s="110">
        <f t="shared" si="0"/>
        <v>-1.3972759012286091</v>
      </c>
      <c r="D66">
        <v>61</v>
      </c>
      <c r="E66" s="128">
        <f t="shared" si="2"/>
        <v>23.127403114869505</v>
      </c>
      <c r="F66" s="114">
        <f t="shared" si="3"/>
        <v>-1.2004873745784765</v>
      </c>
      <c r="G66" s="114">
        <f t="shared" si="7"/>
        <v>-1.8451878802599415</v>
      </c>
      <c r="H66" s="110"/>
      <c r="I66" s="110"/>
      <c r="J66" s="110"/>
      <c r="K66" s="110"/>
      <c r="L66" s="110"/>
      <c r="M66" s="110"/>
    </row>
    <row r="67" spans="1:13">
      <c r="A67" s="93">
        <v>39845</v>
      </c>
      <c r="B67" s="115">
        <v>3.06</v>
      </c>
      <c r="C67" s="110">
        <f t="shared" si="0"/>
        <v>-1.6330717085303235</v>
      </c>
      <c r="D67">
        <v>62</v>
      </c>
      <c r="E67" s="128">
        <f t="shared" si="2"/>
        <v>33.803710819424772</v>
      </c>
      <c r="F67" s="114">
        <f t="shared" si="3"/>
        <v>-1.4513640140413842</v>
      </c>
      <c r="G67" s="114">
        <f t="shared" si="7"/>
        <v>-1.6902480253093142</v>
      </c>
      <c r="H67" s="110"/>
      <c r="I67" s="110"/>
      <c r="J67" s="110"/>
      <c r="K67" s="110"/>
      <c r="L67" s="110"/>
      <c r="M67" s="110"/>
    </row>
    <row r="68" spans="1:13">
      <c r="A68" s="93">
        <v>39873</v>
      </c>
      <c r="B68" s="115">
        <v>5.83</v>
      </c>
      <c r="C68" s="110">
        <f t="shared" si="0"/>
        <v>-0.98316684661415543</v>
      </c>
      <c r="D68">
        <v>63</v>
      </c>
      <c r="E68" s="128">
        <f t="shared" si="2"/>
        <v>9.2665196834863757</v>
      </c>
      <c r="F68" s="114">
        <f t="shared" si="3"/>
        <v>-0.75989307741227563</v>
      </c>
      <c r="G68" s="114">
        <f t="shared" si="7"/>
        <v>-0.74725284531959502</v>
      </c>
      <c r="H68" s="110"/>
      <c r="I68" s="110"/>
      <c r="J68" s="110"/>
      <c r="K68" s="110"/>
      <c r="L68" s="110"/>
      <c r="M68" s="110"/>
    </row>
    <row r="69" spans="1:13">
      <c r="A69" s="93">
        <v>39904</v>
      </c>
      <c r="B69" s="115">
        <v>6.15</v>
      </c>
      <c r="C69" s="110">
        <f t="shared" si="0"/>
        <v>-0.90808758458773886</v>
      </c>
      <c r="D69">
        <v>64</v>
      </c>
      <c r="E69" s="128">
        <f t="shared" si="2"/>
        <v>7.4206983248220109</v>
      </c>
      <c r="F69" s="114">
        <f t="shared" si="3"/>
        <v>-0.68001195837930994</v>
      </c>
      <c r="G69" s="114">
        <f t="shared" si="7"/>
        <v>-0.52912260237180664</v>
      </c>
      <c r="H69" s="110"/>
      <c r="I69" s="110"/>
      <c r="J69" s="110"/>
      <c r="K69" s="110"/>
      <c r="L69" s="110"/>
      <c r="M69" s="110"/>
    </row>
    <row r="70" spans="1:13">
      <c r="A70" s="93">
        <v>39934</v>
      </c>
      <c r="B70" s="115">
        <v>7.69</v>
      </c>
      <c r="C70" s="110">
        <f t="shared" ref="C70:C133" si="8">STANDARDIZE(B70,$B$2,$B$3)</f>
        <v>-0.54676863608560922</v>
      </c>
      <c r="D70">
        <v>65</v>
      </c>
      <c r="E70" s="128">
        <f t="shared" si="2"/>
        <v>1.4020830362497609</v>
      </c>
      <c r="F70" s="114">
        <f t="shared" si="3"/>
        <v>-0.29558407303316286</v>
      </c>
      <c r="G70" s="114">
        <f t="shared" si="7"/>
        <v>7.4776404773567298E-2</v>
      </c>
      <c r="H70" s="110"/>
      <c r="I70" s="110"/>
      <c r="J70" s="110"/>
      <c r="K70" s="110"/>
      <c r="L70" s="110"/>
      <c r="M70" s="110"/>
    </row>
    <row r="71" spans="1:13">
      <c r="A71" s="93">
        <v>39965</v>
      </c>
      <c r="B71" s="115">
        <v>9.89</v>
      </c>
      <c r="C71" s="110">
        <f t="shared" si="8"/>
        <v>-3.059870965399538E-2</v>
      </c>
      <c r="D71">
        <v>66</v>
      </c>
      <c r="E71" s="128">
        <f t="shared" ref="E71:E134" si="9">(B71-$E$2)^2</f>
        <v>1.0320611954322614</v>
      </c>
      <c r="F71" s="114">
        <f t="shared" ref="F71:F134" si="10">STANDARDIZE(B71,$E$2,$E$3)</f>
        <v>0.25359862031847574</v>
      </c>
      <c r="G71" s="114">
        <f t="shared" si="7"/>
        <v>0.89034079677885214</v>
      </c>
      <c r="H71" s="110"/>
      <c r="I71" s="110"/>
      <c r="J71" s="110"/>
      <c r="K71" s="110"/>
      <c r="L71" s="110"/>
      <c r="M71" s="110"/>
    </row>
    <row r="72" spans="1:13">
      <c r="A72" s="93">
        <v>39995</v>
      </c>
      <c r="B72" s="115">
        <v>10.72</v>
      </c>
      <c r="C72" s="110">
        <f t="shared" si="8"/>
        <v>0.16413812622702256</v>
      </c>
      <c r="D72">
        <v>67</v>
      </c>
      <c r="E72" s="128">
        <f t="shared" si="9"/>
        <v>3.4073620463965688</v>
      </c>
      <c r="F72" s="114">
        <f t="shared" si="10"/>
        <v>0.46079027281023033</v>
      </c>
      <c r="G72" s="114">
        <f t="shared" si="7"/>
        <v>1.1702667490226</v>
      </c>
      <c r="H72" s="110"/>
      <c r="I72" s="110"/>
      <c r="J72" s="110"/>
      <c r="K72" s="110"/>
      <c r="L72" s="110"/>
      <c r="M72" s="110"/>
    </row>
    <row r="73" spans="1:13">
      <c r="A73" s="93">
        <v>40026</v>
      </c>
      <c r="B73" s="115">
        <v>10.88</v>
      </c>
      <c r="C73" s="110">
        <f t="shared" si="8"/>
        <v>0.20167775724023085</v>
      </c>
      <c r="D73">
        <v>68</v>
      </c>
      <c r="E73" s="128">
        <f t="shared" si="9"/>
        <v>4.0236513670643879</v>
      </c>
      <c r="F73" s="114">
        <f t="shared" si="10"/>
        <v>0.50073083232671323</v>
      </c>
      <c r="G73" s="114">
        <f t="shared" si="7"/>
        <v>1.2619287990219663</v>
      </c>
      <c r="H73" s="110"/>
      <c r="I73" s="110"/>
      <c r="J73" s="110"/>
      <c r="K73" s="110"/>
      <c r="L73" s="110"/>
      <c r="M73" s="110"/>
    </row>
    <row r="74" spans="1:13">
      <c r="A74" s="93">
        <v>40057</v>
      </c>
      <c r="B74" s="115">
        <v>11.5</v>
      </c>
      <c r="C74" s="110">
        <f t="shared" si="8"/>
        <v>0.34714382741641275</v>
      </c>
      <c r="D74">
        <v>69</v>
      </c>
      <c r="E74" s="128">
        <f t="shared" si="9"/>
        <v>6.8953724846521798</v>
      </c>
      <c r="F74" s="114">
        <f t="shared" si="10"/>
        <v>0.65550050045308383</v>
      </c>
      <c r="G74" s="114">
        <f t="shared" si="7"/>
        <v>1.4163843283999893</v>
      </c>
      <c r="H74" s="110"/>
      <c r="I74" s="110"/>
      <c r="J74" s="110"/>
      <c r="K74" s="110"/>
      <c r="L74" s="110"/>
      <c r="M74" s="110"/>
    </row>
    <row r="75" spans="1:13">
      <c r="A75" s="93">
        <v>40087</v>
      </c>
      <c r="B75" s="115">
        <v>13.15</v>
      </c>
      <c r="C75" s="110">
        <f t="shared" si="8"/>
        <v>0.73427127224012312</v>
      </c>
      <c r="D75">
        <v>70</v>
      </c>
      <c r="E75" s="128">
        <f t="shared" si="9"/>
        <v>18.283356104039058</v>
      </c>
      <c r="F75" s="114">
        <f t="shared" si="10"/>
        <v>1.0673875204668128</v>
      </c>
      <c r="G75" s="114">
        <f t="shared" si="7"/>
        <v>1.6201236118688238</v>
      </c>
      <c r="H75" s="110"/>
      <c r="I75" s="110"/>
      <c r="J75" s="110"/>
      <c r="K75" s="110"/>
      <c r="L75" s="110"/>
      <c r="M75" s="110"/>
    </row>
    <row r="76" spans="1:13">
      <c r="A76" s="93">
        <v>40118</v>
      </c>
      <c r="B76" s="115">
        <v>16.78</v>
      </c>
      <c r="C76" s="110">
        <f t="shared" si="8"/>
        <v>1.585951650852286</v>
      </c>
      <c r="D76">
        <v>71</v>
      </c>
      <c r="E76" s="128">
        <f t="shared" si="9"/>
        <v>62.503320066690193</v>
      </c>
      <c r="F76" s="114">
        <f t="shared" si="10"/>
        <v>1.9735389644970167</v>
      </c>
      <c r="G76" s="114">
        <f t="shared" si="7"/>
        <v>1.9603390348814387</v>
      </c>
      <c r="H76" s="110"/>
      <c r="I76" s="110"/>
      <c r="J76" s="110"/>
      <c r="K76" s="110"/>
      <c r="L76" s="110"/>
      <c r="M76" s="110"/>
    </row>
    <row r="77" spans="1:13">
      <c r="A77" s="93">
        <v>40148</v>
      </c>
      <c r="B77" s="115">
        <v>18.09</v>
      </c>
      <c r="C77" s="110">
        <f t="shared" si="8"/>
        <v>1.8933073797729285</v>
      </c>
      <c r="D77">
        <v>72</v>
      </c>
      <c r="E77" s="128">
        <f t="shared" si="9"/>
        <v>84.932888879657938</v>
      </c>
      <c r="F77" s="114">
        <f t="shared" si="10"/>
        <v>2.3005522955382194</v>
      </c>
      <c r="G77" s="114">
        <f t="shared" si="7"/>
        <v>1.7514316085263817</v>
      </c>
      <c r="H77" s="110"/>
      <c r="I77" s="110"/>
      <c r="J77" s="110"/>
      <c r="K77" s="110"/>
      <c r="L77" s="110"/>
      <c r="M77" s="110"/>
    </row>
    <row r="78" spans="1:13">
      <c r="A78" s="93">
        <v>40179</v>
      </c>
      <c r="B78" s="115">
        <v>30.81</v>
      </c>
      <c r="C78" s="110">
        <f t="shared" si="8"/>
        <v>4.8777080453229864</v>
      </c>
      <c r="D78">
        <v>73</v>
      </c>
      <c r="E78" s="128">
        <f t="shared" si="9"/>
        <v>481.18388987274932</v>
      </c>
      <c r="F78" s="114">
        <f t="shared" si="10"/>
        <v>5.475826777098602</v>
      </c>
      <c r="G78" s="114">
        <f t="shared" si="7"/>
        <v>2.5546930097076923</v>
      </c>
      <c r="H78" s="110"/>
      <c r="I78" s="110"/>
      <c r="J78" s="110"/>
      <c r="K78" s="110"/>
      <c r="L78" s="110"/>
      <c r="M78" s="110"/>
    </row>
    <row r="79" spans="1:13">
      <c r="A79" s="93">
        <v>40210</v>
      </c>
      <c r="B79" s="115">
        <v>24.21</v>
      </c>
      <c r="C79" s="110">
        <f t="shared" si="8"/>
        <v>3.3291982660281452</v>
      </c>
      <c r="D79">
        <v>74</v>
      </c>
      <c r="E79" s="128">
        <f t="shared" si="9"/>
        <v>235.18995539520199</v>
      </c>
      <c r="F79" s="114">
        <f t="shared" si="10"/>
        <v>3.8282786970436873</v>
      </c>
      <c r="G79" s="114">
        <f t="shared" si="7"/>
        <v>1.3817280539976997</v>
      </c>
      <c r="H79" s="110"/>
      <c r="I79" s="110"/>
      <c r="J79" s="110"/>
      <c r="K79" s="110"/>
      <c r="L79" s="110"/>
      <c r="M79" s="110"/>
    </row>
    <row r="80" spans="1:13">
      <c r="A80" s="93">
        <v>40238</v>
      </c>
      <c r="B80" s="115">
        <v>21.66</v>
      </c>
      <c r="C80" s="110">
        <f t="shared" si="8"/>
        <v>2.7309103967551382</v>
      </c>
      <c r="D80">
        <v>75</v>
      </c>
      <c r="E80" s="128">
        <f t="shared" si="9"/>
        <v>163.47934434705863</v>
      </c>
      <c r="F80" s="114">
        <f t="shared" si="10"/>
        <v>3.1917260297497423</v>
      </c>
      <c r="G80" s="114">
        <f t="shared" si="7"/>
        <v>0.88414135543995365</v>
      </c>
      <c r="H80" s="110"/>
      <c r="I80" s="110"/>
      <c r="J80" s="110"/>
      <c r="K80" s="110"/>
      <c r="L80" s="110"/>
      <c r="M80" s="110"/>
    </row>
    <row r="81" spans="1:13">
      <c r="A81" s="93">
        <v>40269</v>
      </c>
      <c r="B81" s="115">
        <v>20.75</v>
      </c>
      <c r="C81" s="110">
        <f t="shared" si="8"/>
        <v>2.517403745367516</v>
      </c>
      <c r="D81">
        <v>76</v>
      </c>
      <c r="E81" s="128">
        <f t="shared" si="9"/>
        <v>141.03709883576042</v>
      </c>
      <c r="F81" s="114">
        <f t="shared" si="10"/>
        <v>2.9645640974997463</v>
      </c>
      <c r="G81" s="114">
        <f t="shared" si="7"/>
        <v>0.63249446233730255</v>
      </c>
      <c r="H81" s="110"/>
      <c r="I81" s="110"/>
      <c r="J81" s="110"/>
      <c r="K81" s="110"/>
      <c r="L81" s="110"/>
      <c r="M81" s="110"/>
    </row>
    <row r="82" spans="1:13">
      <c r="A82" s="93">
        <v>40299</v>
      </c>
      <c r="B82" s="115">
        <v>20.05</v>
      </c>
      <c r="C82" s="110">
        <f t="shared" si="8"/>
        <v>2.3531678596847301</v>
      </c>
      <c r="D82">
        <v>77</v>
      </c>
      <c r="E82" s="128">
        <f t="shared" si="9"/>
        <v>124.90083305783872</v>
      </c>
      <c r="F82" s="114">
        <f t="shared" si="10"/>
        <v>2.7898241496151339</v>
      </c>
      <c r="G82" s="114">
        <f t="shared" ref="G82:G145" si="11">(B82-AVERAGE(B71:B82))/_xlfn.STDEV.S(B71:B82)</f>
        <v>0.41385203135206189</v>
      </c>
      <c r="H82" s="110"/>
      <c r="I82" s="110"/>
      <c r="J82" s="110"/>
      <c r="K82" s="110"/>
      <c r="L82" s="110"/>
      <c r="M82" s="110"/>
    </row>
    <row r="83" spans="1:13">
      <c r="A83" s="93">
        <v>40330</v>
      </c>
      <c r="B83" s="115">
        <v>17.39</v>
      </c>
      <c r="C83" s="110">
        <f t="shared" si="8"/>
        <v>1.7290714940901424</v>
      </c>
      <c r="D83">
        <v>78</v>
      </c>
      <c r="E83" s="128">
        <f t="shared" si="9"/>
        <v>72.520623101736248</v>
      </c>
      <c r="F83" s="114">
        <f t="shared" si="10"/>
        <v>2.1258123476536075</v>
      </c>
      <c r="G83" s="114">
        <f t="shared" si="11"/>
        <v>-0.10112577299162161</v>
      </c>
      <c r="H83" s="110"/>
      <c r="I83" s="110"/>
      <c r="J83" s="110"/>
      <c r="K83" s="110"/>
      <c r="L83" s="110"/>
      <c r="M83" s="110"/>
    </row>
    <row r="84" spans="1:13">
      <c r="A84" s="93">
        <v>40360</v>
      </c>
      <c r="B84" s="115">
        <v>16.63</v>
      </c>
      <c r="C84" s="110">
        <f t="shared" si="8"/>
        <v>1.5507582467774028</v>
      </c>
      <c r="D84">
        <v>79</v>
      </c>
      <c r="E84" s="128">
        <f t="shared" si="9"/>
        <v>60.154048828564079</v>
      </c>
      <c r="F84" s="114">
        <f t="shared" si="10"/>
        <v>1.9360946899503138</v>
      </c>
      <c r="G84" s="114">
        <f t="shared" si="11"/>
        <v>-0.33235745179390747</v>
      </c>
      <c r="H84" s="110"/>
      <c r="I84" s="110"/>
      <c r="J84" s="110"/>
      <c r="K84" s="110"/>
      <c r="L84" s="110"/>
      <c r="M84" s="110"/>
    </row>
    <row r="85" spans="1:13">
      <c r="A85" s="93">
        <v>40391</v>
      </c>
      <c r="B85" s="115">
        <v>15.79</v>
      </c>
      <c r="C85" s="110">
        <f t="shared" si="8"/>
        <v>1.3536751839580594</v>
      </c>
      <c r="D85">
        <v>80</v>
      </c>
      <c r="E85" s="128">
        <f t="shared" si="9"/>
        <v>47.829729895058037</v>
      </c>
      <c r="F85" s="114">
        <f t="shared" si="10"/>
        <v>1.726406752488779</v>
      </c>
      <c r="G85" s="114">
        <f t="shared" si="11"/>
        <v>-0.60328338933749492</v>
      </c>
      <c r="H85" s="110"/>
      <c r="I85" s="110"/>
      <c r="J85" s="110"/>
      <c r="K85" s="110"/>
      <c r="L85" s="110"/>
      <c r="M85" s="110"/>
    </row>
    <row r="86" spans="1:13">
      <c r="A86" s="93">
        <v>40422</v>
      </c>
      <c r="B86" s="115">
        <v>15.51</v>
      </c>
      <c r="C86" s="110">
        <f t="shared" si="8"/>
        <v>1.2879808296849451</v>
      </c>
      <c r="D86">
        <v>81</v>
      </c>
      <c r="E86" s="128">
        <f t="shared" si="9"/>
        <v>44.035223583889369</v>
      </c>
      <c r="F86" s="114">
        <f t="shared" si="10"/>
        <v>1.6565107733349342</v>
      </c>
      <c r="G86" s="114">
        <f t="shared" si="11"/>
        <v>-0.7847121435887805</v>
      </c>
      <c r="H86" s="110"/>
      <c r="I86" s="110"/>
      <c r="J86" s="110"/>
      <c r="K86" s="110"/>
      <c r="L86" s="110"/>
      <c r="M86" s="110"/>
    </row>
    <row r="87" spans="1:13">
      <c r="A87" s="93">
        <v>40452</v>
      </c>
      <c r="B87" s="115">
        <v>15.41</v>
      </c>
      <c r="C87" s="110">
        <f t="shared" si="8"/>
        <v>1.26451856030169</v>
      </c>
      <c r="D87">
        <v>82</v>
      </c>
      <c r="E87" s="128">
        <f t="shared" si="9"/>
        <v>42.718042758471988</v>
      </c>
      <c r="F87" s="114">
        <f t="shared" si="10"/>
        <v>1.6315479236371326</v>
      </c>
      <c r="G87" s="114">
        <f t="shared" si="11"/>
        <v>-0.8872866180582355</v>
      </c>
      <c r="H87" s="110"/>
      <c r="I87" s="110"/>
      <c r="J87" s="110"/>
      <c r="K87" s="110"/>
      <c r="L87" s="110"/>
      <c r="M87" s="110"/>
    </row>
    <row r="88" spans="1:13">
      <c r="A88" s="93">
        <v>40483</v>
      </c>
      <c r="B88" s="115">
        <v>15.45</v>
      </c>
      <c r="C88" s="110">
        <f t="shared" si="8"/>
        <v>1.2739034680549919</v>
      </c>
      <c r="D88">
        <v>83</v>
      </c>
      <c r="E88" s="128">
        <f t="shared" si="9"/>
        <v>43.242515088638932</v>
      </c>
      <c r="F88" s="114">
        <f t="shared" si="10"/>
        <v>1.6415330635162531</v>
      </c>
      <c r="G88" s="114">
        <f t="shared" si="11"/>
        <v>-0.83798204291696599</v>
      </c>
      <c r="H88" s="110"/>
      <c r="I88" s="110"/>
      <c r="J88" s="110"/>
      <c r="K88" s="110"/>
      <c r="L88" s="110"/>
      <c r="M88" s="110"/>
    </row>
    <row r="89" spans="1:13">
      <c r="A89" s="93">
        <v>40513</v>
      </c>
      <c r="B89" s="115">
        <v>13.99</v>
      </c>
      <c r="C89" s="110">
        <f t="shared" si="8"/>
        <v>0.93135433505946652</v>
      </c>
      <c r="D89">
        <v>84</v>
      </c>
      <c r="E89" s="128">
        <f t="shared" si="9"/>
        <v>26.172475037545102</v>
      </c>
      <c r="F89" s="114">
        <f t="shared" si="10"/>
        <v>1.2770754579283476</v>
      </c>
      <c r="G89" s="114">
        <f t="shared" si="11"/>
        <v>-1.0262088151343016</v>
      </c>
      <c r="H89" s="110"/>
      <c r="I89" s="110"/>
      <c r="J89" s="110"/>
      <c r="K89" s="110"/>
      <c r="L89" s="110"/>
      <c r="M89" s="110"/>
    </row>
    <row r="90" spans="1:13">
      <c r="A90" s="93">
        <v>40544</v>
      </c>
      <c r="B90" s="115">
        <v>13.120000000000001</v>
      </c>
      <c r="C90" s="110">
        <f t="shared" si="8"/>
        <v>0.72723259142514673</v>
      </c>
      <c r="D90">
        <v>85</v>
      </c>
      <c r="E90" s="128">
        <f t="shared" si="9"/>
        <v>18.027701856413845</v>
      </c>
      <c r="F90" s="114">
        <f t="shared" si="10"/>
        <v>1.0598986655574725</v>
      </c>
      <c r="G90" s="114">
        <f t="shared" si="11"/>
        <v>-1.2874428955785029</v>
      </c>
      <c r="H90" s="110"/>
      <c r="I90" s="110"/>
      <c r="J90" s="110"/>
      <c r="K90" s="110"/>
      <c r="L90" s="110"/>
      <c r="M90" s="110"/>
    </row>
    <row r="91" spans="1:13">
      <c r="A91" s="93">
        <v>40575</v>
      </c>
      <c r="B91" s="115">
        <v>12.25</v>
      </c>
      <c r="C91" s="110">
        <f t="shared" si="8"/>
        <v>0.52311084779082651</v>
      </c>
      <c r="D91">
        <v>86</v>
      </c>
      <c r="E91" s="128">
        <f t="shared" si="9"/>
        <v>11.396728675282576</v>
      </c>
      <c r="F91" s="114">
        <f t="shared" si="10"/>
        <v>0.84272187318659708</v>
      </c>
      <c r="G91" s="114">
        <f t="shared" si="11"/>
        <v>-1.4263424242101994</v>
      </c>
      <c r="H91" s="110"/>
      <c r="I91" s="110"/>
      <c r="J91" s="110"/>
      <c r="K91" s="110"/>
      <c r="L91" s="110"/>
      <c r="M91" s="110"/>
    </row>
    <row r="92" spans="1:13">
      <c r="A92" s="93">
        <v>40603</v>
      </c>
      <c r="B92" s="115">
        <v>12.53</v>
      </c>
      <c r="C92" s="110">
        <f t="shared" si="8"/>
        <v>0.58880520206394082</v>
      </c>
      <c r="D92">
        <v>87</v>
      </c>
      <c r="E92" s="128">
        <f t="shared" si="9"/>
        <v>13.365634986451253</v>
      </c>
      <c r="F92" s="114">
        <f t="shared" si="10"/>
        <v>0.91261785234044179</v>
      </c>
      <c r="G92" s="114">
        <f t="shared" si="11"/>
        <v>-1.19110586125679</v>
      </c>
      <c r="H92" s="110"/>
      <c r="I92" s="110"/>
      <c r="J92" s="110"/>
      <c r="K92" s="110"/>
      <c r="L92" s="110"/>
      <c r="M92" s="110"/>
    </row>
    <row r="93" spans="1:13">
      <c r="A93" s="93">
        <v>40634</v>
      </c>
      <c r="B93" s="115">
        <v>11.26</v>
      </c>
      <c r="C93" s="110">
        <f t="shared" si="8"/>
        <v>0.2908343808966003</v>
      </c>
      <c r="D93">
        <v>88</v>
      </c>
      <c r="E93" s="128">
        <f t="shared" si="9"/>
        <v>5.692538503650451</v>
      </c>
      <c r="F93" s="114">
        <f t="shared" si="10"/>
        <v>0.59558966117835965</v>
      </c>
      <c r="G93" s="114">
        <f t="shared" si="11"/>
        <v>-1.4911444858852303</v>
      </c>
      <c r="H93" s="110"/>
      <c r="I93" s="110"/>
      <c r="J93" s="110"/>
      <c r="K93" s="110"/>
      <c r="L93" s="110"/>
      <c r="M93" s="110"/>
    </row>
    <row r="94" spans="1:13">
      <c r="A94" s="93">
        <v>40664</v>
      </c>
      <c r="B94" s="115">
        <v>11.35</v>
      </c>
      <c r="C94" s="110">
        <f t="shared" si="8"/>
        <v>0.31195042334152989</v>
      </c>
      <c r="D94">
        <v>89</v>
      </c>
      <c r="E94" s="128">
        <f t="shared" si="9"/>
        <v>6.130101246526098</v>
      </c>
      <c r="F94" s="114">
        <f t="shared" si="10"/>
        <v>0.61805622590638121</v>
      </c>
      <c r="G94" s="114">
        <f t="shared" si="11"/>
        <v>-1.3767480274782378</v>
      </c>
      <c r="H94" s="110"/>
      <c r="I94" s="110"/>
      <c r="J94" s="110"/>
      <c r="K94" s="110"/>
      <c r="L94" s="110"/>
      <c r="M94" s="110"/>
    </row>
    <row r="95" spans="1:13">
      <c r="A95" s="93">
        <v>40695</v>
      </c>
      <c r="B95" s="115">
        <v>12.18</v>
      </c>
      <c r="C95" s="110">
        <f t="shared" si="8"/>
        <v>0.50668725922254787</v>
      </c>
      <c r="D95">
        <v>90</v>
      </c>
      <c r="E95" s="128">
        <f t="shared" si="9"/>
        <v>10.929002097490404</v>
      </c>
      <c r="F95" s="114">
        <f t="shared" si="10"/>
        <v>0.82524787839813574</v>
      </c>
      <c r="G95" s="114">
        <f t="shared" si="11"/>
        <v>-0.84598560365665154</v>
      </c>
      <c r="H95" s="110"/>
      <c r="I95" s="110"/>
      <c r="J95" s="110"/>
      <c r="K95" s="110"/>
      <c r="L95" s="110"/>
      <c r="M95" s="110"/>
    </row>
    <row r="96" spans="1:13">
      <c r="A96" s="93">
        <v>40725</v>
      </c>
      <c r="B96" s="115">
        <v>11.46</v>
      </c>
      <c r="C96" s="110">
        <f t="shared" si="8"/>
        <v>0.33775891966311089</v>
      </c>
      <c r="D96">
        <v>91</v>
      </c>
      <c r="E96" s="128">
        <f t="shared" si="9"/>
        <v>6.6869001544852296</v>
      </c>
      <c r="F96" s="114">
        <f t="shared" si="10"/>
        <v>0.64551536057396341</v>
      </c>
      <c r="G96" s="114">
        <f t="shared" si="11"/>
        <v>-1.0653556137720004</v>
      </c>
      <c r="H96" s="110"/>
      <c r="I96" s="110"/>
      <c r="J96" s="110"/>
      <c r="K96" s="110"/>
      <c r="L96" s="110"/>
      <c r="M96" s="110"/>
    </row>
    <row r="97" spans="1:13">
      <c r="A97" s="93">
        <v>40756</v>
      </c>
      <c r="B97" s="115">
        <v>10.24</v>
      </c>
      <c r="C97" s="110">
        <f t="shared" si="8"/>
        <v>5.1519233187397637E-2</v>
      </c>
      <c r="D97">
        <v>92</v>
      </c>
      <c r="E97" s="128">
        <f t="shared" si="9"/>
        <v>1.8656940843931127</v>
      </c>
      <c r="F97" s="114">
        <f t="shared" si="10"/>
        <v>0.3409685942607818</v>
      </c>
      <c r="G97" s="114">
        <f t="shared" si="11"/>
        <v>-1.4646112148525927</v>
      </c>
      <c r="H97" s="110"/>
      <c r="I97" s="110"/>
      <c r="J97" s="110"/>
      <c r="K97" s="110"/>
      <c r="L97" s="110"/>
      <c r="M97" s="110"/>
    </row>
    <row r="98" spans="1:13">
      <c r="A98" s="93">
        <v>40787</v>
      </c>
      <c r="B98" s="115">
        <v>11.94</v>
      </c>
      <c r="C98" s="110">
        <f t="shared" si="8"/>
        <v>0.45037781270273536</v>
      </c>
      <c r="D98">
        <v>93</v>
      </c>
      <c r="E98" s="128">
        <f t="shared" si="9"/>
        <v>9.3997681164886764</v>
      </c>
      <c r="F98" s="114">
        <f t="shared" si="10"/>
        <v>0.76533703912341144</v>
      </c>
      <c r="G98" s="114">
        <f t="shared" si="11"/>
        <v>-0.40414922929766345</v>
      </c>
      <c r="H98" s="110"/>
      <c r="I98" s="110"/>
      <c r="J98" s="110"/>
      <c r="K98" s="110"/>
      <c r="L98" s="110"/>
      <c r="M98" s="110"/>
    </row>
    <row r="99" spans="1:13">
      <c r="A99" s="93">
        <v>40817</v>
      </c>
      <c r="B99" s="115">
        <v>11.42</v>
      </c>
      <c r="C99" s="110">
        <f t="shared" si="8"/>
        <v>0.32837401190980858</v>
      </c>
      <c r="D99">
        <v>94</v>
      </c>
      <c r="E99" s="128">
        <f t="shared" si="9"/>
        <v>6.4816278243182701</v>
      </c>
      <c r="F99" s="114">
        <f t="shared" si="10"/>
        <v>0.63553022069484244</v>
      </c>
      <c r="G99" s="114">
        <f t="shared" si="11"/>
        <v>-0.60721473253502567</v>
      </c>
      <c r="H99" s="110"/>
      <c r="I99" s="110"/>
      <c r="J99" s="110"/>
      <c r="K99" s="110"/>
      <c r="L99" s="110"/>
      <c r="M99" s="110"/>
    </row>
    <row r="100" spans="1:13">
      <c r="A100" s="93">
        <v>40848</v>
      </c>
      <c r="B100" s="115">
        <v>11.25</v>
      </c>
      <c r="C100" s="110">
        <f t="shared" si="8"/>
        <v>0.28848815395827482</v>
      </c>
      <c r="D100">
        <v>95</v>
      </c>
      <c r="E100" s="128">
        <f t="shared" si="9"/>
        <v>5.6449204211087141</v>
      </c>
      <c r="F100" s="114">
        <f t="shared" si="10"/>
        <v>0.59309337620857949</v>
      </c>
      <c r="G100" s="114">
        <f t="shared" si="11"/>
        <v>-0.67299629076665302</v>
      </c>
      <c r="H100" s="110"/>
      <c r="I100" s="110"/>
      <c r="J100" s="110"/>
      <c r="K100" s="110"/>
      <c r="L100" s="110"/>
      <c r="M100" s="110"/>
    </row>
    <row r="101" spans="1:13">
      <c r="A101" s="93">
        <v>40878</v>
      </c>
      <c r="B101" s="115">
        <v>11.27</v>
      </c>
      <c r="C101" s="110">
        <f t="shared" si="8"/>
        <v>0.29318060783492572</v>
      </c>
      <c r="D101">
        <v>96</v>
      </c>
      <c r="E101" s="128">
        <f t="shared" si="9"/>
        <v>5.7403565861921892</v>
      </c>
      <c r="F101" s="114">
        <f t="shared" si="10"/>
        <v>0.5980859461481397</v>
      </c>
      <c r="G101" s="114">
        <f t="shared" si="11"/>
        <v>-0.55539952404380721</v>
      </c>
      <c r="H101" s="110"/>
      <c r="I101" s="110"/>
      <c r="J101" s="110"/>
      <c r="K101" s="110"/>
      <c r="L101" s="110"/>
      <c r="M101" s="110"/>
    </row>
    <row r="102" spans="1:13">
      <c r="A102" s="93">
        <v>40909</v>
      </c>
      <c r="B102" s="115">
        <v>10.085000000000001</v>
      </c>
      <c r="C102" s="110">
        <f t="shared" si="8"/>
        <v>1.515271564335227E-2</v>
      </c>
      <c r="D102">
        <v>97</v>
      </c>
      <c r="E102" s="128">
        <f t="shared" si="9"/>
        <v>1.4662888049961655</v>
      </c>
      <c r="F102" s="114">
        <f t="shared" si="10"/>
        <v>0.30227617722918926</v>
      </c>
      <c r="G102" s="114">
        <f t="shared" si="11"/>
        <v>-1.8259595185220818</v>
      </c>
      <c r="H102" s="110"/>
      <c r="I102" s="110"/>
      <c r="J102" s="110"/>
      <c r="K102" s="110"/>
      <c r="L102" s="110"/>
      <c r="M102" s="110"/>
    </row>
    <row r="103" spans="1:13">
      <c r="A103" s="93">
        <v>40940</v>
      </c>
      <c r="B103" s="115">
        <v>8.9</v>
      </c>
      <c r="C103" s="110">
        <f t="shared" si="8"/>
        <v>-0.26287517654822162</v>
      </c>
      <c r="D103">
        <v>98</v>
      </c>
      <c r="E103" s="128">
        <f t="shared" si="9"/>
        <v>6.7102380013591345E-4</v>
      </c>
      <c r="F103" s="114">
        <f t="shared" si="10"/>
        <v>6.4664083102383358E-3</v>
      </c>
      <c r="G103" s="114">
        <f t="shared" si="11"/>
        <v>-2.2716769005195347</v>
      </c>
      <c r="H103" s="110"/>
      <c r="I103" s="110"/>
      <c r="J103" s="110"/>
      <c r="K103" s="110"/>
      <c r="L103" s="110"/>
      <c r="M103" s="110"/>
    </row>
    <row r="104" spans="1:13">
      <c r="A104" s="93">
        <v>40969</v>
      </c>
      <c r="B104" s="115">
        <v>9.0399999999999991</v>
      </c>
      <c r="C104" s="110">
        <f t="shared" si="8"/>
        <v>-0.23002799941166466</v>
      </c>
      <c r="D104">
        <v>99</v>
      </c>
      <c r="E104" s="128">
        <f t="shared" si="9"/>
        <v>2.7524179384476415E-2</v>
      </c>
      <c r="F104" s="114">
        <f t="shared" si="10"/>
        <v>4.141439788716049E-2</v>
      </c>
      <c r="G104" s="114">
        <f t="shared" si="11"/>
        <v>-1.7172141320030616</v>
      </c>
      <c r="H104" s="110"/>
      <c r="I104" s="110"/>
      <c r="J104" s="110"/>
      <c r="K104" s="110"/>
      <c r="L104" s="110"/>
      <c r="M104" s="110"/>
    </row>
    <row r="105" spans="1:13">
      <c r="A105" s="93">
        <v>41000</v>
      </c>
      <c r="B105" s="115">
        <v>9.11</v>
      </c>
      <c r="C105" s="110">
        <f t="shared" si="8"/>
        <v>-0.21360441084338597</v>
      </c>
      <c r="D105">
        <v>100</v>
      </c>
      <c r="E105" s="128">
        <f t="shared" si="9"/>
        <v>5.5650757176646831E-2</v>
      </c>
      <c r="F105" s="114">
        <f t="shared" si="10"/>
        <v>5.8888392675621792E-2</v>
      </c>
      <c r="G105" s="114">
        <f t="shared" si="11"/>
        <v>-1.3511901874921901</v>
      </c>
      <c r="H105" s="110"/>
      <c r="I105" s="110"/>
      <c r="J105" s="110"/>
      <c r="K105" s="110"/>
      <c r="L105" s="110"/>
      <c r="M105" s="110"/>
    </row>
    <row r="106" spans="1:13">
      <c r="A106" s="93">
        <v>41030</v>
      </c>
      <c r="B106" s="115">
        <v>8.5399999999999991</v>
      </c>
      <c r="C106" s="110">
        <f t="shared" si="8"/>
        <v>-0.3473393463279405</v>
      </c>
      <c r="D106">
        <v>101</v>
      </c>
      <c r="E106" s="128">
        <f t="shared" si="9"/>
        <v>0.11162005229754583</v>
      </c>
      <c r="F106" s="114">
        <f t="shared" si="10"/>
        <v>-8.3399850601848277E-2</v>
      </c>
      <c r="G106" s="114">
        <f t="shared" si="11"/>
        <v>-1.4751320907149934</v>
      </c>
      <c r="H106" s="110"/>
      <c r="I106" s="110"/>
      <c r="J106" s="110"/>
      <c r="K106" s="110"/>
      <c r="L106" s="110"/>
      <c r="M106" s="110"/>
    </row>
    <row r="107" spans="1:13">
      <c r="A107" s="93">
        <v>41061</v>
      </c>
      <c r="B107" s="115">
        <v>7.04</v>
      </c>
      <c r="C107" s="110">
        <f t="shared" si="8"/>
        <v>-0.69927338707676789</v>
      </c>
      <c r="D107">
        <v>102</v>
      </c>
      <c r="E107" s="128">
        <f t="shared" si="9"/>
        <v>3.3639076710367508</v>
      </c>
      <c r="F107" s="114">
        <f t="shared" si="10"/>
        <v>-0.4578425960688744</v>
      </c>
      <c r="G107" s="114">
        <f t="shared" si="11"/>
        <v>-1.9812758586747821</v>
      </c>
      <c r="H107" s="110"/>
      <c r="I107" s="110"/>
      <c r="J107" s="110"/>
      <c r="K107" s="110"/>
      <c r="L107" s="110"/>
      <c r="M107" s="110"/>
    </row>
    <row r="108" spans="1:13">
      <c r="A108" s="93">
        <v>41091</v>
      </c>
      <c r="B108" s="115">
        <v>5.7</v>
      </c>
      <c r="C108" s="110">
        <f t="shared" si="8"/>
        <v>-1.0136677968123871</v>
      </c>
      <c r="D108">
        <v>103</v>
      </c>
      <c r="E108" s="128">
        <f t="shared" si="9"/>
        <v>10.074884610443773</v>
      </c>
      <c r="F108" s="114">
        <f t="shared" si="10"/>
        <v>-0.79234478201941783</v>
      </c>
      <c r="G108" s="114">
        <f t="shared" si="11"/>
        <v>-2.0460472881130598</v>
      </c>
      <c r="H108" s="110"/>
      <c r="I108" s="110"/>
      <c r="J108" s="110"/>
      <c r="K108" s="110"/>
      <c r="L108" s="110"/>
      <c r="M108" s="110"/>
    </row>
    <row r="109" spans="1:13">
      <c r="A109" s="93">
        <v>41122</v>
      </c>
      <c r="B109" s="115">
        <v>5.39</v>
      </c>
      <c r="C109" s="110">
        <f t="shared" si="8"/>
        <v>-1.0864008319004783</v>
      </c>
      <c r="D109">
        <v>104</v>
      </c>
      <c r="E109" s="128">
        <f t="shared" si="9"/>
        <v>12.13892405164988</v>
      </c>
      <c r="F109" s="114">
        <f t="shared" si="10"/>
        <v>-0.86972961608260346</v>
      </c>
      <c r="G109" s="114">
        <f t="shared" si="11"/>
        <v>-1.6981289666149544</v>
      </c>
      <c r="H109" s="110"/>
      <c r="I109" s="110"/>
      <c r="J109" s="110"/>
      <c r="K109" s="110"/>
      <c r="L109" s="110"/>
      <c r="M109" s="110"/>
    </row>
    <row r="110" spans="1:13">
      <c r="A110" s="93">
        <v>41153</v>
      </c>
      <c r="B110" s="115">
        <v>6.26</v>
      </c>
      <c r="C110" s="110">
        <f t="shared" si="8"/>
        <v>-0.88227908826615831</v>
      </c>
      <c r="D110">
        <v>105</v>
      </c>
      <c r="E110" s="128">
        <f t="shared" si="9"/>
        <v>6.8334972327811387</v>
      </c>
      <c r="F110" s="114">
        <f t="shared" si="10"/>
        <v>-0.65255282371172818</v>
      </c>
      <c r="G110" s="114">
        <f t="shared" si="11"/>
        <v>-1.1132627761055389</v>
      </c>
      <c r="H110" s="110"/>
      <c r="I110" s="110"/>
      <c r="J110" s="110"/>
      <c r="K110" s="110"/>
      <c r="L110" s="110"/>
      <c r="M110" s="110"/>
    </row>
    <row r="111" spans="1:13">
      <c r="A111" s="93">
        <v>41183</v>
      </c>
      <c r="B111" s="115">
        <v>6.73</v>
      </c>
      <c r="C111" s="110">
        <f t="shared" si="8"/>
        <v>-0.77200642216485882</v>
      </c>
      <c r="D111">
        <v>106</v>
      </c>
      <c r="E111" s="128">
        <f t="shared" si="9"/>
        <v>4.597147112242852</v>
      </c>
      <c r="F111" s="114">
        <f t="shared" si="10"/>
        <v>-0.53522743013205976</v>
      </c>
      <c r="G111" s="114">
        <f t="shared" si="11"/>
        <v>-0.75805878799823512</v>
      </c>
      <c r="H111" s="110"/>
      <c r="I111" s="110"/>
      <c r="J111" s="110"/>
      <c r="K111" s="110"/>
      <c r="L111" s="110"/>
      <c r="M111" s="110"/>
    </row>
    <row r="112" spans="1:13">
      <c r="A112" s="93">
        <v>41214</v>
      </c>
      <c r="B112" s="115">
        <v>7.65</v>
      </c>
      <c r="C112" s="110">
        <f t="shared" si="8"/>
        <v>-0.55615354383891125</v>
      </c>
      <c r="D112">
        <v>107</v>
      </c>
      <c r="E112" s="128">
        <f t="shared" si="9"/>
        <v>1.4984107060828065</v>
      </c>
      <c r="F112" s="114">
        <f t="shared" si="10"/>
        <v>-0.30556921291228362</v>
      </c>
      <c r="G112" s="114">
        <f t="shared" si="11"/>
        <v>-0.17975484097557301</v>
      </c>
      <c r="H112" s="110"/>
      <c r="I112" s="110"/>
      <c r="J112" s="110"/>
      <c r="K112" s="110"/>
      <c r="L112" s="110"/>
      <c r="M112" s="110"/>
    </row>
    <row r="113" spans="1:13">
      <c r="A113" s="93">
        <v>41244</v>
      </c>
      <c r="B113" s="115">
        <v>7.76</v>
      </c>
      <c r="C113" s="110">
        <f t="shared" si="8"/>
        <v>-0.53034504751733069</v>
      </c>
      <c r="D113">
        <v>108</v>
      </c>
      <c r="E113" s="128">
        <f t="shared" si="9"/>
        <v>1.2412096140419326</v>
      </c>
      <c r="F113" s="114">
        <f t="shared" si="10"/>
        <v>-0.2781100782447018</v>
      </c>
      <c r="G113" s="114">
        <f t="shared" si="11"/>
        <v>5.118963682376123E-2</v>
      </c>
      <c r="H113" s="110"/>
      <c r="I113" s="110"/>
      <c r="J113" s="110"/>
      <c r="K113" s="110"/>
      <c r="L113" s="110"/>
      <c r="M113" s="110"/>
    </row>
    <row r="114" spans="1:13">
      <c r="A114" s="93">
        <v>41275</v>
      </c>
      <c r="B114" s="115">
        <v>7.3849999999999998</v>
      </c>
      <c r="C114" s="110">
        <f t="shared" si="8"/>
        <v>-0.61832855770453754</v>
      </c>
      <c r="D114">
        <v>109</v>
      </c>
      <c r="E114" s="128">
        <f t="shared" si="9"/>
        <v>2.2174065187267344</v>
      </c>
      <c r="F114" s="114">
        <f t="shared" si="10"/>
        <v>-0.37172076461145837</v>
      </c>
      <c r="G114" s="114">
        <f t="shared" si="11"/>
        <v>-5.7457990919902002E-2</v>
      </c>
      <c r="H114" s="110"/>
      <c r="I114" s="110"/>
      <c r="J114" s="110"/>
      <c r="K114" s="110"/>
      <c r="L114" s="110"/>
      <c r="M114" s="110"/>
    </row>
    <row r="115" spans="1:13">
      <c r="A115" s="93">
        <v>41306</v>
      </c>
      <c r="B115" s="115">
        <v>7.01</v>
      </c>
      <c r="C115" s="110">
        <f t="shared" si="8"/>
        <v>-0.7063120678917445</v>
      </c>
      <c r="D115">
        <v>110</v>
      </c>
      <c r="E115" s="128">
        <f t="shared" si="9"/>
        <v>3.474853423411536</v>
      </c>
      <c r="F115" s="114">
        <f t="shared" si="10"/>
        <v>-0.46533145097821499</v>
      </c>
      <c r="G115" s="114">
        <f t="shared" si="11"/>
        <v>-0.2418782534556925</v>
      </c>
      <c r="H115" s="110"/>
      <c r="I115" s="110"/>
      <c r="J115" s="110"/>
      <c r="K115" s="110"/>
      <c r="L115" s="110"/>
      <c r="M115" s="110"/>
    </row>
    <row r="116" spans="1:13">
      <c r="A116" s="93">
        <v>41334</v>
      </c>
      <c r="B116" s="115">
        <v>6.3</v>
      </c>
      <c r="C116" s="110">
        <f t="shared" si="8"/>
        <v>-0.87289418051285617</v>
      </c>
      <c r="D116">
        <v>111</v>
      </c>
      <c r="E116" s="128">
        <f t="shared" si="9"/>
        <v>6.625969562948093</v>
      </c>
      <c r="F116" s="114">
        <f t="shared" si="10"/>
        <v>-0.64256768383260743</v>
      </c>
      <c r="G116" s="114">
        <f t="shared" si="11"/>
        <v>-0.70284896062526547</v>
      </c>
      <c r="H116" s="110"/>
      <c r="I116" s="110"/>
      <c r="J116" s="110"/>
      <c r="K116" s="110"/>
      <c r="L116" s="110"/>
      <c r="M116" s="110"/>
    </row>
    <row r="117" spans="1:13">
      <c r="A117" s="93">
        <v>41365</v>
      </c>
      <c r="B117" s="115">
        <v>5.53</v>
      </c>
      <c r="C117" s="110">
        <f t="shared" si="8"/>
        <v>-1.0535536547639208</v>
      </c>
      <c r="D117">
        <v>112</v>
      </c>
      <c r="E117" s="128">
        <f t="shared" si="9"/>
        <v>11.182977207234217</v>
      </c>
      <c r="F117" s="114">
        <f t="shared" si="10"/>
        <v>-0.83478162650568088</v>
      </c>
      <c r="G117" s="114">
        <f t="shared" si="11"/>
        <v>-1.275977361916051</v>
      </c>
      <c r="H117" s="110"/>
      <c r="I117" s="110"/>
      <c r="J117" s="110"/>
      <c r="K117" s="110"/>
      <c r="L117" s="110"/>
      <c r="M117" s="110"/>
    </row>
    <row r="118" spans="1:13">
      <c r="A118" s="93">
        <v>41395</v>
      </c>
      <c r="B118" s="115">
        <v>5.39</v>
      </c>
      <c r="C118" s="110">
        <f t="shared" si="8"/>
        <v>-1.0864008319004783</v>
      </c>
      <c r="D118">
        <v>113</v>
      </c>
      <c r="E118" s="128">
        <f t="shared" si="9"/>
        <v>12.13892405164988</v>
      </c>
      <c r="F118" s="114">
        <f t="shared" si="10"/>
        <v>-0.86972961608260346</v>
      </c>
      <c r="G118" s="114">
        <f t="shared" si="11"/>
        <v>-1.2810887897692638</v>
      </c>
      <c r="H118" s="110"/>
      <c r="I118" s="110"/>
      <c r="J118" s="110"/>
      <c r="K118" s="110"/>
      <c r="L118" s="110"/>
      <c r="M118" s="110"/>
    </row>
    <row r="119" spans="1:13">
      <c r="A119" s="93">
        <v>41426</v>
      </c>
      <c r="B119" s="115">
        <v>6.83</v>
      </c>
      <c r="C119" s="110">
        <f t="shared" si="8"/>
        <v>-0.74854415278160369</v>
      </c>
      <c r="D119">
        <v>114</v>
      </c>
      <c r="E119" s="128">
        <f t="shared" si="9"/>
        <v>4.1783279376602396</v>
      </c>
      <c r="F119" s="114">
        <f t="shared" si="10"/>
        <v>-0.51026458043425804</v>
      </c>
      <c r="G119" s="114">
        <f t="shared" si="11"/>
        <v>0.38712816819381102</v>
      </c>
      <c r="H119" s="110"/>
      <c r="I119" s="110"/>
      <c r="J119" s="110"/>
      <c r="K119" s="110"/>
      <c r="L119" s="110"/>
      <c r="M119" s="110"/>
    </row>
    <row r="120" spans="1:13">
      <c r="A120" s="93">
        <v>41456</v>
      </c>
      <c r="B120" s="115">
        <v>8.4600000000000009</v>
      </c>
      <c r="C120" s="110">
        <f t="shared" si="8"/>
        <v>-0.36610916183454423</v>
      </c>
      <c r="D120">
        <v>115</v>
      </c>
      <c r="E120" s="128">
        <f t="shared" si="9"/>
        <v>0.17147539196363551</v>
      </c>
      <c r="F120" s="114">
        <f t="shared" si="10"/>
        <v>-0.10337013036008925</v>
      </c>
      <c r="G120" s="114">
        <f t="shared" si="11"/>
        <v>1.7470274869545022</v>
      </c>
      <c r="H120" s="110"/>
      <c r="I120" s="110"/>
      <c r="J120" s="110"/>
      <c r="K120" s="110"/>
      <c r="L120" s="110"/>
      <c r="M120" s="110"/>
    </row>
    <row r="121" spans="1:13">
      <c r="A121" s="93">
        <v>41487</v>
      </c>
      <c r="B121" s="115">
        <v>9.69</v>
      </c>
      <c r="C121" s="110">
        <f t="shared" si="8"/>
        <v>-7.7523248420505966E-2</v>
      </c>
      <c r="D121">
        <v>116</v>
      </c>
      <c r="E121" s="128">
        <f t="shared" si="9"/>
        <v>0.6656995445974867</v>
      </c>
      <c r="F121" s="114">
        <f t="shared" si="10"/>
        <v>0.20367292092287198</v>
      </c>
      <c r="G121" s="114">
        <f t="shared" si="11"/>
        <v>2.1399866050713148</v>
      </c>
      <c r="H121" s="110"/>
      <c r="I121" s="110"/>
      <c r="J121" s="110"/>
      <c r="K121" s="110"/>
      <c r="L121" s="110"/>
      <c r="M121" s="110"/>
    </row>
    <row r="122" spans="1:13">
      <c r="A122" s="93">
        <v>41518</v>
      </c>
      <c r="B122" s="115">
        <v>10.130000000000001</v>
      </c>
      <c r="C122" s="110">
        <f t="shared" si="8"/>
        <v>2.5710736865817079E-2</v>
      </c>
      <c r="D122">
        <v>117</v>
      </c>
      <c r="E122" s="128">
        <f t="shared" si="9"/>
        <v>1.5772951764339891</v>
      </c>
      <c r="F122" s="114">
        <f t="shared" si="10"/>
        <v>0.31350945959320003</v>
      </c>
      <c r="G122" s="114">
        <f t="shared" si="11"/>
        <v>1.8567584454566988</v>
      </c>
      <c r="H122" s="110"/>
      <c r="I122" s="110"/>
      <c r="J122" s="110"/>
      <c r="K122" s="110"/>
      <c r="L122" s="110"/>
      <c r="M122" s="110"/>
    </row>
    <row r="123" spans="1:13">
      <c r="A123" s="93">
        <v>41548</v>
      </c>
      <c r="B123" s="115">
        <v>9.94</v>
      </c>
      <c r="C123" s="110">
        <f t="shared" si="8"/>
        <v>-1.8867574962368044E-2</v>
      </c>
      <c r="D123">
        <v>118</v>
      </c>
      <c r="E123" s="128">
        <f t="shared" si="9"/>
        <v>1.1361516081409522</v>
      </c>
      <c r="F123" s="114">
        <f t="shared" si="10"/>
        <v>0.26608004516737638</v>
      </c>
      <c r="G123" s="114">
        <f t="shared" si="11"/>
        <v>1.4012233793032731</v>
      </c>
      <c r="H123" s="110"/>
      <c r="I123" s="110"/>
      <c r="J123" s="110"/>
      <c r="K123" s="110"/>
      <c r="L123" s="110"/>
      <c r="M123" s="110"/>
    </row>
    <row r="124" spans="1:13">
      <c r="A124" s="93">
        <v>41579</v>
      </c>
      <c r="B124" s="115">
        <v>8.8000000000000007</v>
      </c>
      <c r="C124" s="110">
        <f t="shared" si="8"/>
        <v>-0.2863374459314767</v>
      </c>
      <c r="D124">
        <v>119</v>
      </c>
      <c r="E124" s="128">
        <f t="shared" si="9"/>
        <v>5.4901983827495022E-3</v>
      </c>
      <c r="F124" s="114">
        <f t="shared" si="10"/>
        <v>-1.8496441387563331E-2</v>
      </c>
      <c r="G124" s="114">
        <f t="shared" si="11"/>
        <v>0.62492898937658037</v>
      </c>
      <c r="H124" s="110"/>
      <c r="I124" s="110"/>
      <c r="J124" s="110"/>
      <c r="K124" s="110"/>
      <c r="L124" s="110"/>
      <c r="M124" s="110"/>
    </row>
    <row r="125" spans="1:13">
      <c r="A125" s="93">
        <v>41609</v>
      </c>
      <c r="B125" s="115">
        <v>9</v>
      </c>
      <c r="C125" s="110">
        <f t="shared" si="8"/>
        <v>-0.23941290716496652</v>
      </c>
      <c r="D125">
        <v>120</v>
      </c>
      <c r="E125" s="128">
        <f t="shared" si="9"/>
        <v>1.5851849217522182E-2</v>
      </c>
      <c r="F125" s="114">
        <f t="shared" si="10"/>
        <v>3.1429258008040001E-2</v>
      </c>
      <c r="G125" s="114">
        <f t="shared" si="11"/>
        <v>0.66820465733393963</v>
      </c>
      <c r="H125" s="110"/>
      <c r="I125" s="110"/>
      <c r="J125" s="110"/>
      <c r="K125" s="110"/>
      <c r="L125" s="110"/>
      <c r="M125" s="110"/>
    </row>
    <row r="126" spans="1:13">
      <c r="A126" s="93">
        <v>41640</v>
      </c>
      <c r="B126" s="115">
        <v>7.085</v>
      </c>
      <c r="C126" s="110">
        <f t="shared" si="8"/>
        <v>-0.68871536585430304</v>
      </c>
      <c r="D126">
        <v>121</v>
      </c>
      <c r="E126" s="128">
        <f t="shared" si="9"/>
        <v>3.2008640424745747</v>
      </c>
      <c r="F126" s="114">
        <f t="shared" si="10"/>
        <v>-0.44660931370486362</v>
      </c>
      <c r="G126" s="114">
        <f t="shared" si="11"/>
        <v>-0.44880115677484217</v>
      </c>
      <c r="H126" s="110"/>
      <c r="I126" s="110"/>
      <c r="J126" s="110"/>
      <c r="K126" s="110"/>
      <c r="L126" s="110"/>
      <c r="M126" s="110"/>
    </row>
    <row r="127" spans="1:13">
      <c r="A127" s="93">
        <v>41671</v>
      </c>
      <c r="B127" s="115">
        <v>5.17</v>
      </c>
      <c r="C127" s="110">
        <f t="shared" si="8"/>
        <v>-1.1380178245436396</v>
      </c>
      <c r="D127">
        <v>122</v>
      </c>
      <c r="E127" s="128">
        <f t="shared" si="9"/>
        <v>13.720326235731628</v>
      </c>
      <c r="F127" s="114">
        <f t="shared" si="10"/>
        <v>-0.92464788541776721</v>
      </c>
      <c r="G127" s="114">
        <f t="shared" si="11"/>
        <v>-1.3596237324964844</v>
      </c>
      <c r="H127" s="110"/>
      <c r="I127" s="110"/>
      <c r="J127" s="110"/>
      <c r="K127" s="110"/>
      <c r="L127" s="110"/>
      <c r="M127" s="110"/>
    </row>
    <row r="128" spans="1:13">
      <c r="A128" s="93">
        <v>41699</v>
      </c>
      <c r="B128" s="115">
        <v>5.99</v>
      </c>
      <c r="C128" s="110">
        <f t="shared" si="8"/>
        <v>-0.94562721560094709</v>
      </c>
      <c r="D128">
        <v>123</v>
      </c>
      <c r="E128" s="128">
        <f t="shared" si="9"/>
        <v>8.3180090041541934</v>
      </c>
      <c r="F128" s="114">
        <f t="shared" si="10"/>
        <v>-0.71995251789579273</v>
      </c>
      <c r="G128" s="114">
        <f t="shared" si="11"/>
        <v>-0.89280086588336349</v>
      </c>
      <c r="H128" s="110"/>
      <c r="I128" s="110"/>
      <c r="J128" s="110"/>
      <c r="K128" s="110"/>
      <c r="L128" s="110"/>
      <c r="M128" s="110"/>
    </row>
    <row r="129" spans="1:13">
      <c r="A129" s="93">
        <v>41730</v>
      </c>
      <c r="B129" s="115">
        <v>6.2</v>
      </c>
      <c r="C129" s="110">
        <f t="shared" si="8"/>
        <v>-0.8963564498961113</v>
      </c>
      <c r="D129">
        <v>124</v>
      </c>
      <c r="E129" s="128">
        <f t="shared" si="9"/>
        <v>7.1507887375307053</v>
      </c>
      <c r="F129" s="114">
        <f t="shared" si="10"/>
        <v>-0.66753053353040914</v>
      </c>
      <c r="G129" s="114">
        <f t="shared" si="11"/>
        <v>-0.83764773801025405</v>
      </c>
      <c r="H129" s="110"/>
      <c r="I129" s="110"/>
      <c r="J129" s="110"/>
      <c r="K129" s="110"/>
      <c r="L129" s="110"/>
      <c r="M129" s="110"/>
    </row>
    <row r="130" spans="1:13">
      <c r="A130" s="93">
        <v>41760</v>
      </c>
      <c r="B130" s="115">
        <v>6.68</v>
      </c>
      <c r="C130" s="110">
        <f t="shared" si="8"/>
        <v>-0.78373755685648661</v>
      </c>
      <c r="D130">
        <v>125</v>
      </c>
      <c r="E130" s="128">
        <f t="shared" si="9"/>
        <v>4.8140566995341612</v>
      </c>
      <c r="F130" s="114">
        <f t="shared" si="10"/>
        <v>-0.54770885498096078</v>
      </c>
      <c r="G130" s="114">
        <f t="shared" si="11"/>
        <v>-0.67599483070585353</v>
      </c>
      <c r="H130" s="110"/>
      <c r="I130" s="110"/>
      <c r="J130" s="110"/>
      <c r="K130" s="110"/>
      <c r="L130" s="110"/>
      <c r="M130" s="110"/>
    </row>
    <row r="131" spans="1:13">
      <c r="A131" s="93">
        <v>41791</v>
      </c>
      <c r="B131" s="115">
        <v>6.86</v>
      </c>
      <c r="C131" s="110">
        <f t="shared" si="8"/>
        <v>-0.74150547196662708</v>
      </c>
      <c r="D131">
        <v>126</v>
      </c>
      <c r="E131" s="128">
        <f t="shared" si="9"/>
        <v>4.0565821852854542</v>
      </c>
      <c r="F131" s="114">
        <f t="shared" si="10"/>
        <v>-0.50277572552491745</v>
      </c>
      <c r="G131" s="114">
        <f t="shared" si="11"/>
        <v>-0.5723014533024573</v>
      </c>
      <c r="H131" s="110"/>
      <c r="I131" s="110"/>
      <c r="J131" s="110"/>
      <c r="K131" s="110"/>
      <c r="L131" s="110"/>
      <c r="M131" s="110"/>
    </row>
    <row r="132" spans="1:13">
      <c r="A132" s="93">
        <v>41821</v>
      </c>
      <c r="B132" s="115">
        <v>6.27</v>
      </c>
      <c r="C132" s="110">
        <f t="shared" si="8"/>
        <v>-0.87993286132783277</v>
      </c>
      <c r="D132">
        <v>127</v>
      </c>
      <c r="E132" s="128">
        <f t="shared" si="9"/>
        <v>6.7813153153228791</v>
      </c>
      <c r="F132" s="114">
        <f t="shared" si="10"/>
        <v>-0.65005653874194802</v>
      </c>
      <c r="G132" s="114">
        <f t="shared" si="11"/>
        <v>-0.79151264513153752</v>
      </c>
      <c r="H132" s="110"/>
      <c r="I132" s="110"/>
      <c r="J132" s="110"/>
      <c r="K132" s="110"/>
      <c r="L132" s="110"/>
      <c r="M132" s="110"/>
    </row>
    <row r="133" spans="1:13">
      <c r="A133" s="93">
        <v>41852</v>
      </c>
      <c r="B133" s="115">
        <v>6.14</v>
      </c>
      <c r="C133" s="110">
        <f t="shared" si="8"/>
        <v>-0.91043381152606451</v>
      </c>
      <c r="D133">
        <v>128</v>
      </c>
      <c r="E133" s="128">
        <f t="shared" si="9"/>
        <v>7.4752802422802764</v>
      </c>
      <c r="F133" s="114">
        <f t="shared" si="10"/>
        <v>-0.68250824334909022</v>
      </c>
      <c r="G133" s="114">
        <f t="shared" si="11"/>
        <v>-0.72901363079664838</v>
      </c>
      <c r="H133" s="110"/>
      <c r="I133" s="110"/>
      <c r="J133" s="110"/>
      <c r="K133" s="110"/>
      <c r="L133" s="110"/>
      <c r="M133" s="110"/>
    </row>
    <row r="134" spans="1:13">
      <c r="A134" s="93">
        <v>41883</v>
      </c>
      <c r="B134" s="115">
        <v>4.83</v>
      </c>
      <c r="C134" s="110">
        <f t="shared" ref="C134:C197" si="12">STANDARDIZE(B134,$B$2,$B$3)</f>
        <v>-1.2177895404467072</v>
      </c>
      <c r="D134">
        <v>129</v>
      </c>
      <c r="E134" s="128">
        <f t="shared" si="9"/>
        <v>16.354711429312513</v>
      </c>
      <c r="F134" s="114">
        <f t="shared" si="10"/>
        <v>-1.0095215743902932</v>
      </c>
      <c r="G134" s="114">
        <f t="shared" si="11"/>
        <v>-1.3321501694582483</v>
      </c>
      <c r="H134" s="110"/>
      <c r="I134" s="110"/>
      <c r="J134" s="110"/>
      <c r="K134" s="110"/>
      <c r="L134" s="110"/>
      <c r="M134" s="110"/>
    </row>
    <row r="135" spans="1:13">
      <c r="A135" s="93">
        <v>41913</v>
      </c>
      <c r="B135" s="115">
        <v>4.5999999999999996</v>
      </c>
      <c r="C135" s="110">
        <f t="shared" si="12"/>
        <v>-1.2717527600281942</v>
      </c>
      <c r="D135">
        <v>130</v>
      </c>
      <c r="E135" s="128">
        <f t="shared" ref="E135:E197" si="13">(B135-$E$2)^2</f>
        <v>18.267895530852527</v>
      </c>
      <c r="F135" s="114">
        <f t="shared" ref="F135:F197" si="14">STANDARDIZE(B135,$E$2,$E$3)</f>
        <v>-1.0669361286952372</v>
      </c>
      <c r="G135" s="114">
        <f t="shared" si="11"/>
        <v>-1.3611859455686242</v>
      </c>
      <c r="H135" s="110"/>
      <c r="I135" s="110"/>
      <c r="J135" s="110"/>
      <c r="K135" s="110"/>
      <c r="L135" s="110"/>
      <c r="M135" s="110"/>
    </row>
    <row r="136" spans="1:13">
      <c r="A136" s="93">
        <v>41944</v>
      </c>
      <c r="B136" s="115">
        <v>4.55</v>
      </c>
      <c r="C136" s="110">
        <f t="shared" si="12"/>
        <v>-1.2834838947198217</v>
      </c>
      <c r="D136">
        <v>131</v>
      </c>
      <c r="E136" s="128">
        <f t="shared" si="13"/>
        <v>18.697805118143833</v>
      </c>
      <c r="F136" s="114">
        <f t="shared" si="14"/>
        <v>-1.0794175535441382</v>
      </c>
      <c r="G136" s="114">
        <f t="shared" si="11"/>
        <v>-1.2413428785306095</v>
      </c>
      <c r="H136" s="110"/>
      <c r="I136" s="110"/>
      <c r="J136" s="110"/>
      <c r="K136" s="110"/>
      <c r="L136" s="110"/>
      <c r="M136" s="110"/>
    </row>
    <row r="137" spans="1:13">
      <c r="A137" s="93">
        <v>41974</v>
      </c>
      <c r="B137" s="115">
        <v>3.6</v>
      </c>
      <c r="C137" s="110">
        <f t="shared" si="12"/>
        <v>-1.5063754538607459</v>
      </c>
      <c r="D137">
        <v>132</v>
      </c>
      <c r="E137" s="128">
        <f t="shared" si="13"/>
        <v>27.816087276678665</v>
      </c>
      <c r="F137" s="114">
        <f t="shared" si="14"/>
        <v>-1.3165646256732548</v>
      </c>
      <c r="G137" s="114">
        <f t="shared" si="11"/>
        <v>-1.8960747191559275</v>
      </c>
      <c r="H137" s="110"/>
      <c r="I137" s="110"/>
      <c r="J137" s="110"/>
      <c r="K137" s="110"/>
      <c r="L137" s="110"/>
      <c r="M137" s="110"/>
    </row>
    <row r="138" spans="1:13">
      <c r="A138" s="93">
        <v>42005</v>
      </c>
      <c r="B138" s="115">
        <v>3.7350000000000003</v>
      </c>
      <c r="C138" s="110">
        <f t="shared" si="12"/>
        <v>-1.4747013901933512</v>
      </c>
      <c r="D138">
        <v>133</v>
      </c>
      <c r="E138" s="128">
        <f t="shared" si="13"/>
        <v>26.41030639099213</v>
      </c>
      <c r="F138" s="114">
        <f t="shared" si="14"/>
        <v>-1.2828647785812224</v>
      </c>
      <c r="G138" s="114">
        <f t="shared" si="11"/>
        <v>-1.4728301008033577</v>
      </c>
      <c r="H138" s="110"/>
      <c r="I138" s="110"/>
      <c r="J138" s="110"/>
      <c r="K138" s="110"/>
      <c r="L138" s="110"/>
      <c r="M138" s="110"/>
    </row>
    <row r="139" spans="1:13">
      <c r="A139" s="93">
        <v>42036</v>
      </c>
      <c r="B139" s="115">
        <v>3.87</v>
      </c>
      <c r="C139" s="110">
        <f t="shared" si="12"/>
        <v>-1.4430273265259568</v>
      </c>
      <c r="D139">
        <v>134</v>
      </c>
      <c r="E139" s="128">
        <f t="shared" si="13"/>
        <v>25.040975505305603</v>
      </c>
      <c r="F139" s="114">
        <f t="shared" si="14"/>
        <v>-1.2491649314891899</v>
      </c>
      <c r="G139" s="114">
        <f t="shared" si="11"/>
        <v>-1.1695526217466008</v>
      </c>
      <c r="H139" s="110"/>
      <c r="I139" s="110"/>
      <c r="J139" s="110"/>
      <c r="K139" s="110"/>
      <c r="L139" s="110"/>
      <c r="M139" s="110"/>
    </row>
    <row r="140" spans="1:13">
      <c r="A140" s="93">
        <v>42064</v>
      </c>
      <c r="B140" s="115">
        <v>2.94</v>
      </c>
      <c r="C140" s="110">
        <f t="shared" si="12"/>
        <v>-1.6612264317902301</v>
      </c>
      <c r="D140">
        <v>135</v>
      </c>
      <c r="E140" s="128">
        <f t="shared" si="13"/>
        <v>35.213493828923916</v>
      </c>
      <c r="F140" s="114">
        <f t="shared" si="14"/>
        <v>-1.4813194336787465</v>
      </c>
      <c r="G140" s="114">
        <f t="shared" si="11"/>
        <v>-1.5408725567385764</v>
      </c>
      <c r="H140" s="110"/>
      <c r="I140" s="110"/>
      <c r="J140" s="110"/>
      <c r="K140" s="110"/>
      <c r="L140" s="110"/>
      <c r="M140" s="110"/>
    </row>
    <row r="141" spans="1:13">
      <c r="A141" s="93">
        <v>42095</v>
      </c>
      <c r="B141" s="115">
        <v>2.93</v>
      </c>
      <c r="C141" s="110">
        <f t="shared" si="12"/>
        <v>-1.6635726587285555</v>
      </c>
      <c r="D141">
        <v>136</v>
      </c>
      <c r="E141" s="128">
        <f t="shared" si="13"/>
        <v>35.33227574638218</v>
      </c>
      <c r="F141" s="114">
        <f t="shared" si="14"/>
        <v>-1.4838157186485266</v>
      </c>
      <c r="G141" s="114">
        <f t="shared" si="11"/>
        <v>-1.2813014338002813</v>
      </c>
      <c r="H141" s="110"/>
      <c r="I141" s="110"/>
      <c r="J141" s="110"/>
      <c r="K141" s="110"/>
      <c r="L141" s="110"/>
      <c r="M141" s="110"/>
    </row>
    <row r="142" spans="1:13">
      <c r="A142" s="93">
        <v>42125</v>
      </c>
      <c r="B142" s="115">
        <v>2.71</v>
      </c>
      <c r="C142" s="110">
        <f t="shared" si="12"/>
        <v>-1.7151896513717169</v>
      </c>
      <c r="D142">
        <v>137</v>
      </c>
      <c r="E142" s="128">
        <f t="shared" si="13"/>
        <v>37.996077930463926</v>
      </c>
      <c r="F142" s="114">
        <f t="shared" si="14"/>
        <v>-1.5387339879836903</v>
      </c>
      <c r="G142" s="114">
        <f t="shared" si="11"/>
        <v>-1.2276790609955319</v>
      </c>
      <c r="H142" s="110"/>
      <c r="I142" s="110"/>
      <c r="J142" s="110"/>
      <c r="K142" s="110"/>
      <c r="L142" s="110"/>
      <c r="M142" s="110"/>
    </row>
    <row r="143" spans="1:13">
      <c r="A143" s="93">
        <v>42156</v>
      </c>
      <c r="B143" s="115">
        <v>2.63</v>
      </c>
      <c r="C143" s="110">
        <f t="shared" si="12"/>
        <v>-1.7339594668783209</v>
      </c>
      <c r="D143">
        <v>138</v>
      </c>
      <c r="E143" s="128">
        <f t="shared" si="13"/>
        <v>38.98873327013002</v>
      </c>
      <c r="F143" s="114">
        <f t="shared" si="14"/>
        <v>-1.5587042677419318</v>
      </c>
      <c r="G143" s="114">
        <f t="shared" si="11"/>
        <v>-1.1530587838518507</v>
      </c>
      <c r="H143" s="110"/>
      <c r="I143" s="110"/>
      <c r="J143" s="110"/>
      <c r="K143" s="110"/>
      <c r="L143" s="110"/>
      <c r="M143" s="110"/>
    </row>
    <row r="144" spans="1:13">
      <c r="A144" s="93">
        <v>42186</v>
      </c>
      <c r="B144" s="115">
        <v>3.1</v>
      </c>
      <c r="C144" s="110">
        <f t="shared" si="12"/>
        <v>-1.6236868007770218</v>
      </c>
      <c r="D144">
        <v>139</v>
      </c>
      <c r="E144" s="128">
        <f t="shared" si="13"/>
        <v>33.340183149591738</v>
      </c>
      <c r="F144" s="114">
        <f t="shared" si="14"/>
        <v>-1.4413788741622637</v>
      </c>
      <c r="G144" s="114">
        <f t="shared" si="11"/>
        <v>-0.66388342563517733</v>
      </c>
      <c r="H144" s="110"/>
      <c r="I144" s="110"/>
      <c r="J144" s="110"/>
      <c r="K144" s="110"/>
      <c r="L144" s="110"/>
      <c r="M144" s="110"/>
    </row>
    <row r="145" spans="1:13">
      <c r="A145" s="93">
        <v>42217</v>
      </c>
      <c r="B145" s="115">
        <v>2.06</v>
      </c>
      <c r="C145" s="110">
        <f t="shared" si="12"/>
        <v>-1.8676944023628752</v>
      </c>
      <c r="D145">
        <v>140</v>
      </c>
      <c r="E145" s="128">
        <f t="shared" si="13"/>
        <v>46.431902565250908</v>
      </c>
      <c r="F145" s="114">
        <f t="shared" si="14"/>
        <v>-1.7009925110194017</v>
      </c>
      <c r="G145" s="114">
        <f t="shared" si="11"/>
        <v>-1.5940622868756631</v>
      </c>
      <c r="H145" s="110"/>
      <c r="I145" s="110"/>
      <c r="J145" s="110"/>
      <c r="K145" s="110"/>
      <c r="L145" s="110"/>
      <c r="M145" s="110"/>
    </row>
    <row r="146" spans="1:13">
      <c r="A146" s="93">
        <v>42248</v>
      </c>
      <c r="B146" s="115">
        <v>1.95</v>
      </c>
      <c r="C146" s="110">
        <f t="shared" si="12"/>
        <v>-1.8935028986844562</v>
      </c>
      <c r="D146">
        <v>141</v>
      </c>
      <c r="E146" s="128">
        <f t="shared" si="13"/>
        <v>47.943103657291786</v>
      </c>
      <c r="F146" s="114">
        <f t="shared" si="14"/>
        <v>-1.7284516456869836</v>
      </c>
      <c r="G146" s="114">
        <f t="shared" ref="G146:G197" si="15">(B146-AVERAGE(B135:B146))/_xlfn.STDEV.S(B135:B146)</f>
        <v>-1.4699335174374588</v>
      </c>
      <c r="H146" s="110"/>
      <c r="I146" s="110"/>
      <c r="J146" s="110"/>
      <c r="K146" s="110"/>
      <c r="L146" s="110"/>
      <c r="M146" s="110"/>
    </row>
    <row r="147" spans="1:13">
      <c r="A147" s="93">
        <v>42278</v>
      </c>
      <c r="B147" s="115">
        <v>1.67</v>
      </c>
      <c r="C147" s="110">
        <f t="shared" si="12"/>
        <v>-1.9591972529575705</v>
      </c>
      <c r="D147">
        <v>142</v>
      </c>
      <c r="E147" s="128">
        <f t="shared" si="13"/>
        <v>51.89899734612311</v>
      </c>
      <c r="F147" s="114">
        <f t="shared" si="14"/>
        <v>-1.7983476248408286</v>
      </c>
      <c r="G147" s="114">
        <f t="shared" si="15"/>
        <v>-1.5299949541953712</v>
      </c>
      <c r="H147" s="110"/>
      <c r="I147" s="110"/>
      <c r="J147" s="110"/>
      <c r="K147" s="110"/>
      <c r="L147" s="110"/>
      <c r="M147" s="110"/>
    </row>
    <row r="148" spans="1:13">
      <c r="A148" s="93">
        <v>42309</v>
      </c>
      <c r="B148" s="115">
        <v>1.72</v>
      </c>
      <c r="C148" s="110">
        <f t="shared" si="12"/>
        <v>-1.9474661182659427</v>
      </c>
      <c r="D148">
        <v>143</v>
      </c>
      <c r="E148" s="128">
        <f t="shared" si="13"/>
        <v>51.181087758831801</v>
      </c>
      <c r="F148" s="114">
        <f t="shared" si="14"/>
        <v>-1.7858661999919279</v>
      </c>
      <c r="G148" s="114">
        <f t="shared" si="15"/>
        <v>-1.3310143578272222</v>
      </c>
      <c r="H148" s="110"/>
      <c r="I148" s="110"/>
      <c r="J148" s="110"/>
      <c r="K148" s="110"/>
      <c r="L148" s="110"/>
      <c r="M148" s="110"/>
    </row>
    <row r="149" spans="1:13">
      <c r="A149" s="93">
        <v>42339</v>
      </c>
      <c r="B149" s="115">
        <v>3.39</v>
      </c>
      <c r="C149" s="110">
        <f t="shared" si="12"/>
        <v>-1.5556462195655816</v>
      </c>
      <c r="D149">
        <v>144</v>
      </c>
      <c r="E149" s="128">
        <f t="shared" si="13"/>
        <v>30.075307543302145</v>
      </c>
      <c r="F149" s="114">
        <f t="shared" si="14"/>
        <v>-1.3689866100386383</v>
      </c>
      <c r="G149" s="114">
        <f t="shared" si="15"/>
        <v>0.88683715164280963</v>
      </c>
      <c r="H149" s="110"/>
      <c r="I149" s="110"/>
      <c r="J149" s="110"/>
      <c r="K149" s="110"/>
      <c r="L149" s="110"/>
      <c r="M149" s="110"/>
    </row>
    <row r="150" spans="1:13">
      <c r="A150" s="93">
        <v>42370</v>
      </c>
      <c r="B150" s="115">
        <v>3.33</v>
      </c>
      <c r="C150" s="110">
        <f t="shared" si="12"/>
        <v>-1.5697235811955348</v>
      </c>
      <c r="D150">
        <v>145</v>
      </c>
      <c r="E150" s="128">
        <f t="shared" si="13"/>
        <v>30.736999048051718</v>
      </c>
      <c r="F150" s="114">
        <f t="shared" si="14"/>
        <v>-1.3839643198573195</v>
      </c>
      <c r="G150" s="114">
        <f t="shared" si="15"/>
        <v>0.90192283044828181</v>
      </c>
      <c r="H150" s="110"/>
      <c r="I150" s="110"/>
      <c r="J150" s="110"/>
      <c r="K150" s="110"/>
      <c r="L150" s="110"/>
      <c r="M150" s="110"/>
    </row>
    <row r="151" spans="1:13">
      <c r="A151" s="93">
        <v>42401</v>
      </c>
      <c r="B151" s="115">
        <v>3.27</v>
      </c>
      <c r="C151" s="110">
        <f t="shared" si="12"/>
        <v>-1.583800942825488</v>
      </c>
      <c r="D151">
        <v>146</v>
      </c>
      <c r="E151" s="128">
        <f t="shared" si="13"/>
        <v>31.405890552801292</v>
      </c>
      <c r="F151" s="114">
        <f t="shared" si="14"/>
        <v>-1.3989420296760007</v>
      </c>
      <c r="G151" s="114">
        <f t="shared" si="15"/>
        <v>0.99056361819478</v>
      </c>
      <c r="H151" s="110"/>
      <c r="I151" s="110"/>
      <c r="J151" s="110"/>
      <c r="K151" s="110"/>
      <c r="L151" s="110"/>
      <c r="M151" s="110"/>
    </row>
    <row r="152" spans="1:13">
      <c r="A152" s="93">
        <v>42430</v>
      </c>
      <c r="B152" s="115">
        <v>4.84</v>
      </c>
      <c r="C152" s="110">
        <f t="shared" si="12"/>
        <v>-1.2154433135083818</v>
      </c>
      <c r="D152">
        <v>147</v>
      </c>
      <c r="E152" s="128">
        <f t="shared" si="13"/>
        <v>16.273929511854252</v>
      </c>
      <c r="F152" s="114">
        <f t="shared" si="14"/>
        <v>-1.0070252894205129</v>
      </c>
      <c r="G152" s="114">
        <f t="shared" si="15"/>
        <v>2.271925464978906</v>
      </c>
      <c r="H152" s="110"/>
      <c r="I152" s="110"/>
      <c r="J152" s="110"/>
      <c r="K152" s="110"/>
      <c r="L152" s="110"/>
      <c r="M152" s="110"/>
    </row>
    <row r="153" spans="1:13">
      <c r="A153" s="93">
        <v>42461</v>
      </c>
      <c r="B153" s="115">
        <v>5.09</v>
      </c>
      <c r="C153" s="110">
        <f t="shared" si="12"/>
        <v>-1.1567876400502437</v>
      </c>
      <c r="D153">
        <v>148</v>
      </c>
      <c r="E153" s="128">
        <f t="shared" si="13"/>
        <v>14.319381575397719</v>
      </c>
      <c r="F153" s="114">
        <f t="shared" si="14"/>
        <v>-0.94461816517600861</v>
      </c>
      <c r="G153" s="114">
        <f t="shared" si="15"/>
        <v>1.8901854817972408</v>
      </c>
      <c r="H153" s="110"/>
      <c r="I153" s="110"/>
      <c r="J153" s="110"/>
      <c r="K153" s="110"/>
      <c r="L153" s="110"/>
      <c r="M153" s="110"/>
    </row>
    <row r="154" spans="1:13">
      <c r="A154" s="93">
        <v>42491</v>
      </c>
      <c r="B154" s="115">
        <v>4.3600000000000003</v>
      </c>
      <c r="C154" s="110">
        <f t="shared" si="12"/>
        <v>-1.3280622065480063</v>
      </c>
      <c r="D154">
        <v>149</v>
      </c>
      <c r="E154" s="128">
        <f t="shared" si="13"/>
        <v>20.377061549850797</v>
      </c>
      <c r="F154" s="114">
        <f t="shared" si="14"/>
        <v>-1.1268469679699613</v>
      </c>
      <c r="G154" s="114">
        <f t="shared" si="15"/>
        <v>1.0531233971227574</v>
      </c>
      <c r="H154" s="110"/>
      <c r="I154" s="110"/>
      <c r="J154" s="110"/>
      <c r="K154" s="110"/>
      <c r="L154" s="110"/>
      <c r="M154" s="110"/>
    </row>
    <row r="155" spans="1:13">
      <c r="A155" s="93">
        <v>42522</v>
      </c>
      <c r="B155" s="115">
        <v>4.51</v>
      </c>
      <c r="C155" s="110">
        <f t="shared" si="12"/>
        <v>-1.2928688024731239</v>
      </c>
      <c r="D155">
        <v>150</v>
      </c>
      <c r="E155" s="128">
        <f t="shared" si="13"/>
        <v>19.045332787976879</v>
      </c>
      <c r="F155" s="114">
        <f t="shared" si="14"/>
        <v>-1.0894026934232588</v>
      </c>
      <c r="G155" s="114">
        <f t="shared" si="15"/>
        <v>1.002432418806309</v>
      </c>
      <c r="H155" s="110"/>
      <c r="I155" s="110"/>
      <c r="J155" s="110"/>
      <c r="K155" s="110"/>
      <c r="L155" s="110"/>
      <c r="M155" s="110"/>
    </row>
    <row r="156" spans="1:13">
      <c r="A156" s="93">
        <v>42552</v>
      </c>
      <c r="B156" s="115">
        <v>4.5199999999999996</v>
      </c>
      <c r="C156" s="110">
        <f t="shared" si="12"/>
        <v>-1.2905225755347982</v>
      </c>
      <c r="D156">
        <v>151</v>
      </c>
      <c r="E156" s="128">
        <f t="shared" si="13"/>
        <v>18.958150870518619</v>
      </c>
      <c r="F156" s="114">
        <f t="shared" si="14"/>
        <v>-1.0869064084534787</v>
      </c>
      <c r="G156" s="114">
        <f t="shared" si="15"/>
        <v>0.87963940795613071</v>
      </c>
      <c r="H156" s="110"/>
      <c r="I156" s="110"/>
      <c r="J156" s="110"/>
      <c r="K156" s="110"/>
      <c r="L156" s="110"/>
      <c r="M156" s="110"/>
    </row>
    <row r="157" spans="1:13">
      <c r="A157" s="93">
        <v>42583</v>
      </c>
      <c r="B157" s="115">
        <v>6.47</v>
      </c>
      <c r="C157" s="110">
        <f t="shared" si="12"/>
        <v>-0.8330083225613224</v>
      </c>
      <c r="D157">
        <v>152</v>
      </c>
      <c r="E157" s="128">
        <f t="shared" si="13"/>
        <v>5.7796769661576501</v>
      </c>
      <c r="F157" s="114">
        <f t="shared" si="14"/>
        <v>-0.60013083934634448</v>
      </c>
      <c r="G157" s="114">
        <f t="shared" si="15"/>
        <v>1.8290780747410837</v>
      </c>
      <c r="H157" s="110"/>
      <c r="I157" s="110"/>
      <c r="J157" s="110"/>
      <c r="K157" s="110"/>
      <c r="L157" s="110"/>
      <c r="M157" s="110"/>
    </row>
    <row r="158" spans="1:13">
      <c r="A158" s="93">
        <v>42614</v>
      </c>
      <c r="B158" s="115">
        <v>8.1</v>
      </c>
      <c r="C158" s="110">
        <f t="shared" si="12"/>
        <v>-0.45057333161426316</v>
      </c>
      <c r="D158">
        <v>153</v>
      </c>
      <c r="E158" s="128">
        <f t="shared" si="13"/>
        <v>0.59922442046104618</v>
      </c>
      <c r="F158" s="114">
        <f t="shared" si="14"/>
        <v>-0.19323638927217587</v>
      </c>
      <c r="G158" s="114">
        <f t="shared" si="15"/>
        <v>2.0996126823348429</v>
      </c>
      <c r="H158" s="110"/>
      <c r="I158" s="110"/>
      <c r="J158" s="110"/>
      <c r="K158" s="110"/>
      <c r="L158" s="110"/>
      <c r="M158" s="110"/>
    </row>
    <row r="159" spans="1:13">
      <c r="A159" s="93">
        <v>42644</v>
      </c>
      <c r="B159" s="115">
        <v>9.3000000000000007</v>
      </c>
      <c r="C159" s="110">
        <f t="shared" si="12"/>
        <v>-0.16902609901520085</v>
      </c>
      <c r="D159">
        <v>154</v>
      </c>
      <c r="E159" s="128">
        <f t="shared" si="13"/>
        <v>0.18139432546968165</v>
      </c>
      <c r="F159" s="114">
        <f t="shared" si="14"/>
        <v>0.10631780710144545</v>
      </c>
      <c r="G159" s="114">
        <f t="shared" si="15"/>
        <v>2.0556405686185033</v>
      </c>
      <c r="H159" s="110"/>
      <c r="I159" s="110"/>
      <c r="J159" s="110"/>
      <c r="K159" s="110"/>
      <c r="L159" s="110"/>
      <c r="M159" s="110"/>
    </row>
    <row r="160" spans="1:13">
      <c r="A160" s="93">
        <v>42675</v>
      </c>
      <c r="B160" s="115">
        <v>10.050000000000001</v>
      </c>
      <c r="C160" s="110">
        <f t="shared" si="12"/>
        <v>6.9409213592129268E-3</v>
      </c>
      <c r="D160">
        <v>155</v>
      </c>
      <c r="E160" s="128">
        <f t="shared" si="13"/>
        <v>1.3827505161000799</v>
      </c>
      <c r="F160" s="114">
        <f t="shared" si="14"/>
        <v>0.29353917983495859</v>
      </c>
      <c r="G160" s="114">
        <f t="shared" si="15"/>
        <v>1.8933711355675822</v>
      </c>
      <c r="H160" s="110"/>
      <c r="I160" s="110"/>
      <c r="J160" s="110"/>
      <c r="K160" s="110"/>
      <c r="L160" s="110"/>
      <c r="M160" s="110"/>
    </row>
    <row r="161" spans="1:13">
      <c r="A161" s="93">
        <v>42705</v>
      </c>
      <c r="B161" s="115">
        <v>9.16</v>
      </c>
      <c r="C161" s="110">
        <f t="shared" si="12"/>
        <v>-0.20187327615175824</v>
      </c>
      <c r="D161">
        <v>156</v>
      </c>
      <c r="E161" s="128">
        <f t="shared" si="13"/>
        <v>8.1741169885340331E-2</v>
      </c>
      <c r="F161" s="114">
        <f t="shared" si="14"/>
        <v>7.1369817524522844E-2</v>
      </c>
      <c r="G161" s="114">
        <f t="shared" si="15"/>
        <v>1.2590878384484405</v>
      </c>
      <c r="H161" s="110"/>
      <c r="I161" s="110"/>
      <c r="J161" s="110"/>
      <c r="K161" s="110"/>
      <c r="L161" s="110"/>
      <c r="M161" s="110"/>
    </row>
    <row r="162" spans="1:13">
      <c r="A162" s="93">
        <v>42736</v>
      </c>
      <c r="B162" s="115">
        <v>10.535</v>
      </c>
      <c r="C162" s="110">
        <f t="shared" si="12"/>
        <v>0.12073292786800037</v>
      </c>
      <c r="D162">
        <v>157</v>
      </c>
      <c r="E162" s="128">
        <f t="shared" si="13"/>
        <v>2.7586025193744024</v>
      </c>
      <c r="F162" s="114">
        <f t="shared" si="14"/>
        <v>0.41460900086929697</v>
      </c>
      <c r="G162" s="114">
        <f t="shared" si="15"/>
        <v>1.4889615063211865</v>
      </c>
      <c r="H162" s="110"/>
      <c r="I162" s="110"/>
      <c r="J162" s="110"/>
      <c r="K162" s="110"/>
      <c r="L162" s="110"/>
      <c r="M162" s="110"/>
    </row>
    <row r="163" spans="1:13">
      <c r="A163" s="93">
        <v>42767</v>
      </c>
      <c r="B163" s="115">
        <v>11.91</v>
      </c>
      <c r="C163" s="110">
        <f t="shared" si="12"/>
        <v>0.44333913188775897</v>
      </c>
      <c r="D163">
        <v>158</v>
      </c>
      <c r="E163" s="128">
        <f t="shared" si="13"/>
        <v>9.2167138688634633</v>
      </c>
      <c r="F163" s="114">
        <f t="shared" si="14"/>
        <v>0.75784818421407107</v>
      </c>
      <c r="G163" s="114">
        <f t="shared" si="15"/>
        <v>1.6401803509572097</v>
      </c>
      <c r="H163" s="110"/>
      <c r="I163" s="110"/>
      <c r="J163" s="110"/>
      <c r="K163" s="110"/>
      <c r="L163" s="110"/>
      <c r="M163" s="110"/>
    </row>
    <row r="164" spans="1:13">
      <c r="A164" s="93">
        <v>42795</v>
      </c>
      <c r="B164" s="115">
        <v>11.44</v>
      </c>
      <c r="C164" s="110">
        <f t="shared" si="12"/>
        <v>0.33306646578645954</v>
      </c>
      <c r="D164">
        <v>159</v>
      </c>
      <c r="E164" s="128">
        <f t="shared" si="13"/>
        <v>6.5838639894017454</v>
      </c>
      <c r="F164" s="114">
        <f t="shared" si="14"/>
        <v>0.64052279063440265</v>
      </c>
      <c r="G164" s="114">
        <f t="shared" si="15"/>
        <v>1.2248096680940308</v>
      </c>
      <c r="H164" s="110"/>
      <c r="I164" s="110"/>
      <c r="J164" s="110"/>
      <c r="K164" s="110"/>
      <c r="L164" s="110"/>
      <c r="M164" s="110"/>
    </row>
    <row r="165" spans="1:13">
      <c r="A165" s="93">
        <v>42826</v>
      </c>
      <c r="B165" s="115">
        <v>11.03</v>
      </c>
      <c r="C165" s="110">
        <f t="shared" si="12"/>
        <v>0.23687116131511329</v>
      </c>
      <c r="D165">
        <v>160</v>
      </c>
      <c r="E165" s="128">
        <f t="shared" si="13"/>
        <v>4.6479226051904607</v>
      </c>
      <c r="F165" s="114">
        <f t="shared" si="14"/>
        <v>0.53817510687341552</v>
      </c>
      <c r="G165" s="114">
        <f t="shared" si="15"/>
        <v>0.91552001844684017</v>
      </c>
      <c r="H165" s="110"/>
      <c r="I165" s="110"/>
      <c r="J165" s="110"/>
      <c r="K165" s="110"/>
      <c r="L165" s="110"/>
      <c r="M165" s="110"/>
    </row>
    <row r="166" spans="1:13">
      <c r="A166" s="93">
        <v>42856</v>
      </c>
      <c r="B166" s="115">
        <v>10.58</v>
      </c>
      <c r="C166" s="110">
        <f t="shared" si="12"/>
        <v>0.13129094909046518</v>
      </c>
      <c r="D166">
        <v>161</v>
      </c>
      <c r="E166" s="128">
        <f t="shared" si="13"/>
        <v>2.9101088908122259</v>
      </c>
      <c r="F166" s="114">
        <f t="shared" si="14"/>
        <v>0.42584228323330775</v>
      </c>
      <c r="G166" s="114">
        <f t="shared" si="15"/>
        <v>0.63025489421800962</v>
      </c>
      <c r="H166" s="110"/>
      <c r="I166" s="110"/>
      <c r="J166" s="110"/>
      <c r="K166" s="110"/>
      <c r="L166" s="110"/>
      <c r="M166" s="110"/>
    </row>
    <row r="167" spans="1:13">
      <c r="A167" s="93">
        <v>42887</v>
      </c>
      <c r="B167" s="115">
        <v>11.11</v>
      </c>
      <c r="C167" s="110">
        <f t="shared" si="12"/>
        <v>0.25564097682171744</v>
      </c>
      <c r="D167">
        <v>162</v>
      </c>
      <c r="E167" s="128">
        <f t="shared" si="13"/>
        <v>4.9992672655243702</v>
      </c>
      <c r="F167" s="114">
        <f t="shared" si="14"/>
        <v>0.55814538663165691</v>
      </c>
      <c r="G167" s="114">
        <f t="shared" si="15"/>
        <v>0.72474609782802635</v>
      </c>
      <c r="H167" s="110"/>
      <c r="I167" s="110"/>
      <c r="J167" s="110"/>
      <c r="K167" s="110"/>
      <c r="L167" s="110"/>
      <c r="M167" s="110"/>
    </row>
    <row r="168" spans="1:13">
      <c r="A168" s="93">
        <v>42917</v>
      </c>
      <c r="B168" s="115">
        <v>11.8</v>
      </c>
      <c r="C168" s="110">
        <f t="shared" si="12"/>
        <v>0.41753063556617842</v>
      </c>
      <c r="D168">
        <v>163</v>
      </c>
      <c r="E168" s="128">
        <f t="shared" si="13"/>
        <v>8.5609149609043431</v>
      </c>
      <c r="F168" s="114">
        <f t="shared" si="14"/>
        <v>0.73038904954648931</v>
      </c>
      <c r="G168" s="114">
        <f t="shared" si="15"/>
        <v>1.0330389302825391</v>
      </c>
      <c r="H168" s="110"/>
      <c r="I168" s="110"/>
      <c r="J168" s="110"/>
      <c r="K168" s="110"/>
      <c r="L168" s="110"/>
      <c r="M168" s="110"/>
    </row>
    <row r="169" spans="1:13">
      <c r="A169" s="93">
        <v>42948</v>
      </c>
      <c r="B169" s="115">
        <v>10.62</v>
      </c>
      <c r="C169" s="110">
        <f t="shared" si="12"/>
        <v>0.14067585684376704</v>
      </c>
      <c r="D169">
        <v>164</v>
      </c>
      <c r="E169" s="128">
        <f t="shared" si="13"/>
        <v>3.0481812209791772</v>
      </c>
      <c r="F169" s="114">
        <f t="shared" si="14"/>
        <v>0.43582742311242822</v>
      </c>
      <c r="G169" s="114">
        <f t="shared" si="15"/>
        <v>0.13135711980024631</v>
      </c>
      <c r="H169" s="110"/>
      <c r="I169" s="110"/>
      <c r="J169" s="110"/>
      <c r="K169" s="110"/>
      <c r="L169" s="110"/>
      <c r="M169" s="110"/>
    </row>
    <row r="170" spans="1:13">
      <c r="A170" s="93">
        <v>42979</v>
      </c>
      <c r="B170" s="115">
        <v>9.65</v>
      </c>
      <c r="C170" s="110">
        <f t="shared" si="12"/>
        <v>-8.6908156173807843E-2</v>
      </c>
      <c r="D170">
        <v>165</v>
      </c>
      <c r="E170" s="128">
        <f t="shared" si="13"/>
        <v>0.60202721443053364</v>
      </c>
      <c r="F170" s="114">
        <f t="shared" si="14"/>
        <v>0.19368778104375151</v>
      </c>
      <c r="G170" s="114">
        <f t="shared" si="15"/>
        <v>-1.0329206917050791</v>
      </c>
      <c r="H170" s="110"/>
      <c r="I170" s="110"/>
      <c r="J170" s="110"/>
      <c r="K170" s="110"/>
      <c r="L170" s="110"/>
      <c r="M170" s="110"/>
    </row>
    <row r="171" spans="1:13">
      <c r="A171" s="93">
        <v>43009</v>
      </c>
      <c r="B171" s="115">
        <v>8.44</v>
      </c>
      <c r="C171" s="110">
        <f t="shared" si="12"/>
        <v>-0.37080161571119563</v>
      </c>
      <c r="D171">
        <v>166</v>
      </c>
      <c r="E171" s="128">
        <f t="shared" si="13"/>
        <v>0.18843922688015941</v>
      </c>
      <c r="F171" s="114">
        <f t="shared" si="14"/>
        <v>-0.10836270029964995</v>
      </c>
      <c r="G171" s="114">
        <f t="shared" si="15"/>
        <v>-1.9824236327425984</v>
      </c>
      <c r="H171" s="110"/>
      <c r="I171" s="110"/>
      <c r="J171" s="110"/>
      <c r="K171" s="110"/>
      <c r="L171" s="110"/>
      <c r="M171" s="110"/>
    </row>
    <row r="172" spans="1:13">
      <c r="A172" s="93">
        <v>43040</v>
      </c>
      <c r="B172" s="115">
        <v>7.46</v>
      </c>
      <c r="C172" s="110">
        <f t="shared" si="12"/>
        <v>-0.60073185566709619</v>
      </c>
      <c r="D172">
        <v>167</v>
      </c>
      <c r="E172" s="128">
        <f t="shared" si="13"/>
        <v>1.9996671377897735</v>
      </c>
      <c r="F172" s="114">
        <f t="shared" si="14"/>
        <v>-0.35299862733810705</v>
      </c>
      <c r="G172" s="114">
        <f t="shared" si="15"/>
        <v>-2.0728575142186694</v>
      </c>
      <c r="H172" s="110"/>
      <c r="I172" s="110"/>
      <c r="J172" s="110"/>
      <c r="K172" s="110"/>
      <c r="L172" s="110"/>
      <c r="M172" s="110"/>
    </row>
    <row r="173" spans="1:13">
      <c r="A173" s="93">
        <v>43070</v>
      </c>
      <c r="B173" s="115">
        <v>6.13</v>
      </c>
      <c r="C173" s="110">
        <f t="shared" si="12"/>
        <v>-0.91278003846438993</v>
      </c>
      <c r="D173">
        <v>168</v>
      </c>
      <c r="E173" s="128">
        <f t="shared" si="13"/>
        <v>7.5300621597385362</v>
      </c>
      <c r="F173" s="114">
        <f t="shared" si="14"/>
        <v>-0.68500452831887038</v>
      </c>
      <c r="G173" s="114">
        <f t="shared" si="15"/>
        <v>-2.1655440535355992</v>
      </c>
      <c r="H173" s="110"/>
      <c r="I173" s="110"/>
      <c r="J173" s="110"/>
      <c r="K173" s="110"/>
      <c r="L173" s="110"/>
      <c r="M173" s="110"/>
    </row>
    <row r="174" spans="1:13">
      <c r="A174" s="93">
        <v>43101</v>
      </c>
      <c r="B174" s="115">
        <v>8.99</v>
      </c>
      <c r="C174" s="110">
        <f t="shared" si="12"/>
        <v>-0.241759134103292</v>
      </c>
      <c r="D174">
        <v>169</v>
      </c>
      <c r="E174" s="128">
        <f t="shared" si="13"/>
        <v>1.3433766675783604E-2</v>
      </c>
      <c r="F174" s="114">
        <f t="shared" si="14"/>
        <v>2.8932973038259879E-2</v>
      </c>
      <c r="G174" s="114">
        <f t="shared" si="15"/>
        <v>-0.51308003533089652</v>
      </c>
      <c r="H174" s="110"/>
      <c r="I174" s="110"/>
      <c r="J174" s="110"/>
      <c r="K174" s="110"/>
      <c r="L174" s="110"/>
      <c r="M174" s="110"/>
    </row>
    <row r="175" spans="1:13">
      <c r="A175" s="93">
        <v>43132</v>
      </c>
      <c r="B175" s="115">
        <v>11.85</v>
      </c>
      <c r="C175" s="110">
        <f t="shared" si="12"/>
        <v>0.42926177025780576</v>
      </c>
      <c r="D175">
        <v>170</v>
      </c>
      <c r="E175" s="128">
        <f t="shared" si="13"/>
        <v>8.85600537361303</v>
      </c>
      <c r="F175" s="114">
        <f t="shared" si="14"/>
        <v>0.74287047439538989</v>
      </c>
      <c r="G175" s="114">
        <f t="shared" si="15"/>
        <v>1.0540722612423095</v>
      </c>
      <c r="H175" s="110"/>
      <c r="I175" s="110"/>
      <c r="J175" s="110"/>
      <c r="K175" s="110"/>
      <c r="L175" s="110"/>
      <c r="M175" s="110"/>
    </row>
    <row r="176" spans="1:13">
      <c r="A176" s="93">
        <v>43160</v>
      </c>
      <c r="B176" s="115">
        <v>9.7899999999999991</v>
      </c>
      <c r="C176" s="110">
        <f t="shared" si="12"/>
        <v>-5.4060979037250885E-2</v>
      </c>
      <c r="D176">
        <v>171</v>
      </c>
      <c r="E176" s="128">
        <f t="shared" si="13"/>
        <v>0.83888037001487226</v>
      </c>
      <c r="F176" s="114">
        <f t="shared" si="14"/>
        <v>0.22863577062067364</v>
      </c>
      <c r="G176" s="114">
        <f t="shared" si="15"/>
        <v>1.4181750300533205E-3</v>
      </c>
      <c r="H176" s="110"/>
      <c r="I176" s="110"/>
      <c r="J176" s="110"/>
      <c r="K176" s="110"/>
      <c r="L176" s="110"/>
      <c r="M176" s="110"/>
    </row>
    <row r="177" spans="1:13">
      <c r="A177" s="93">
        <v>43191</v>
      </c>
      <c r="B177" s="115">
        <v>8.52</v>
      </c>
      <c r="C177" s="110">
        <f t="shared" si="12"/>
        <v>-0.35203180020459146</v>
      </c>
      <c r="D177">
        <v>172</v>
      </c>
      <c r="E177" s="128">
        <f t="shared" si="13"/>
        <v>0.12538388721406829</v>
      </c>
      <c r="F177" s="114">
        <f t="shared" si="14"/>
        <v>-8.8392420541408528E-2</v>
      </c>
      <c r="G177" s="114">
        <f t="shared" si="15"/>
        <v>-0.60446172965931733</v>
      </c>
      <c r="H177" s="110"/>
      <c r="I177" s="110"/>
      <c r="J177" s="110"/>
      <c r="K177" s="110"/>
      <c r="L177" s="110"/>
      <c r="M177" s="110"/>
    </row>
    <row r="178" spans="1:13">
      <c r="A178" s="93">
        <v>43221</v>
      </c>
      <c r="B178" s="115">
        <v>11.29</v>
      </c>
      <c r="C178" s="110">
        <f t="shared" si="12"/>
        <v>0.29787306171157668</v>
      </c>
      <c r="D178">
        <v>173</v>
      </c>
      <c r="E178" s="128">
        <f t="shared" si="13"/>
        <v>5.8365927512756643</v>
      </c>
      <c r="F178" s="114">
        <f t="shared" si="14"/>
        <v>0.60307851608770002</v>
      </c>
      <c r="G178" s="114">
        <f t="shared" si="15"/>
        <v>0.9185011908594739</v>
      </c>
      <c r="H178" s="110"/>
      <c r="I178" s="110"/>
      <c r="J178" s="110"/>
      <c r="K178" s="110"/>
      <c r="L178" s="110"/>
      <c r="M178" s="110"/>
    </row>
    <row r="179" spans="1:13">
      <c r="A179" s="93">
        <v>43252</v>
      </c>
      <c r="B179" s="115">
        <v>10.74</v>
      </c>
      <c r="C179" s="110">
        <f t="shared" si="12"/>
        <v>0.16883058010367349</v>
      </c>
      <c r="D179">
        <v>174</v>
      </c>
      <c r="E179" s="128">
        <f t="shared" si="13"/>
        <v>3.4815982114800446</v>
      </c>
      <c r="F179" s="114">
        <f t="shared" si="14"/>
        <v>0.46578284274979059</v>
      </c>
      <c r="G179" s="114">
        <f t="shared" si="15"/>
        <v>0.63864148049063696</v>
      </c>
      <c r="H179" s="110"/>
      <c r="I179" s="110"/>
      <c r="J179" s="110"/>
      <c r="K179" s="110"/>
      <c r="L179" s="110"/>
      <c r="M179" s="110"/>
    </row>
    <row r="180" spans="1:13">
      <c r="A180" s="93">
        <v>43282</v>
      </c>
      <c r="B180" s="115">
        <v>10.39</v>
      </c>
      <c r="C180" s="110">
        <f t="shared" si="12"/>
        <v>8.671263726228047E-2</v>
      </c>
      <c r="D180">
        <v>175</v>
      </c>
      <c r="E180" s="128">
        <f t="shared" si="13"/>
        <v>2.2979653225191932</v>
      </c>
      <c r="F180" s="114">
        <f t="shared" si="14"/>
        <v>0.37841286880748454</v>
      </c>
      <c r="G180" s="114">
        <f t="shared" si="15"/>
        <v>0.54296729613567518</v>
      </c>
      <c r="H180" s="110"/>
      <c r="I180" s="110"/>
      <c r="J180" s="110"/>
      <c r="K180" s="110"/>
      <c r="L180" s="110"/>
      <c r="M180" s="110"/>
    </row>
    <row r="181" spans="1:13">
      <c r="A181" s="93">
        <v>43313</v>
      </c>
      <c r="B181" s="115">
        <v>9.9</v>
      </c>
      <c r="C181" s="110">
        <f t="shared" si="12"/>
        <v>-2.8252482715669911E-2</v>
      </c>
      <c r="D181">
        <v>176</v>
      </c>
      <c r="E181" s="128">
        <f t="shared" si="13"/>
        <v>1.0524792779739995</v>
      </c>
      <c r="F181" s="114">
        <f t="shared" si="14"/>
        <v>0.2560949052882559</v>
      </c>
      <c r="G181" s="114">
        <f t="shared" si="15"/>
        <v>0.2893532753624164</v>
      </c>
      <c r="H181" s="110"/>
      <c r="I181" s="110"/>
      <c r="J181" s="110"/>
      <c r="K181" s="110"/>
      <c r="L181" s="110"/>
      <c r="M181" s="110"/>
    </row>
    <row r="182" spans="1:13">
      <c r="A182" s="93">
        <v>43344</v>
      </c>
      <c r="B182" s="115">
        <v>10.43</v>
      </c>
      <c r="C182" s="110">
        <f t="shared" si="12"/>
        <v>9.6097545015582347E-2</v>
      </c>
      <c r="D182">
        <v>177</v>
      </c>
      <c r="E182" s="128">
        <f t="shared" si="13"/>
        <v>2.4208376526861453</v>
      </c>
      <c r="F182" s="114">
        <f t="shared" si="14"/>
        <v>0.38839800868660501</v>
      </c>
      <c r="G182" s="114">
        <f t="shared" si="15"/>
        <v>0.56641575548621337</v>
      </c>
      <c r="H182" s="110"/>
      <c r="I182" s="110"/>
      <c r="J182" s="110"/>
      <c r="K182" s="110"/>
      <c r="L182" s="110"/>
      <c r="M182" s="110"/>
    </row>
    <row r="183" spans="1:13">
      <c r="A183" s="93">
        <v>43374</v>
      </c>
      <c r="B183" s="115">
        <v>10.6</v>
      </c>
      <c r="C183" s="110">
        <f t="shared" si="12"/>
        <v>0.13598340296711611</v>
      </c>
      <c r="D183">
        <v>178</v>
      </c>
      <c r="E183" s="128">
        <f t="shared" si="13"/>
        <v>2.9787450558957014</v>
      </c>
      <c r="F183" s="114">
        <f t="shared" si="14"/>
        <v>0.43083485317286802</v>
      </c>
      <c r="G183" s="114">
        <f t="shared" si="15"/>
        <v>0.56296778221804022</v>
      </c>
      <c r="H183" s="110"/>
      <c r="I183" s="110"/>
      <c r="J183" s="110"/>
      <c r="K183" s="110"/>
      <c r="L183" s="110"/>
      <c r="M183" s="110"/>
    </row>
    <row r="184" spans="1:13">
      <c r="A184" s="93">
        <v>43405</v>
      </c>
      <c r="B184" s="115">
        <v>11.49</v>
      </c>
      <c r="C184" s="110">
        <f t="shared" si="12"/>
        <v>0.34479760047808727</v>
      </c>
      <c r="D184">
        <v>179</v>
      </c>
      <c r="E184" s="128">
        <f t="shared" si="13"/>
        <v>6.8429544021104416</v>
      </c>
      <c r="F184" s="114">
        <f t="shared" si="14"/>
        <v>0.65300421548330378</v>
      </c>
      <c r="G184" s="114">
        <f t="shared" si="15"/>
        <v>0.94832834747417039</v>
      </c>
      <c r="H184" s="110"/>
      <c r="I184" s="110"/>
      <c r="J184" s="110"/>
      <c r="K184" s="110"/>
      <c r="L184" s="110"/>
      <c r="M184" s="110"/>
    </row>
    <row r="185" spans="1:13">
      <c r="A185" s="93">
        <v>43435</v>
      </c>
      <c r="B185" s="115">
        <v>11.61</v>
      </c>
      <c r="C185" s="110">
        <f t="shared" si="12"/>
        <v>0.37295232373799331</v>
      </c>
      <c r="D185">
        <v>180</v>
      </c>
      <c r="E185" s="128">
        <f t="shared" si="13"/>
        <v>7.485171392611301</v>
      </c>
      <c r="F185" s="114">
        <f t="shared" si="14"/>
        <v>0.68295963512066571</v>
      </c>
      <c r="G185" s="114">
        <f t="shared" si="15"/>
        <v>1.1041456659650044</v>
      </c>
      <c r="H185" s="110"/>
      <c r="I185" s="110"/>
      <c r="J185" s="110"/>
      <c r="K185" s="110"/>
      <c r="L185" s="110"/>
      <c r="M185" s="110"/>
    </row>
    <row r="186" spans="1:13">
      <c r="A186" s="93">
        <v>43466</v>
      </c>
      <c r="B186" s="115">
        <v>8.77</v>
      </c>
      <c r="C186" s="110">
        <f t="shared" si="12"/>
        <v>-0.29337612674645352</v>
      </c>
      <c r="D186">
        <v>181</v>
      </c>
      <c r="E186" s="128">
        <f t="shared" si="13"/>
        <v>1.083595075753381E-2</v>
      </c>
      <c r="F186" s="114">
        <f t="shared" si="14"/>
        <v>-2.5985296296904142E-2</v>
      </c>
      <c r="G186" s="114">
        <f t="shared" si="15"/>
        <v>-1.5751241382408003</v>
      </c>
      <c r="H186" s="110"/>
      <c r="I186" s="110"/>
      <c r="J186" s="110"/>
      <c r="K186" s="110"/>
      <c r="L186" s="110"/>
      <c r="M186" s="110"/>
    </row>
    <row r="187" spans="1:13">
      <c r="A187" s="93">
        <v>43497</v>
      </c>
      <c r="B187" s="115">
        <v>5.93</v>
      </c>
      <c r="C187" s="110">
        <f t="shared" si="12"/>
        <v>-0.9597045772309003</v>
      </c>
      <c r="D187">
        <v>182</v>
      </c>
      <c r="E187" s="128">
        <f t="shared" si="13"/>
        <v>8.6677005089037653</v>
      </c>
      <c r="F187" s="114">
        <f t="shared" si="14"/>
        <v>-0.73493022771447392</v>
      </c>
      <c r="G187" s="114">
        <f t="shared" si="15"/>
        <v>-2.521951246414107</v>
      </c>
      <c r="H187" s="110"/>
      <c r="I187" s="110"/>
      <c r="J187" s="110"/>
      <c r="K187" s="110"/>
      <c r="L187" s="110"/>
      <c r="M187" s="110"/>
    </row>
    <row r="188" spans="1:13">
      <c r="A188" s="93">
        <v>43525</v>
      </c>
      <c r="B188" s="115">
        <v>7.57</v>
      </c>
      <c r="C188" s="110">
        <f t="shared" si="12"/>
        <v>-0.57492335934551542</v>
      </c>
      <c r="D188">
        <v>183</v>
      </c>
      <c r="E188" s="128">
        <f t="shared" si="13"/>
        <v>1.7006660457488976</v>
      </c>
      <c r="F188" s="114">
        <f t="shared" si="14"/>
        <v>-0.32553949267052501</v>
      </c>
      <c r="G188" s="114">
        <f t="shared" si="15"/>
        <v>-1.2650213186638983</v>
      </c>
      <c r="H188" s="110"/>
      <c r="I188" s="110"/>
      <c r="J188" s="110"/>
      <c r="K188" s="110"/>
      <c r="L188" s="110"/>
      <c r="M188" s="110"/>
    </row>
    <row r="189" spans="1:13">
      <c r="A189" s="93">
        <v>43556</v>
      </c>
      <c r="B189" s="115">
        <v>9.4499999999999993</v>
      </c>
      <c r="C189" s="110">
        <f t="shared" si="12"/>
        <v>-0.13383269494031844</v>
      </c>
      <c r="D189">
        <v>184</v>
      </c>
      <c r="E189" s="128">
        <f t="shared" si="13"/>
        <v>0.33166556359575966</v>
      </c>
      <c r="F189" s="114">
        <f t="shared" si="14"/>
        <v>0.14376208164814772</v>
      </c>
      <c r="G189" s="114">
        <f t="shared" si="15"/>
        <v>-0.23401859553423385</v>
      </c>
      <c r="H189" s="110"/>
      <c r="I189" s="110"/>
      <c r="J189" s="110"/>
      <c r="K189" s="110"/>
      <c r="L189" s="110"/>
      <c r="M189" s="110"/>
    </row>
    <row r="190" spans="1:13">
      <c r="A190" s="93">
        <v>43586</v>
      </c>
      <c r="B190" s="115">
        <v>8.33</v>
      </c>
      <c r="C190" s="110">
        <f t="shared" si="12"/>
        <v>-0.39661011203277619</v>
      </c>
      <c r="D190">
        <v>185</v>
      </c>
      <c r="E190" s="128">
        <f t="shared" si="13"/>
        <v>0.296040318921034</v>
      </c>
      <c r="F190" s="114">
        <f t="shared" si="14"/>
        <v>-0.13582183496723174</v>
      </c>
      <c r="G190" s="114">
        <f t="shared" si="15"/>
        <v>-0.7542349528361123</v>
      </c>
      <c r="H190" s="110"/>
      <c r="I190" s="110"/>
      <c r="J190" s="110"/>
      <c r="K190" s="110"/>
      <c r="L190" s="110"/>
      <c r="M190" s="110"/>
    </row>
    <row r="191" spans="1:13">
      <c r="A191" s="93">
        <v>43617</v>
      </c>
      <c r="B191" s="115">
        <v>8.43</v>
      </c>
      <c r="C191" s="110">
        <f t="shared" si="12"/>
        <v>-0.37314784264952106</v>
      </c>
      <c r="D191">
        <v>186</v>
      </c>
      <c r="E191" s="128">
        <f t="shared" si="13"/>
        <v>0.19722114433842058</v>
      </c>
      <c r="F191" s="114">
        <f t="shared" si="14"/>
        <v>-0.11085898526943007</v>
      </c>
      <c r="G191" s="114">
        <f t="shared" si="15"/>
        <v>-0.58412226812864754</v>
      </c>
      <c r="H191" s="110"/>
      <c r="I191" s="110"/>
      <c r="J191" s="110"/>
      <c r="K191" s="110"/>
      <c r="L191" s="110"/>
      <c r="M191" s="110"/>
    </row>
    <row r="192" spans="1:13">
      <c r="A192" s="93">
        <v>43647</v>
      </c>
      <c r="B192" s="115">
        <v>8.51</v>
      </c>
      <c r="C192" s="110">
        <f t="shared" si="12"/>
        <v>-0.35437802714291694</v>
      </c>
      <c r="D192">
        <v>187</v>
      </c>
      <c r="E192" s="128">
        <f t="shared" si="13"/>
        <v>0.13256580467232953</v>
      </c>
      <c r="F192" s="114">
        <f t="shared" si="14"/>
        <v>-9.0888705511188647E-2</v>
      </c>
      <c r="G192" s="114">
        <f t="shared" si="15"/>
        <v>-0.44609182789679308</v>
      </c>
      <c r="H192" s="110"/>
      <c r="I192" s="110"/>
      <c r="J192" s="110"/>
      <c r="K192" s="110"/>
      <c r="L192" s="110"/>
      <c r="M192" s="110"/>
    </row>
    <row r="193" spans="1:13">
      <c r="A193" s="93">
        <v>43678</v>
      </c>
      <c r="B193" s="115">
        <v>7.83</v>
      </c>
      <c r="C193" s="110">
        <f t="shared" si="12"/>
        <v>-0.51392145894905206</v>
      </c>
      <c r="D193">
        <v>188</v>
      </c>
      <c r="E193" s="128">
        <f t="shared" si="13"/>
        <v>1.0901361918341024</v>
      </c>
      <c r="F193" s="114">
        <f t="shared" si="14"/>
        <v>-0.26063608345624051</v>
      </c>
      <c r="G193" s="114">
        <f t="shared" si="15"/>
        <v>-0.73642854745560538</v>
      </c>
      <c r="H193" s="110"/>
      <c r="I193" s="110"/>
      <c r="J193" s="110"/>
      <c r="K193" s="110"/>
      <c r="L193" s="110"/>
      <c r="M193" s="110"/>
    </row>
    <row r="194" spans="1:13">
      <c r="A194" s="93">
        <v>43709</v>
      </c>
      <c r="B194" s="115">
        <v>7.74</v>
      </c>
      <c r="C194" s="110">
        <f t="shared" si="12"/>
        <v>-0.53503750139398165</v>
      </c>
      <c r="D194">
        <v>189</v>
      </c>
      <c r="E194" s="128">
        <f t="shared" si="13"/>
        <v>1.2861734489584544</v>
      </c>
      <c r="F194" s="114">
        <f t="shared" si="14"/>
        <v>-0.28310264818426206</v>
      </c>
      <c r="G194" s="114">
        <f t="shared" si="15"/>
        <v>-0.66402100335175074</v>
      </c>
      <c r="H194" s="110"/>
      <c r="I194" s="110"/>
      <c r="J194" s="110"/>
      <c r="K194" s="110"/>
      <c r="L194" s="110"/>
      <c r="M194" s="110"/>
    </row>
    <row r="195" spans="1:13">
      <c r="A195" s="93">
        <v>43739</v>
      </c>
      <c r="B195" s="115">
        <v>8.35</v>
      </c>
      <c r="C195" s="110">
        <f t="shared" si="12"/>
        <v>-0.39191765815612523</v>
      </c>
      <c r="D195">
        <v>190</v>
      </c>
      <c r="E195" s="128">
        <f t="shared" si="13"/>
        <v>0.27467648400451167</v>
      </c>
      <c r="F195" s="114">
        <f t="shared" si="14"/>
        <v>-0.1308292650276715</v>
      </c>
      <c r="G195" s="114">
        <f t="shared" si="15"/>
        <v>-0.19970519433854575</v>
      </c>
      <c r="H195" s="110"/>
      <c r="I195" s="110"/>
      <c r="J195" s="110"/>
      <c r="K195" s="110"/>
      <c r="L195" s="110"/>
      <c r="M195" s="110"/>
    </row>
    <row r="196" spans="1:13">
      <c r="A196" s="93">
        <v>43770</v>
      </c>
      <c r="B196" s="115">
        <v>8.44</v>
      </c>
      <c r="C196" s="110">
        <f t="shared" si="12"/>
        <v>-0.37080161571119563</v>
      </c>
      <c r="D196">
        <v>191</v>
      </c>
      <c r="E196" s="128">
        <f t="shared" si="13"/>
        <v>0.18843922688015941</v>
      </c>
      <c r="F196" s="114">
        <f t="shared" si="14"/>
        <v>-0.10836270029964995</v>
      </c>
      <c r="G196" s="114">
        <f t="shared" si="15"/>
        <v>2.0229869021117165E-2</v>
      </c>
      <c r="H196" s="110"/>
      <c r="I196" s="110"/>
      <c r="J196" s="110"/>
      <c r="K196" s="110"/>
      <c r="L196" s="110"/>
      <c r="M196" s="110"/>
    </row>
    <row r="197" spans="1:13">
      <c r="A197" s="93">
        <v>43800</v>
      </c>
      <c r="B197" s="115">
        <v>9.42</v>
      </c>
      <c r="C197" s="110">
        <f t="shared" si="12"/>
        <v>-0.14087137575529482</v>
      </c>
      <c r="D197">
        <v>192</v>
      </c>
      <c r="E197" s="128">
        <f t="shared" si="13"/>
        <v>0.29801131597054453</v>
      </c>
      <c r="F197" s="114">
        <f t="shared" si="14"/>
        <v>0.13627322673880735</v>
      </c>
      <c r="G197" s="114">
        <f t="shared" si="15"/>
        <v>1.2790239804492756</v>
      </c>
      <c r="H197" s="110"/>
      <c r="I197" s="110"/>
      <c r="J197" s="110"/>
      <c r="K197" s="110"/>
      <c r="L197" s="110"/>
      <c r="M197" s="110"/>
    </row>
    <row r="198" spans="1:13">
      <c r="A198" s="127">
        <v>43831</v>
      </c>
      <c r="B198" s="115">
        <f>(B197+B199)/2</f>
        <v>6.02</v>
      </c>
      <c r="C198" s="110">
        <f t="shared" ref="C198:C209" si="16">STANDARDIZE(B198,$B$2,$B$3)</f>
        <v>-0.93858853478597071</v>
      </c>
      <c r="D198">
        <v>193</v>
      </c>
      <c r="E198" s="128">
        <f t="shared" ref="E198:E209" si="17">(B198-$E$2)^2</f>
        <v>8.1458632517794136</v>
      </c>
      <c r="F198" s="114">
        <f t="shared" ref="F198:F209" si="18">STANDARDIZE(B198,$E$2,$E$3)</f>
        <v>-0.71246366298645236</v>
      </c>
      <c r="G198" s="114">
        <f t="shared" ref="G198:G209" si="19">(B198-AVERAGE(B187:B198))/_xlfn.STDEV.S(B187:B198)</f>
        <v>-1.7904138483507064</v>
      </c>
    </row>
    <row r="199" spans="1:13">
      <c r="A199" s="127">
        <v>43862</v>
      </c>
      <c r="B199" s="115">
        <v>2.62</v>
      </c>
      <c r="C199" s="110">
        <f t="shared" si="16"/>
        <v>-1.7363056938166463</v>
      </c>
      <c r="D199">
        <v>194</v>
      </c>
      <c r="E199" s="128">
        <f t="shared" si="17"/>
        <v>39.113715187588276</v>
      </c>
      <c r="F199" s="114">
        <f t="shared" si="18"/>
        <v>-1.5612005527117119</v>
      </c>
      <c r="G199" s="114">
        <f t="shared" si="19"/>
        <v>-2.7752264568910459</v>
      </c>
    </row>
    <row r="200" spans="1:13">
      <c r="A200" s="127">
        <v>43891</v>
      </c>
      <c r="B200" s="115">
        <v>2.17</v>
      </c>
      <c r="C200" s="110">
        <f t="shared" si="16"/>
        <v>-1.8418859060412947</v>
      </c>
      <c r="D200">
        <v>195</v>
      </c>
      <c r="E200" s="128">
        <f t="shared" si="17"/>
        <v>44.944901473210038</v>
      </c>
      <c r="F200" s="114">
        <f t="shared" si="18"/>
        <v>-1.6735333763518199</v>
      </c>
      <c r="G200" s="114">
        <f t="shared" si="19"/>
        <v>-2.0900589687646169</v>
      </c>
    </row>
    <row r="201" spans="1:13">
      <c r="A201" s="127">
        <v>43922</v>
      </c>
      <c r="B201" s="115">
        <v>2.0699999999999998</v>
      </c>
      <c r="C201" s="110">
        <f t="shared" si="16"/>
        <v>-1.8653481754245498</v>
      </c>
      <c r="D201">
        <v>196</v>
      </c>
      <c r="E201" s="128">
        <f t="shared" si="17"/>
        <v>46.295720647792649</v>
      </c>
      <c r="F201" s="114">
        <f t="shared" si="18"/>
        <v>-1.6984962260496215</v>
      </c>
      <c r="G201" s="114">
        <f t="shared" si="19"/>
        <v>-1.6664558379621084</v>
      </c>
    </row>
    <row r="202" spans="1:13">
      <c r="A202" s="127">
        <v>43952</v>
      </c>
      <c r="B202" s="115">
        <v>3.83</v>
      </c>
      <c r="C202" s="110">
        <f t="shared" si="16"/>
        <v>-1.4524122342792589</v>
      </c>
      <c r="D202">
        <v>197</v>
      </c>
      <c r="E202" s="128">
        <f t="shared" si="17"/>
        <v>25.44290317513865</v>
      </c>
      <c r="F202" s="114">
        <f t="shared" si="18"/>
        <v>-1.2591500713683108</v>
      </c>
      <c r="G202" s="114">
        <f t="shared" si="19"/>
        <v>-0.87313815915844761</v>
      </c>
    </row>
    <row r="203" spans="1:13">
      <c r="A203" s="127">
        <v>43983</v>
      </c>
      <c r="B203" s="115">
        <v>5.84</v>
      </c>
      <c r="C203" s="110">
        <f t="shared" si="16"/>
        <v>-0.98082061967583001</v>
      </c>
      <c r="D203">
        <v>198</v>
      </c>
      <c r="E203" s="128">
        <f t="shared" si="17"/>
        <v>9.2057377660281166</v>
      </c>
      <c r="F203" s="114">
        <f t="shared" si="18"/>
        <v>-0.75739679244249547</v>
      </c>
      <c r="G203" s="114">
        <f t="shared" si="19"/>
        <v>-8.4207238517592348E-2</v>
      </c>
    </row>
    <row r="204" spans="1:13">
      <c r="A204" s="127">
        <v>44013</v>
      </c>
      <c r="B204" s="115">
        <v>6.03</v>
      </c>
      <c r="C204" s="110">
        <f t="shared" si="16"/>
        <v>-0.93624230784764506</v>
      </c>
      <c r="D204">
        <v>199</v>
      </c>
      <c r="E204" s="128">
        <f t="shared" si="17"/>
        <v>8.0888813343211474</v>
      </c>
      <c r="F204" s="114">
        <f t="shared" si="18"/>
        <v>-0.70996737801667209</v>
      </c>
      <c r="G204" s="114">
        <f t="shared" si="19"/>
        <v>6.3575158231973419E-2</v>
      </c>
    </row>
    <row r="205" spans="1:13">
      <c r="A205" s="127">
        <v>44044</v>
      </c>
      <c r="B205" s="115">
        <v>6.37</v>
      </c>
      <c r="C205" s="110">
        <f t="shared" si="16"/>
        <v>-0.85647059194457753</v>
      </c>
      <c r="D205">
        <v>200</v>
      </c>
      <c r="E205" s="128">
        <f t="shared" si="17"/>
        <v>6.2704961407402626</v>
      </c>
      <c r="F205" s="114">
        <f t="shared" si="18"/>
        <v>-0.62509368904414608</v>
      </c>
      <c r="G205" s="114">
        <f t="shared" si="19"/>
        <v>0.24591978759735877</v>
      </c>
    </row>
    <row r="206" spans="1:13">
      <c r="A206" s="127">
        <v>44075</v>
      </c>
      <c r="B206" s="115">
        <v>5.97</v>
      </c>
      <c r="C206" s="110">
        <f t="shared" si="16"/>
        <v>-0.95031966947759827</v>
      </c>
      <c r="D206">
        <v>201</v>
      </c>
      <c r="E206" s="128">
        <f t="shared" si="17"/>
        <v>8.4337728390707198</v>
      </c>
      <c r="F206" s="114">
        <f t="shared" si="18"/>
        <v>-0.72494508783535327</v>
      </c>
      <c r="G206" s="114">
        <f t="shared" si="19"/>
        <v>0.15159781507565501</v>
      </c>
    </row>
    <row r="207" spans="1:13">
      <c r="A207" s="127">
        <v>44105</v>
      </c>
      <c r="B207" s="115">
        <v>6.07</v>
      </c>
      <c r="C207" s="110">
        <f t="shared" si="16"/>
        <v>-0.92685740009434292</v>
      </c>
      <c r="D207">
        <v>202</v>
      </c>
      <c r="E207" s="128">
        <f t="shared" si="17"/>
        <v>7.862953664488102</v>
      </c>
      <c r="F207" s="114">
        <f t="shared" si="18"/>
        <v>-0.69998223813755134</v>
      </c>
      <c r="G207" s="114">
        <f t="shared" si="19"/>
        <v>0.2855536478042926</v>
      </c>
    </row>
    <row r="208" spans="1:13">
      <c r="A208" s="127">
        <v>44136</v>
      </c>
      <c r="B208" s="115">
        <v>6.24</v>
      </c>
      <c r="C208" s="110">
        <f t="shared" si="16"/>
        <v>-0.88697154214280916</v>
      </c>
      <c r="D208">
        <v>203</v>
      </c>
      <c r="E208" s="128">
        <f t="shared" si="17"/>
        <v>6.9384610676976592</v>
      </c>
      <c r="F208" s="114">
        <f t="shared" si="18"/>
        <v>-0.65754539365128839</v>
      </c>
      <c r="G208" s="114">
        <f t="shared" si="19"/>
        <v>0.47385401633283741</v>
      </c>
    </row>
    <row r="209" spans="1:7">
      <c r="A209" s="127">
        <v>44166</v>
      </c>
      <c r="B209" s="115">
        <v>6.68</v>
      </c>
      <c r="C209" s="110">
        <f t="shared" si="16"/>
        <v>-0.78373755685648661</v>
      </c>
      <c r="D209">
        <v>204</v>
      </c>
      <c r="E209" s="128">
        <f t="shared" si="17"/>
        <v>4.8140566995341612</v>
      </c>
      <c r="F209" s="114">
        <f t="shared" si="18"/>
        <v>-0.54770885498096078</v>
      </c>
      <c r="G209" s="114">
        <f t="shared" si="19"/>
        <v>0.94934719953361979</v>
      </c>
    </row>
  </sheetData>
  <hyperlinks>
    <hyperlink ref="T12" location="'2. forecast -&gt; standardize'!A1" display="2. forecast -&gt; standardize"/>
    <hyperlink ref="T15" location="'1. standardize -&gt; forecast'!A1" display="1. standardize -&gt; forecast"/>
  </hyperlinks>
  <pageMargins left="0.7" right="0.7" top="0.75" bottom="0.75" header="0.3" footer="0.3"/>
  <pageSetup paperSize="9" orientation="portrait" r:id="rId1"/>
  <ignoredErrors>
    <ignoredError sqref="G7:G197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Q8" sqref="Q8"/>
    </sheetView>
  </sheetViews>
  <sheetFormatPr defaultRowHeight="14.5"/>
  <cols>
    <col min="2" max="2" width="8.7265625" style="115"/>
    <col min="7" max="7" width="8.7265625" customWidth="1"/>
    <col min="8" max="8" width="11.26953125" customWidth="1"/>
  </cols>
  <sheetData>
    <row r="1" spans="1:5">
      <c r="B1" s="116" t="s">
        <v>155</v>
      </c>
      <c r="E1" s="131" t="s">
        <v>193</v>
      </c>
    </row>
    <row r="2" spans="1:5">
      <c r="A2" s="112">
        <v>37956</v>
      </c>
      <c r="B2" s="115">
        <v>16.57</v>
      </c>
    </row>
    <row r="3" spans="1:5">
      <c r="A3" s="112">
        <v>37987</v>
      </c>
      <c r="B3" s="115">
        <f>B2+(B5-B2)/3</f>
        <v>16.143333333333334</v>
      </c>
    </row>
    <row r="4" spans="1:5">
      <c r="A4" s="112">
        <v>38018</v>
      </c>
      <c r="B4" s="115">
        <f>B2+2*(B5-B2)/3</f>
        <v>15.716666666666667</v>
      </c>
    </row>
    <row r="5" spans="1:5">
      <c r="A5" s="112">
        <v>38047</v>
      </c>
      <c r="B5" s="115">
        <v>15.29</v>
      </c>
    </row>
    <row r="6" spans="1:5">
      <c r="A6" s="112">
        <v>38078</v>
      </c>
      <c r="B6" s="115">
        <f>B5+(B11-B5)/6</f>
        <v>14.844999999999999</v>
      </c>
    </row>
    <row r="7" spans="1:5">
      <c r="A7" s="112">
        <v>38108</v>
      </c>
      <c r="B7" s="115">
        <f>B5+2*(B11-B5)/6</f>
        <v>14.399999999999999</v>
      </c>
    </row>
    <row r="8" spans="1:5">
      <c r="A8" s="112">
        <v>38139</v>
      </c>
      <c r="B8" s="115">
        <f>B5+3*(B11-B5)/6</f>
        <v>13.954999999999998</v>
      </c>
    </row>
    <row r="9" spans="1:5">
      <c r="A9" s="112">
        <v>38169</v>
      </c>
      <c r="B9" s="115">
        <f>B5+4*(B11-B5)/6</f>
        <v>13.51</v>
      </c>
    </row>
    <row r="10" spans="1:5">
      <c r="A10" s="112">
        <v>38200</v>
      </c>
      <c r="B10" s="115">
        <f>B5+5*(B11-B5)/6</f>
        <v>13.065</v>
      </c>
    </row>
    <row r="11" spans="1:5">
      <c r="A11" s="112">
        <v>38231</v>
      </c>
      <c r="B11" s="115">
        <v>12.62</v>
      </c>
    </row>
    <row r="12" spans="1:5">
      <c r="A12" s="112">
        <v>38261</v>
      </c>
      <c r="B12" s="115">
        <v>12.65</v>
      </c>
    </row>
    <row r="13" spans="1:5">
      <c r="A13" s="112">
        <v>38292</v>
      </c>
      <c r="B13" s="115">
        <v>12.67</v>
      </c>
    </row>
    <row r="14" spans="1:5">
      <c r="A14" s="112">
        <v>38322</v>
      </c>
      <c r="B14" s="115">
        <f>B13+(B16-B13)/3</f>
        <v>11.923333333333334</v>
      </c>
    </row>
    <row r="15" spans="1:5">
      <c r="A15" s="112">
        <v>38353</v>
      </c>
      <c r="B15" s="115">
        <f>B13+2*(B16-B13)/3</f>
        <v>11.176666666666666</v>
      </c>
    </row>
    <row r="16" spans="1:5">
      <c r="A16" s="112">
        <v>38384</v>
      </c>
      <c r="B16" s="115">
        <v>10.43</v>
      </c>
    </row>
    <row r="17" spans="1:2">
      <c r="A17" s="112">
        <v>38412</v>
      </c>
      <c r="B17" s="115">
        <v>11.12</v>
      </c>
    </row>
    <row r="18" spans="1:2">
      <c r="A18" s="112">
        <v>38443</v>
      </c>
      <c r="B18" s="115">
        <v>11.36</v>
      </c>
    </row>
    <row r="19" spans="1:2">
      <c r="A19" s="112">
        <v>38473</v>
      </c>
      <c r="B19" s="115">
        <v>10.72</v>
      </c>
    </row>
    <row r="20" spans="1:2">
      <c r="A20" s="112">
        <v>38504</v>
      </c>
      <c r="B20" s="115">
        <v>10.59</v>
      </c>
    </row>
    <row r="21" spans="1:2">
      <c r="A21" s="112">
        <v>38534</v>
      </c>
      <c r="B21" s="115">
        <f>(B20+B22)/2</f>
        <v>10.254999999999999</v>
      </c>
    </row>
    <row r="22" spans="1:2">
      <c r="A22" s="112">
        <v>38565</v>
      </c>
      <c r="B22" s="115">
        <v>9.92</v>
      </c>
    </row>
    <row r="23" spans="1:2">
      <c r="A23" s="112">
        <v>38596</v>
      </c>
      <c r="B23" s="115">
        <v>10.26</v>
      </c>
    </row>
    <row r="24" spans="1:2">
      <c r="A24" s="112">
        <v>38626</v>
      </c>
      <c r="B24" s="115">
        <v>10.86</v>
      </c>
    </row>
    <row r="25" spans="1:2">
      <c r="A25" s="112">
        <v>38657</v>
      </c>
      <c r="B25" s="115">
        <v>11.23</v>
      </c>
    </row>
    <row r="26" spans="1:2">
      <c r="A26" s="112">
        <v>38687</v>
      </c>
      <c r="B26" s="115">
        <f>B25+(B28-B25)/3</f>
        <v>10.73</v>
      </c>
    </row>
    <row r="27" spans="1:2">
      <c r="A27" s="112">
        <v>38718</v>
      </c>
      <c r="B27" s="115">
        <f>B25+2*(B28-B25)/3</f>
        <v>10.23</v>
      </c>
    </row>
    <row r="28" spans="1:2">
      <c r="A28" s="112">
        <v>38749</v>
      </c>
      <c r="B28" s="115">
        <v>9.73</v>
      </c>
    </row>
    <row r="29" spans="1:2">
      <c r="A29" s="112">
        <v>38777</v>
      </c>
      <c r="B29" s="115">
        <v>10.45</v>
      </c>
    </row>
    <row r="30" spans="1:2">
      <c r="A30" s="112">
        <v>38808</v>
      </c>
      <c r="B30" s="115">
        <v>11.18</v>
      </c>
    </row>
    <row r="31" spans="1:2">
      <c r="A31" s="112">
        <v>38838</v>
      </c>
      <c r="B31" s="115">
        <v>11.91</v>
      </c>
    </row>
    <row r="32" spans="1:2">
      <c r="A32" s="112">
        <v>38869</v>
      </c>
      <c r="B32" s="115">
        <v>12.83</v>
      </c>
    </row>
    <row r="33" spans="1:2">
      <c r="A33" s="112">
        <v>38899</v>
      </c>
      <c r="B33" s="115">
        <v>13.01</v>
      </c>
    </row>
    <row r="34" spans="1:2">
      <c r="A34" s="112">
        <v>38930</v>
      </c>
      <c r="B34" s="115">
        <v>13.8</v>
      </c>
    </row>
    <row r="35" spans="1:2">
      <c r="A35" s="112">
        <v>38961</v>
      </c>
      <c r="B35" s="115">
        <v>13.55</v>
      </c>
    </row>
    <row r="36" spans="1:2">
      <c r="A36" s="112">
        <v>38991</v>
      </c>
      <c r="B36" s="115">
        <v>13.22</v>
      </c>
    </row>
    <row r="37" spans="1:2">
      <c r="A37" s="112">
        <v>39022</v>
      </c>
      <c r="B37" s="115">
        <v>12.79</v>
      </c>
    </row>
    <row r="38" spans="1:2">
      <c r="A38" s="112">
        <v>39052</v>
      </c>
      <c r="B38" s="115">
        <v>12.87</v>
      </c>
    </row>
    <row r="39" spans="1:2">
      <c r="A39" s="112">
        <v>39083</v>
      </c>
      <c r="B39" s="115">
        <f>(B38+B40)/2</f>
        <v>14.445</v>
      </c>
    </row>
    <row r="40" spans="1:2">
      <c r="A40" s="112">
        <v>39114</v>
      </c>
      <c r="B40" s="115">
        <v>16.02</v>
      </c>
    </row>
    <row r="41" spans="1:2">
      <c r="A41" s="112">
        <v>39142</v>
      </c>
      <c r="B41" s="115">
        <v>13.2</v>
      </c>
    </row>
    <row r="42" spans="1:2">
      <c r="A42" s="112">
        <v>39173</v>
      </c>
      <c r="B42" s="115">
        <v>14.03</v>
      </c>
    </row>
    <row r="43" spans="1:2">
      <c r="A43" s="112">
        <v>39203</v>
      </c>
      <c r="B43" s="115">
        <v>13.98</v>
      </c>
    </row>
    <row r="44" spans="1:2">
      <c r="A44" s="112">
        <v>39234</v>
      </c>
      <c r="B44" s="115">
        <v>14.17</v>
      </c>
    </row>
    <row r="45" spans="1:2">
      <c r="A45" s="112">
        <v>39264</v>
      </c>
      <c r="B45" s="115">
        <v>14.56</v>
      </c>
    </row>
    <row r="46" spans="1:2">
      <c r="A46" s="112">
        <v>39295</v>
      </c>
      <c r="B46" s="115">
        <v>13.72</v>
      </c>
    </row>
    <row r="47" spans="1:2">
      <c r="A47" s="112">
        <v>39326</v>
      </c>
      <c r="B47" s="115">
        <v>13.65</v>
      </c>
    </row>
    <row r="48" spans="1:2">
      <c r="A48" s="112">
        <v>39356</v>
      </c>
      <c r="B48" s="115">
        <v>13.67</v>
      </c>
    </row>
    <row r="49" spans="1:2">
      <c r="A49" s="112">
        <v>39387</v>
      </c>
      <c r="B49" s="115">
        <v>12.97</v>
      </c>
    </row>
    <row r="50" spans="1:2">
      <c r="A50" s="112">
        <v>39417</v>
      </c>
      <c r="B50" s="115">
        <v>13.1</v>
      </c>
    </row>
    <row r="51" spans="1:2">
      <c r="A51" s="112">
        <v>39448</v>
      </c>
      <c r="B51" s="115">
        <f>(B50+B52)/2</f>
        <v>12.625</v>
      </c>
    </row>
    <row r="52" spans="1:2">
      <c r="A52" s="112">
        <v>39479</v>
      </c>
      <c r="B52" s="115">
        <v>12.15</v>
      </c>
    </row>
    <row r="53" spans="1:2">
      <c r="A53" s="112">
        <v>39508</v>
      </c>
      <c r="B53" s="115">
        <v>12.89</v>
      </c>
    </row>
    <row r="54" spans="1:2">
      <c r="A54" s="112">
        <v>39539</v>
      </c>
      <c r="B54" s="115">
        <v>12.09</v>
      </c>
    </row>
    <row r="55" spans="1:2">
      <c r="A55" s="112">
        <v>39569</v>
      </c>
      <c r="B55" s="115">
        <v>11.59</v>
      </c>
    </row>
    <row r="56" spans="1:2">
      <c r="A56" s="112">
        <v>39600</v>
      </c>
      <c r="B56" s="115">
        <v>10.79</v>
      </c>
    </row>
    <row r="57" spans="1:2">
      <c r="A57" s="112">
        <v>39630</v>
      </c>
      <c r="B57" s="115">
        <v>10.49</v>
      </c>
    </row>
    <row r="58" spans="1:2">
      <c r="A58" s="112">
        <v>39661</v>
      </c>
      <c r="B58" s="115">
        <v>11.3</v>
      </c>
    </row>
    <row r="59" spans="1:2">
      <c r="A59" s="112">
        <v>39692</v>
      </c>
      <c r="B59" s="115">
        <v>10.74</v>
      </c>
    </row>
    <row r="60" spans="1:2">
      <c r="A60" s="112">
        <v>39722</v>
      </c>
      <c r="B60" s="115">
        <v>8.74</v>
      </c>
    </row>
    <row r="61" spans="1:2">
      <c r="A61" s="112">
        <v>39753</v>
      </c>
      <c r="B61" s="115">
        <v>5.77</v>
      </c>
    </row>
    <row r="62" spans="1:2">
      <c r="A62" s="112">
        <v>39783</v>
      </c>
      <c r="B62" s="115">
        <v>5.07</v>
      </c>
    </row>
    <row r="63" spans="1:2">
      <c r="A63" s="112">
        <v>39814</v>
      </c>
      <c r="B63" s="115">
        <f>(B62+B64)/2</f>
        <v>4.0650000000000004</v>
      </c>
    </row>
    <row r="64" spans="1:2">
      <c r="A64" s="112">
        <v>39845</v>
      </c>
      <c r="B64" s="115">
        <v>3.06</v>
      </c>
    </row>
    <row r="65" spans="1:2">
      <c r="A65" s="112">
        <v>39873</v>
      </c>
      <c r="B65" s="115">
        <v>5.83</v>
      </c>
    </row>
    <row r="66" spans="1:2">
      <c r="A66" s="112">
        <v>39904</v>
      </c>
      <c r="B66" s="115">
        <v>6.15</v>
      </c>
    </row>
    <row r="67" spans="1:2">
      <c r="A67" s="112">
        <v>39934</v>
      </c>
      <c r="B67" s="115">
        <v>7.69</v>
      </c>
    </row>
    <row r="68" spans="1:2">
      <c r="A68" s="112">
        <v>39965</v>
      </c>
      <c r="B68" s="115">
        <v>9.89</v>
      </c>
    </row>
    <row r="69" spans="1:2">
      <c r="A69" s="112">
        <v>39995</v>
      </c>
      <c r="B69" s="115">
        <v>10.72</v>
      </c>
    </row>
    <row r="70" spans="1:2">
      <c r="A70" s="112">
        <v>40026</v>
      </c>
      <c r="B70" s="115">
        <v>10.88</v>
      </c>
    </row>
    <row r="71" spans="1:2">
      <c r="A71" s="112">
        <v>40057</v>
      </c>
      <c r="B71" s="115">
        <v>11.5</v>
      </c>
    </row>
    <row r="72" spans="1:2">
      <c r="A72" s="112">
        <v>40087</v>
      </c>
      <c r="B72" s="115">
        <v>13.15</v>
      </c>
    </row>
    <row r="73" spans="1:2">
      <c r="A73" s="112">
        <v>40118</v>
      </c>
      <c r="B73" s="115">
        <v>16.78</v>
      </c>
    </row>
    <row r="74" spans="1:2">
      <c r="A74" s="112">
        <v>40148</v>
      </c>
      <c r="B74" s="115">
        <v>18.09</v>
      </c>
    </row>
    <row r="75" spans="1:2">
      <c r="A75" s="112">
        <v>40179</v>
      </c>
      <c r="B75" s="115">
        <v>30.81</v>
      </c>
    </row>
    <row r="76" spans="1:2">
      <c r="A76" s="112">
        <v>40210</v>
      </c>
      <c r="B76" s="115">
        <v>24.21</v>
      </c>
    </row>
    <row r="77" spans="1:2">
      <c r="A77" s="112">
        <v>40238</v>
      </c>
      <c r="B77" s="115">
        <v>21.66</v>
      </c>
    </row>
    <row r="78" spans="1:2">
      <c r="A78" s="112">
        <v>40269</v>
      </c>
      <c r="B78" s="115">
        <v>20.75</v>
      </c>
    </row>
    <row r="79" spans="1:2">
      <c r="A79" s="112">
        <v>40299</v>
      </c>
      <c r="B79" s="115">
        <v>20.05</v>
      </c>
    </row>
    <row r="80" spans="1:2">
      <c r="A80" s="112">
        <v>40330</v>
      </c>
      <c r="B80" s="115">
        <v>17.39</v>
      </c>
    </row>
    <row r="81" spans="1:2">
      <c r="A81" s="112">
        <v>40360</v>
      </c>
      <c r="B81" s="115">
        <v>16.63</v>
      </c>
    </row>
    <row r="82" spans="1:2">
      <c r="A82" s="112">
        <v>40391</v>
      </c>
      <c r="B82" s="115">
        <v>15.79</v>
      </c>
    </row>
    <row r="83" spans="1:2">
      <c r="A83" s="112">
        <v>40422</v>
      </c>
      <c r="B83" s="115">
        <v>15.51</v>
      </c>
    </row>
    <row r="84" spans="1:2">
      <c r="A84" s="112">
        <v>40452</v>
      </c>
      <c r="B84" s="115">
        <v>15.41</v>
      </c>
    </row>
    <row r="85" spans="1:2">
      <c r="A85" s="112">
        <v>40483</v>
      </c>
      <c r="B85" s="115">
        <v>15.45</v>
      </c>
    </row>
    <row r="86" spans="1:2">
      <c r="A86" s="112">
        <v>40513</v>
      </c>
      <c r="B86" s="115">
        <v>13.99</v>
      </c>
    </row>
    <row r="87" spans="1:2">
      <c r="A87" s="112">
        <v>40544</v>
      </c>
      <c r="B87" s="115">
        <f>(B86+B88)/2</f>
        <v>13.120000000000001</v>
      </c>
    </row>
    <row r="88" spans="1:2">
      <c r="A88" s="112">
        <v>40575</v>
      </c>
      <c r="B88" s="115">
        <v>12.25</v>
      </c>
    </row>
    <row r="89" spans="1:2">
      <c r="A89" s="112">
        <v>40603</v>
      </c>
      <c r="B89" s="115">
        <v>12.53</v>
      </c>
    </row>
    <row r="90" spans="1:2">
      <c r="A90" s="112">
        <v>40634</v>
      </c>
      <c r="B90" s="115">
        <v>11.26</v>
      </c>
    </row>
    <row r="91" spans="1:2">
      <c r="A91" s="112">
        <v>40664</v>
      </c>
      <c r="B91" s="115">
        <v>11.35</v>
      </c>
    </row>
    <row r="92" spans="1:2">
      <c r="A92" s="112">
        <v>40695</v>
      </c>
      <c r="B92" s="115">
        <v>12.18</v>
      </c>
    </row>
    <row r="93" spans="1:2">
      <c r="A93" s="112">
        <v>40725</v>
      </c>
      <c r="B93" s="115">
        <v>11.46</v>
      </c>
    </row>
    <row r="94" spans="1:2">
      <c r="A94" s="112">
        <v>40756</v>
      </c>
      <c r="B94" s="115">
        <v>10.24</v>
      </c>
    </row>
    <row r="95" spans="1:2">
      <c r="A95" s="112">
        <v>40787</v>
      </c>
      <c r="B95" s="115">
        <v>11.94</v>
      </c>
    </row>
    <row r="96" spans="1:2">
      <c r="A96" s="112">
        <v>40817</v>
      </c>
      <c r="B96" s="115">
        <v>11.42</v>
      </c>
    </row>
    <row r="97" spans="1:2">
      <c r="A97" s="112">
        <v>40848</v>
      </c>
      <c r="B97" s="115">
        <v>11.25</v>
      </c>
    </row>
    <row r="98" spans="1:2">
      <c r="A98" s="112">
        <v>40878</v>
      </c>
      <c r="B98" s="115">
        <v>11.27</v>
      </c>
    </row>
    <row r="99" spans="1:2">
      <c r="A99" s="112">
        <v>40909</v>
      </c>
      <c r="B99" s="115">
        <f>(B98+B100)/2</f>
        <v>10.085000000000001</v>
      </c>
    </row>
    <row r="100" spans="1:2">
      <c r="A100" s="112">
        <v>40940</v>
      </c>
      <c r="B100" s="115">
        <v>8.9</v>
      </c>
    </row>
    <row r="101" spans="1:2">
      <c r="A101" s="112">
        <v>40969</v>
      </c>
      <c r="B101" s="115">
        <v>9.0399999999999991</v>
      </c>
    </row>
    <row r="102" spans="1:2">
      <c r="A102" s="112">
        <v>41000</v>
      </c>
      <c r="B102" s="115">
        <v>9.11</v>
      </c>
    </row>
    <row r="103" spans="1:2">
      <c r="A103" s="112">
        <v>41030</v>
      </c>
      <c r="B103" s="115">
        <v>8.5399999999999991</v>
      </c>
    </row>
    <row r="104" spans="1:2">
      <c r="A104" s="112">
        <v>41061</v>
      </c>
      <c r="B104" s="115">
        <v>7.04</v>
      </c>
    </row>
    <row r="105" spans="1:2">
      <c r="A105" s="112">
        <v>41091</v>
      </c>
      <c r="B105" s="115">
        <v>5.7</v>
      </c>
    </row>
    <row r="106" spans="1:2">
      <c r="A106" s="112">
        <v>41122</v>
      </c>
      <c r="B106" s="115">
        <v>5.39</v>
      </c>
    </row>
    <row r="107" spans="1:2">
      <c r="A107" s="112">
        <v>41153</v>
      </c>
      <c r="B107" s="115">
        <v>6.26</v>
      </c>
    </row>
    <row r="108" spans="1:2">
      <c r="A108" s="112">
        <v>41183</v>
      </c>
      <c r="B108" s="115">
        <v>6.73</v>
      </c>
    </row>
    <row r="109" spans="1:2">
      <c r="A109" s="112">
        <v>41214</v>
      </c>
      <c r="B109" s="115">
        <v>7.65</v>
      </c>
    </row>
    <row r="110" spans="1:2">
      <c r="A110" s="112">
        <v>41244</v>
      </c>
      <c r="B110" s="115">
        <v>7.76</v>
      </c>
    </row>
    <row r="111" spans="1:2">
      <c r="A111" s="112">
        <v>41275</v>
      </c>
      <c r="B111" s="115">
        <f>(B110+B112)/2</f>
        <v>7.3849999999999998</v>
      </c>
    </row>
    <row r="112" spans="1:2">
      <c r="A112" s="112">
        <v>41306</v>
      </c>
      <c r="B112" s="115">
        <v>7.01</v>
      </c>
    </row>
    <row r="113" spans="1:2">
      <c r="A113" s="112">
        <v>41334</v>
      </c>
      <c r="B113" s="115">
        <v>6.3</v>
      </c>
    </row>
    <row r="114" spans="1:2">
      <c r="A114" s="112">
        <v>41365</v>
      </c>
      <c r="B114" s="115">
        <v>5.53</v>
      </c>
    </row>
    <row r="115" spans="1:2">
      <c r="A115" s="112">
        <v>41395</v>
      </c>
      <c r="B115" s="115">
        <v>5.39</v>
      </c>
    </row>
    <row r="116" spans="1:2">
      <c r="A116" s="112">
        <v>41426</v>
      </c>
      <c r="B116" s="115">
        <v>6.83</v>
      </c>
    </row>
    <row r="117" spans="1:2">
      <c r="A117" s="112">
        <v>41456</v>
      </c>
      <c r="B117" s="115">
        <v>8.4600000000000009</v>
      </c>
    </row>
    <row r="118" spans="1:2">
      <c r="A118" s="112">
        <v>41487</v>
      </c>
      <c r="B118" s="115">
        <v>9.69</v>
      </c>
    </row>
    <row r="119" spans="1:2">
      <c r="A119" s="112">
        <v>41518</v>
      </c>
      <c r="B119" s="115">
        <v>10.130000000000001</v>
      </c>
    </row>
    <row r="120" spans="1:2">
      <c r="A120" s="112">
        <v>41548</v>
      </c>
      <c r="B120" s="115">
        <v>9.94</v>
      </c>
    </row>
    <row r="121" spans="1:2">
      <c r="A121" s="112">
        <v>41579</v>
      </c>
      <c r="B121" s="115">
        <v>8.8000000000000007</v>
      </c>
    </row>
    <row r="122" spans="1:2">
      <c r="A122" s="112">
        <v>41609</v>
      </c>
      <c r="B122" s="115">
        <v>9</v>
      </c>
    </row>
    <row r="123" spans="1:2">
      <c r="A123" s="112">
        <v>41640</v>
      </c>
      <c r="B123" s="115">
        <f>(B122+B124)/2</f>
        <v>7.085</v>
      </c>
    </row>
    <row r="124" spans="1:2">
      <c r="A124" s="112">
        <v>41671</v>
      </c>
      <c r="B124" s="115">
        <v>5.17</v>
      </c>
    </row>
    <row r="125" spans="1:2">
      <c r="A125" s="112">
        <v>41699</v>
      </c>
      <c r="B125" s="115">
        <v>5.99</v>
      </c>
    </row>
    <row r="126" spans="1:2">
      <c r="A126" s="112">
        <v>41730</v>
      </c>
      <c r="B126" s="115">
        <v>6.2</v>
      </c>
    </row>
    <row r="127" spans="1:2">
      <c r="A127" s="112">
        <v>41760</v>
      </c>
      <c r="B127" s="115">
        <v>6.68</v>
      </c>
    </row>
    <row r="128" spans="1:2">
      <c r="A128" s="112">
        <v>41791</v>
      </c>
      <c r="B128" s="115">
        <v>6.86</v>
      </c>
    </row>
    <row r="129" spans="1:2">
      <c r="A129" s="112">
        <v>41821</v>
      </c>
      <c r="B129" s="115">
        <v>6.27</v>
      </c>
    </row>
    <row r="130" spans="1:2">
      <c r="A130" s="112">
        <v>41852</v>
      </c>
      <c r="B130" s="115">
        <v>6.14</v>
      </c>
    </row>
    <row r="131" spans="1:2">
      <c r="A131" s="112">
        <v>41883</v>
      </c>
      <c r="B131" s="115">
        <v>4.83</v>
      </c>
    </row>
    <row r="132" spans="1:2">
      <c r="A132" s="112">
        <v>41913</v>
      </c>
      <c r="B132" s="115">
        <v>4.5999999999999996</v>
      </c>
    </row>
    <row r="133" spans="1:2">
      <c r="A133" s="112">
        <v>41944</v>
      </c>
      <c r="B133" s="115">
        <v>4.55</v>
      </c>
    </row>
    <row r="134" spans="1:2">
      <c r="A134" s="112">
        <v>41974</v>
      </c>
      <c r="B134" s="115">
        <v>3.6</v>
      </c>
    </row>
    <row r="135" spans="1:2">
      <c r="A135" s="112">
        <v>42005</v>
      </c>
      <c r="B135" s="115">
        <f>(B134+B136)/2</f>
        <v>3.7350000000000003</v>
      </c>
    </row>
    <row r="136" spans="1:2">
      <c r="A136" s="112">
        <v>42036</v>
      </c>
      <c r="B136" s="115">
        <v>3.87</v>
      </c>
    </row>
    <row r="137" spans="1:2">
      <c r="A137" s="112">
        <v>42064</v>
      </c>
      <c r="B137" s="115">
        <v>2.94</v>
      </c>
    </row>
    <row r="138" spans="1:2">
      <c r="A138" s="112">
        <v>42095</v>
      </c>
      <c r="B138" s="115">
        <v>2.93</v>
      </c>
    </row>
    <row r="139" spans="1:2">
      <c r="A139" s="112">
        <v>42125</v>
      </c>
      <c r="B139" s="115">
        <v>2.71</v>
      </c>
    </row>
    <row r="140" spans="1:2">
      <c r="A140" s="112">
        <v>42156</v>
      </c>
      <c r="B140" s="115">
        <v>2.63</v>
      </c>
    </row>
    <row r="141" spans="1:2">
      <c r="A141" s="112">
        <v>42186</v>
      </c>
      <c r="B141" s="115">
        <v>3.1</v>
      </c>
    </row>
    <row r="142" spans="1:2">
      <c r="A142" s="112">
        <v>42217</v>
      </c>
      <c r="B142" s="115">
        <v>2.06</v>
      </c>
    </row>
    <row r="143" spans="1:2">
      <c r="A143" s="112">
        <v>42248</v>
      </c>
      <c r="B143" s="115">
        <v>1.95</v>
      </c>
    </row>
    <row r="144" spans="1:2">
      <c r="A144" s="112">
        <v>42278</v>
      </c>
      <c r="B144" s="115">
        <v>1.67</v>
      </c>
    </row>
    <row r="145" spans="1:2">
      <c r="A145" s="112">
        <v>42309</v>
      </c>
      <c r="B145" s="115">
        <v>1.72</v>
      </c>
    </row>
    <row r="146" spans="1:2">
      <c r="A146" s="112">
        <v>42339</v>
      </c>
      <c r="B146" s="115">
        <v>3.39</v>
      </c>
    </row>
    <row r="147" spans="1:2">
      <c r="A147" s="112">
        <v>42370</v>
      </c>
      <c r="B147" s="115">
        <f>(B146+B148)/2</f>
        <v>3.33</v>
      </c>
    </row>
    <row r="148" spans="1:2">
      <c r="A148" s="112">
        <v>42401</v>
      </c>
      <c r="B148" s="115">
        <v>3.27</v>
      </c>
    </row>
    <row r="149" spans="1:2">
      <c r="A149" s="112">
        <v>42430</v>
      </c>
      <c r="B149" s="115">
        <v>4.84</v>
      </c>
    </row>
    <row r="150" spans="1:2">
      <c r="A150" s="112">
        <v>42461</v>
      </c>
      <c r="B150" s="115">
        <v>5.09</v>
      </c>
    </row>
    <row r="151" spans="1:2">
      <c r="A151" s="112">
        <v>42491</v>
      </c>
      <c r="B151" s="115">
        <v>4.3600000000000003</v>
      </c>
    </row>
    <row r="152" spans="1:2">
      <c r="A152" s="112">
        <v>42522</v>
      </c>
      <c r="B152" s="115">
        <v>4.51</v>
      </c>
    </row>
    <row r="153" spans="1:2">
      <c r="A153" s="112">
        <v>42552</v>
      </c>
      <c r="B153" s="115">
        <v>4.5199999999999996</v>
      </c>
    </row>
    <row r="154" spans="1:2">
      <c r="A154" s="112">
        <v>42583</v>
      </c>
      <c r="B154" s="115">
        <v>6.47</v>
      </c>
    </row>
    <row r="155" spans="1:2">
      <c r="A155" s="112">
        <v>42614</v>
      </c>
      <c r="B155" s="115">
        <v>8.1</v>
      </c>
    </row>
    <row r="156" spans="1:2">
      <c r="A156" s="112">
        <v>42644</v>
      </c>
      <c r="B156" s="115">
        <v>9.3000000000000007</v>
      </c>
    </row>
    <row r="157" spans="1:2">
      <c r="A157" s="112">
        <v>42675</v>
      </c>
      <c r="B157" s="115">
        <v>10.050000000000001</v>
      </c>
    </row>
    <row r="158" spans="1:2">
      <c r="A158" s="112">
        <v>42705</v>
      </c>
      <c r="B158" s="115">
        <v>9.16</v>
      </c>
    </row>
    <row r="159" spans="1:2">
      <c r="A159" s="112">
        <v>42736</v>
      </c>
      <c r="B159" s="115">
        <f>(B158+B160)/2</f>
        <v>10.535</v>
      </c>
    </row>
    <row r="160" spans="1:2">
      <c r="A160" s="112">
        <v>42767</v>
      </c>
      <c r="B160" s="115">
        <v>11.91</v>
      </c>
    </row>
    <row r="161" spans="1:2">
      <c r="A161" s="112">
        <v>42795</v>
      </c>
      <c r="B161" s="115">
        <v>11.44</v>
      </c>
    </row>
    <row r="162" spans="1:2">
      <c r="A162" s="112">
        <v>42826</v>
      </c>
      <c r="B162" s="115">
        <v>11.03</v>
      </c>
    </row>
    <row r="163" spans="1:2">
      <c r="A163" s="112">
        <v>42856</v>
      </c>
      <c r="B163" s="115">
        <v>10.58</v>
      </c>
    </row>
    <row r="164" spans="1:2">
      <c r="A164" s="112">
        <v>42887</v>
      </c>
      <c r="B164" s="115">
        <v>11.11</v>
      </c>
    </row>
    <row r="165" spans="1:2">
      <c r="A165" s="112">
        <v>42917</v>
      </c>
      <c r="B165" s="115">
        <v>11.8</v>
      </c>
    </row>
    <row r="166" spans="1:2">
      <c r="A166" s="112">
        <v>42948</v>
      </c>
      <c r="B166" s="115">
        <v>10.62</v>
      </c>
    </row>
    <row r="167" spans="1:2">
      <c r="A167" s="112">
        <v>42979</v>
      </c>
      <c r="B167" s="115">
        <v>9.65</v>
      </c>
    </row>
    <row r="168" spans="1:2">
      <c r="A168" s="112">
        <v>43009</v>
      </c>
      <c r="B168" s="115">
        <v>8.44</v>
      </c>
    </row>
    <row r="169" spans="1:2">
      <c r="A169" s="112">
        <v>43040</v>
      </c>
      <c r="B169" s="115">
        <v>7.46</v>
      </c>
    </row>
    <row r="170" spans="1:2">
      <c r="A170" s="112">
        <v>43070</v>
      </c>
      <c r="B170" s="115">
        <v>6.13</v>
      </c>
    </row>
    <row r="171" spans="1:2">
      <c r="A171" s="112">
        <v>43101</v>
      </c>
      <c r="B171" s="115">
        <f>(B170+B172)/2</f>
        <v>8.99</v>
      </c>
    </row>
    <row r="172" spans="1:2">
      <c r="A172" s="112">
        <v>43132</v>
      </c>
      <c r="B172" s="115">
        <v>11.85</v>
      </c>
    </row>
    <row r="173" spans="1:2">
      <c r="A173" s="112">
        <v>43160</v>
      </c>
      <c r="B173" s="115">
        <v>9.7899999999999991</v>
      </c>
    </row>
    <row r="174" spans="1:2">
      <c r="A174" s="112">
        <v>43191</v>
      </c>
      <c r="B174" s="115">
        <v>8.52</v>
      </c>
    </row>
    <row r="175" spans="1:2">
      <c r="A175" s="112">
        <v>43221</v>
      </c>
      <c r="B175" s="115">
        <v>11.29</v>
      </c>
    </row>
    <row r="176" spans="1:2">
      <c r="A176" s="112">
        <v>43252</v>
      </c>
      <c r="B176" s="115">
        <v>10.74</v>
      </c>
    </row>
    <row r="177" spans="1:2">
      <c r="A177" s="112">
        <v>43282</v>
      </c>
      <c r="B177" s="115">
        <v>10.39</v>
      </c>
    </row>
    <row r="178" spans="1:2">
      <c r="A178" s="112">
        <v>43313</v>
      </c>
      <c r="B178" s="115">
        <v>9.9</v>
      </c>
    </row>
    <row r="179" spans="1:2">
      <c r="A179" s="112">
        <v>43344</v>
      </c>
      <c r="B179" s="115">
        <v>10.43</v>
      </c>
    </row>
    <row r="180" spans="1:2">
      <c r="A180" s="112">
        <v>43374</v>
      </c>
      <c r="B180" s="115">
        <v>10.6</v>
      </c>
    </row>
    <row r="181" spans="1:2">
      <c r="A181" s="112">
        <v>43405</v>
      </c>
      <c r="B181" s="115">
        <v>11.49</v>
      </c>
    </row>
    <row r="182" spans="1:2">
      <c r="A182" s="112">
        <v>43435</v>
      </c>
      <c r="B182" s="115">
        <v>11.61</v>
      </c>
    </row>
    <row r="183" spans="1:2">
      <c r="A183" s="112">
        <v>43466</v>
      </c>
      <c r="B183" s="115">
        <f>(B182+B184)/2</f>
        <v>8.77</v>
      </c>
    </row>
    <row r="184" spans="1:2">
      <c r="A184" s="112">
        <v>43497</v>
      </c>
      <c r="B184" s="115">
        <v>5.93</v>
      </c>
    </row>
    <row r="185" spans="1:2">
      <c r="A185" s="112">
        <v>43525</v>
      </c>
      <c r="B185" s="115">
        <v>7.57</v>
      </c>
    </row>
    <row r="186" spans="1:2">
      <c r="A186" s="112">
        <v>43556</v>
      </c>
      <c r="B186" s="115">
        <v>9.4499999999999993</v>
      </c>
    </row>
    <row r="187" spans="1:2">
      <c r="A187" s="112">
        <v>43586</v>
      </c>
      <c r="B187" s="115">
        <v>8.33</v>
      </c>
    </row>
    <row r="188" spans="1:2">
      <c r="A188" s="112">
        <v>43617</v>
      </c>
      <c r="B188" s="115">
        <v>8.43</v>
      </c>
    </row>
    <row r="189" spans="1:2">
      <c r="A189" s="112">
        <v>43647</v>
      </c>
      <c r="B189" s="115">
        <v>8.51</v>
      </c>
    </row>
    <row r="190" spans="1:2">
      <c r="A190" s="112">
        <v>43678</v>
      </c>
      <c r="B190" s="115">
        <v>7.83</v>
      </c>
    </row>
    <row r="191" spans="1:2">
      <c r="A191" s="112">
        <v>43709</v>
      </c>
      <c r="B191" s="115">
        <v>7.74</v>
      </c>
    </row>
    <row r="192" spans="1:2">
      <c r="A192" s="112">
        <v>43739</v>
      </c>
      <c r="B192" s="115">
        <v>8.35</v>
      </c>
    </row>
    <row r="193" spans="1:2">
      <c r="A193" s="112">
        <v>43770</v>
      </c>
      <c r="B193" s="115">
        <v>8.44</v>
      </c>
    </row>
    <row r="194" spans="1:2">
      <c r="A194" s="112">
        <v>43800</v>
      </c>
      <c r="B194" s="115">
        <v>9.42</v>
      </c>
    </row>
    <row r="195" spans="1:2">
      <c r="A195" s="112">
        <v>43831</v>
      </c>
      <c r="B195" s="115">
        <f>(B194+B196)/2</f>
        <v>6.02</v>
      </c>
    </row>
    <row r="196" spans="1:2">
      <c r="A196" s="112">
        <v>43862</v>
      </c>
      <c r="B196" s="115">
        <v>2.62</v>
      </c>
    </row>
    <row r="197" spans="1:2">
      <c r="A197" s="112">
        <v>43891</v>
      </c>
      <c r="B197" s="115">
        <v>2.17</v>
      </c>
    </row>
    <row r="198" spans="1:2">
      <c r="A198" s="112">
        <v>43922</v>
      </c>
      <c r="B198" s="115">
        <v>2.0699999999999998</v>
      </c>
    </row>
    <row r="199" spans="1:2">
      <c r="A199" s="112">
        <v>43952</v>
      </c>
      <c r="B199" s="115">
        <v>3.83</v>
      </c>
    </row>
    <row r="200" spans="1:2">
      <c r="A200" s="112">
        <v>43983</v>
      </c>
      <c r="B200" s="115">
        <v>5.84</v>
      </c>
    </row>
    <row r="201" spans="1:2">
      <c r="A201" s="112">
        <v>44013</v>
      </c>
      <c r="B201" s="115">
        <v>6.03</v>
      </c>
    </row>
    <row r="202" spans="1:2">
      <c r="A202" s="112">
        <v>44044</v>
      </c>
      <c r="B202" s="115">
        <v>6.37</v>
      </c>
    </row>
    <row r="203" spans="1:2">
      <c r="A203" s="112">
        <v>44075</v>
      </c>
      <c r="B203" s="115">
        <v>5.97</v>
      </c>
    </row>
    <row r="204" spans="1:2">
      <c r="A204" s="112">
        <v>44105</v>
      </c>
      <c r="B204" s="115">
        <v>6.07</v>
      </c>
    </row>
    <row r="205" spans="1:2">
      <c r="A205" s="112">
        <v>44136</v>
      </c>
      <c r="B205" s="115">
        <v>6.24</v>
      </c>
    </row>
    <row r="206" spans="1:2">
      <c r="A206" s="112">
        <v>44166</v>
      </c>
      <c r="B206" s="115">
        <v>6.68</v>
      </c>
    </row>
    <row r="207" spans="1:2">
      <c r="A207" s="112">
        <v>44197</v>
      </c>
      <c r="B207" s="115">
        <f>(B206+B208)/2</f>
        <v>12.275</v>
      </c>
    </row>
    <row r="208" spans="1:2">
      <c r="A208" s="112">
        <v>44228</v>
      </c>
      <c r="B208" s="115">
        <v>17.87</v>
      </c>
    </row>
    <row r="209" spans="1:2">
      <c r="A209" s="112">
        <v>44256</v>
      </c>
      <c r="B209" s="115">
        <v>15.84</v>
      </c>
    </row>
    <row r="210" spans="1:2">
      <c r="A210" s="112">
        <v>44287</v>
      </c>
      <c r="B210" s="115">
        <v>16.09</v>
      </c>
    </row>
    <row r="211" spans="1:2">
      <c r="A211" s="112">
        <v>44317</v>
      </c>
      <c r="B211" s="115">
        <v>13.76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abSelected="1" workbookViewId="0">
      <selection activeCell="G4" sqref="G4"/>
    </sheetView>
  </sheetViews>
  <sheetFormatPr defaultRowHeight="14.5"/>
  <cols>
    <col min="1" max="1" width="9.90625" customWidth="1"/>
    <col min="2" max="5" width="9.6328125" customWidth="1"/>
    <col min="6" max="6" width="3.6328125" customWidth="1"/>
    <col min="7" max="7" width="10.36328125" customWidth="1"/>
    <col min="8" max="8" width="3.6328125" customWidth="1"/>
  </cols>
  <sheetData>
    <row r="1" spans="1:12">
      <c r="A1" t="s">
        <v>156</v>
      </c>
      <c r="B1" s="34" t="s">
        <v>154</v>
      </c>
      <c r="C1" s="34" t="s">
        <v>264</v>
      </c>
      <c r="D1" s="34" t="s">
        <v>265</v>
      </c>
      <c r="E1" s="34" t="s">
        <v>266</v>
      </c>
      <c r="G1" s="166" t="s">
        <v>267</v>
      </c>
      <c r="I1" t="s">
        <v>181</v>
      </c>
      <c r="J1" s="115">
        <f>AVERAGE(J5:J14)</f>
        <v>0.24951692657872138</v>
      </c>
      <c r="K1" s="115">
        <f t="shared" ref="K1:L1" si="0">AVERAGE(K5:K14)</f>
        <v>-1.7238974863038194</v>
      </c>
      <c r="L1" s="115">
        <f t="shared" si="0"/>
        <v>2.2229313394612618</v>
      </c>
    </row>
    <row r="2" spans="1:12">
      <c r="A2" s="127">
        <v>37987</v>
      </c>
      <c r="B2" s="114">
        <v>0</v>
      </c>
      <c r="G2" s="167"/>
      <c r="I2" t="s">
        <v>182</v>
      </c>
      <c r="J2" s="115">
        <f>_xlfn.STDEV.S(J5:J14)</f>
        <v>0.71414715228544112</v>
      </c>
      <c r="K2" s="115">
        <f t="shared" ref="K2:L2" si="1">_xlfn.STDEV.S(K5:K14)</f>
        <v>0.77240174281349838</v>
      </c>
      <c r="L2" s="115">
        <f t="shared" si="1"/>
        <v>1.109307372816879</v>
      </c>
    </row>
    <row r="3" spans="1:12">
      <c r="A3" s="127">
        <v>38018</v>
      </c>
      <c r="B3" s="114">
        <v>-0.70710678118654458</v>
      </c>
      <c r="G3">
        <v>0.7</v>
      </c>
    </row>
    <row r="4" spans="1:12">
      <c r="A4" s="127">
        <v>38047</v>
      </c>
      <c r="B4" s="114">
        <v>-1</v>
      </c>
      <c r="J4" s="34" t="s">
        <v>264</v>
      </c>
      <c r="K4" s="34" t="s">
        <v>265</v>
      </c>
      <c r="L4" s="34" t="s">
        <v>266</v>
      </c>
    </row>
    <row r="5" spans="1:12">
      <c r="A5" s="127">
        <v>38078</v>
      </c>
      <c r="B5" s="114">
        <v>-1.1716897076766424</v>
      </c>
      <c r="I5" s="113">
        <v>2020</v>
      </c>
      <c r="J5" s="111">
        <f>AVERAGEIFS(C:C,$A:$A,"&gt;="&amp;VALUE($I5&amp;"-01-01"),$A:$A,"&lt;="&amp;VALUE($I5&amp;"-12-31"))</f>
        <v>-0.13397996607612789</v>
      </c>
      <c r="K5" s="111">
        <f>AVERAGEIFS(D:D,$A:$A,"&gt;="&amp;VALUE($I5&amp;"-01-01"),$A:$A,"&lt;="&amp;VALUE($I5&amp;"-12-31"))</f>
        <v>-1.1049032846917981</v>
      </c>
      <c r="L5" s="111">
        <f>AVERAGEIFS(E:E,$A:$A,"&gt;="&amp;VALUE($I5&amp;"-01-01"),$A:$A,"&lt;="&amp;VALUE($I5&amp;"-12-31"))</f>
        <v>0.83694335253954266</v>
      </c>
    </row>
    <row r="6" spans="1:12">
      <c r="A6" s="127">
        <v>38108</v>
      </c>
      <c r="B6" s="114">
        <v>-1.2754737739954352</v>
      </c>
      <c r="I6" s="113">
        <v>2021</v>
      </c>
      <c r="J6" s="111">
        <f>AVERAGEIFS(C:C,$A:$A,"&gt;="&amp;VALUE($I6&amp;"-01-01"),$A:$A,"&lt;="&amp;VALUE($I6&amp;"-12-31"))</f>
        <v>-0.70340896043182333</v>
      </c>
      <c r="K6" s="111">
        <f>AVERAGEIFS(D:D,$A:$A,"&gt;="&amp;VALUE($I6&amp;"-01-01"),$A:$A,"&lt;="&amp;VALUE($I6&amp;"-12-31"))</f>
        <v>-1.938200787520415</v>
      </c>
      <c r="L6" s="111">
        <f>AVERAGEIFS(E:E,$A:$A,"&gt;="&amp;VALUE($I6&amp;"-01-01"),$A:$A,"&lt;="&amp;VALUE($I6&amp;"-12-31"))</f>
        <v>0.53138286665676848</v>
      </c>
    </row>
    <row r="7" spans="1:12">
      <c r="A7" s="127">
        <v>38139</v>
      </c>
      <c r="B7" s="114">
        <v>-1.34581759383175</v>
      </c>
      <c r="I7" s="113">
        <v>2022</v>
      </c>
      <c r="J7" s="111">
        <f>AVERAGEIFS(C:C,$A:$A,"&gt;="&amp;VALUE($I7&amp;"-01-01"),$A:$A,"&lt;="&amp;VALUE($I7&amp;"-12-31"))</f>
        <v>1.1562821456319592</v>
      </c>
      <c r="K7" s="111">
        <f>AVERAGEIFS(D:D,$A:$A,"&gt;="&amp;VALUE($I7&amp;"-01-01"),$A:$A,"&lt;="&amp;VALUE($I7&amp;"-12-31"))</f>
        <v>-0.31338201650810937</v>
      </c>
      <c r="L7" s="111">
        <f>AVERAGEIFS(E:E,$A:$A,"&gt;="&amp;VALUE($I7&amp;"-01-01"),$A:$A,"&lt;="&amp;VALUE($I7&amp;"-12-31"))</f>
        <v>2.6259463077720273</v>
      </c>
    </row>
    <row r="8" spans="1:12">
      <c r="A8" s="127">
        <v>38169</v>
      </c>
      <c r="B8" s="114">
        <v>-1.3969389420139189</v>
      </c>
      <c r="I8" s="113">
        <v>2023</v>
      </c>
      <c r="J8" s="111">
        <f>AVERAGEIFS(C:C,$A:$A,"&gt;="&amp;VALUE($I8&amp;"-01-01"),$A:$A,"&lt;="&amp;VALUE($I8&amp;"-12-31"))</f>
        <v>0.21731285531067127</v>
      </c>
      <c r="K8" s="111">
        <f>AVERAGEIFS(D:D,$A:$A,"&gt;="&amp;VALUE($I8&amp;"-01-01"),$A:$A,"&lt;="&amp;VALUE($I8&amp;"-12-31"))</f>
        <v>-1.4713681903255649</v>
      </c>
      <c r="L8" s="111">
        <f>AVERAGEIFS(E:E,$A:$A,"&gt;="&amp;VALUE($I8&amp;"-01-01"),$A:$A,"&lt;="&amp;VALUE($I8&amp;"-12-31"))</f>
        <v>1.9059939009469069</v>
      </c>
    </row>
    <row r="9" spans="1:12">
      <c r="A9" s="127">
        <v>38200</v>
      </c>
      <c r="B9" s="114">
        <v>-1.4358919148189897</v>
      </c>
      <c r="I9" s="113">
        <v>2024</v>
      </c>
      <c r="J9" s="111">
        <f>AVERAGEIFS(C:C,$A:$A,"&gt;="&amp;VALUE($I9&amp;"-01-01"),$A:$A,"&lt;="&amp;VALUE($I9&amp;"-12-31"))</f>
        <v>-0.61106009928675553</v>
      </c>
      <c r="K9" s="111">
        <f>AVERAGEIFS(D:D,$A:$A,"&gt;="&amp;VALUE($I9&amp;"-01-01"),$A:$A,"&lt;="&amp;VALUE($I9&amp;"-12-31"))</f>
        <v>-2.5089293134816928</v>
      </c>
      <c r="L9" s="111">
        <f>AVERAGEIFS(E:E,$A:$A,"&gt;="&amp;VALUE($I9&amp;"-01-01"),$A:$A,"&lt;="&amp;VALUE($I9&amp;"-12-31"))</f>
        <v>1.2868091149081817</v>
      </c>
    </row>
    <row r="10" spans="1:12">
      <c r="A10" s="127">
        <v>38231</v>
      </c>
      <c r="B10" s="114">
        <v>-1.4666149381182887</v>
      </c>
      <c r="I10" s="113">
        <v>2025</v>
      </c>
      <c r="J10" s="111">
        <f>AVERAGEIFS(C:C,$A:$A,"&gt;="&amp;VALUE($I10&amp;"-01-01"),$A:$A,"&lt;="&amp;VALUE($I10&amp;"-12-31"))</f>
        <v>0.91303192748127371</v>
      </c>
      <c r="K10" s="111">
        <f>AVERAGEIFS(D:D,$A:$A,"&gt;="&amp;VALUE($I10&amp;"-01-01"),$A:$A,"&lt;="&amp;VALUE($I10&amp;"-12-31"))</f>
        <v>-1.1877746093709114</v>
      </c>
      <c r="L10" s="111">
        <f>AVERAGEIFS(E:E,$A:$A,"&gt;="&amp;VALUE($I10&amp;"-01-01"),$A:$A,"&lt;="&amp;VALUE($I10&amp;"-12-31"))</f>
        <v>3.013838464333459</v>
      </c>
    </row>
    <row r="11" spans="1:12">
      <c r="A11" s="127">
        <v>38261</v>
      </c>
      <c r="B11" s="114">
        <v>-1.2390620123972043</v>
      </c>
      <c r="I11" s="113">
        <v>2026</v>
      </c>
      <c r="J11" s="111">
        <f>AVERAGEIFS(C:C,$A:$A,"&gt;="&amp;VALUE($I11&amp;"-01-01"),$A:$A,"&lt;="&amp;VALUE($I11&amp;"-12-31"))</f>
        <v>0.5884621029962801</v>
      </c>
      <c r="K11" s="111">
        <f>AVERAGEIFS(D:D,$A:$A,"&gt;="&amp;VALUE($I11&amp;"-01-01"),$A:$A,"&lt;="&amp;VALUE($I11&amp;"-12-31"))</f>
        <v>-1.7113009757748634</v>
      </c>
      <c r="L11" s="111">
        <f>AVERAGEIFS(E:E,$A:$A,"&gt;="&amp;VALUE($I11&amp;"-01-01"),$A:$A,"&lt;="&amp;VALUE($I11&amp;"-12-31"))</f>
        <v>2.8882251817674227</v>
      </c>
    </row>
    <row r="12" spans="1:12">
      <c r="A12" s="127">
        <v>38292</v>
      </c>
      <c r="B12" s="114">
        <v>-1.0925547013141679</v>
      </c>
      <c r="I12" s="113">
        <v>2027</v>
      </c>
      <c r="J12" s="111">
        <f>AVERAGEIFS(C:C,$A:$A,"&gt;="&amp;VALUE($I12&amp;"-01-01"),$A:$A,"&lt;="&amp;VALUE($I12&amp;"-12-31"))</f>
        <v>-0.59770693790508822</v>
      </c>
      <c r="K12" s="111">
        <f>AVERAGEIFS(D:D,$A:$A,"&gt;="&amp;VALUE($I12&amp;"-01-01"),$A:$A,"&lt;="&amp;VALUE($I12&amp;"-12-31"))</f>
        <v>-3.0937968494138022</v>
      </c>
      <c r="L12" s="111">
        <f>AVERAGEIFS(E:E,$A:$A,"&gt;="&amp;VALUE($I12&amp;"-01-01"),$A:$A,"&lt;="&amp;VALUE($I12&amp;"-12-31"))</f>
        <v>1.898382973603626</v>
      </c>
    </row>
    <row r="13" spans="1:12">
      <c r="A13" s="127">
        <v>38322</v>
      </c>
      <c r="B13" s="114">
        <v>-1.4339611526948524</v>
      </c>
      <c r="I13" s="113">
        <v>2028</v>
      </c>
      <c r="J13" s="111">
        <f>AVERAGEIFS(C:C,$A:$A,"&gt;="&amp;VALUE($I13&amp;"-01-01"),$A:$A,"&lt;="&amp;VALUE($I13&amp;"-12-31"))</f>
        <v>0.74103178480537568</v>
      </c>
      <c r="K13" s="111">
        <f>AVERAGEIFS(D:D,$A:$A,"&gt;="&amp;VALUE($I13&amp;"-01-01"),$A:$A,"&lt;="&amp;VALUE($I13&amp;"-12-31"))</f>
        <v>-1.9497796581116138</v>
      </c>
      <c r="L13" s="111">
        <f>AVERAGEIFS(E:E,$A:$A,"&gt;="&amp;VALUE($I13&amp;"-01-01"),$A:$A,"&lt;="&amp;VALUE($I13&amp;"-12-31"))</f>
        <v>3.4318432277223647</v>
      </c>
    </row>
    <row r="14" spans="1:12">
      <c r="A14" s="127">
        <v>38353</v>
      </c>
      <c r="B14" s="114">
        <v>-1.6628502991824103</v>
      </c>
      <c r="I14" s="113">
        <v>2029</v>
      </c>
      <c r="J14" s="111">
        <f>AVERAGEIFS(C:C,$A:$A,"&gt;="&amp;VALUE($I14&amp;"-01-01"),$A:$A,"&lt;="&amp;VALUE($I14&amp;"-12-31"))</f>
        <v>0.92520441326144887</v>
      </c>
      <c r="K14" s="111">
        <f>AVERAGEIFS(D:D,$A:$A,"&gt;="&amp;VALUE($I14&amp;"-01-01"),$A:$A,"&lt;="&amp;VALUE($I14&amp;"-12-31"))</f>
        <v>-1.9595391778394216</v>
      </c>
      <c r="L14" s="111">
        <f>AVERAGEIFS(E:E,$A:$A,"&gt;="&amp;VALUE($I14&amp;"-01-01"),$A:$A,"&lt;="&amp;VALUE($I14&amp;"-12-31"))</f>
        <v>3.8099480043623188</v>
      </c>
    </row>
    <row r="15" spans="1:12">
      <c r="A15" s="127">
        <v>38384</v>
      </c>
      <c r="B15" s="114">
        <v>-1.7993690079842266</v>
      </c>
      <c r="I15" s="113"/>
      <c r="J15" s="111"/>
      <c r="K15" s="111"/>
      <c r="L15" s="111"/>
    </row>
    <row r="16" spans="1:12">
      <c r="A16" s="127">
        <v>38412</v>
      </c>
      <c r="B16" s="114">
        <v>-1.1569921765817774</v>
      </c>
    </row>
    <row r="17" spans="1:10">
      <c r="A17" s="127">
        <v>38443</v>
      </c>
      <c r="B17" s="114">
        <v>-0.85201478465041636</v>
      </c>
      <c r="I17" s="113"/>
      <c r="J17" s="111"/>
    </row>
    <row r="18" spans="1:10">
      <c r="A18" s="127">
        <v>38473</v>
      </c>
      <c r="B18" s="114">
        <v>-1.2085157584499882</v>
      </c>
    </row>
    <row r="19" spans="1:10">
      <c r="A19" s="127">
        <v>38504</v>
      </c>
      <c r="B19" s="114">
        <v>-1.1657006742558547</v>
      </c>
    </row>
    <row r="20" spans="1:10">
      <c r="A20" s="127">
        <v>38534</v>
      </c>
      <c r="B20" s="114">
        <v>-1.2965094154356918</v>
      </c>
    </row>
    <row r="21" spans="1:10">
      <c r="A21" s="127">
        <v>38565</v>
      </c>
      <c r="B21" s="114">
        <v>-1.400195403402952</v>
      </c>
    </row>
    <row r="22" spans="1:10">
      <c r="A22" s="127">
        <v>38596</v>
      </c>
      <c r="B22" s="114">
        <v>-0.90303726366534554</v>
      </c>
    </row>
    <row r="23" spans="1:10">
      <c r="A23" s="127">
        <v>38626</v>
      </c>
      <c r="B23" s="114">
        <v>-0.10355047793446186</v>
      </c>
    </row>
    <row r="24" spans="1:10">
      <c r="A24" s="127">
        <v>38657</v>
      </c>
      <c r="B24" s="114">
        <v>0.72060878610772683</v>
      </c>
    </row>
    <row r="25" spans="1:10">
      <c r="A25" s="127">
        <v>38687</v>
      </c>
      <c r="B25" s="114">
        <v>2.0065070140988024E-2</v>
      </c>
    </row>
    <row r="26" spans="1:10">
      <c r="A26" s="127">
        <v>38718</v>
      </c>
      <c r="B26" s="114">
        <v>-0.92450375196127466</v>
      </c>
    </row>
    <row r="27" spans="1:10">
      <c r="A27" s="127">
        <v>38749</v>
      </c>
      <c r="B27" s="114">
        <v>-1.6537807917415688</v>
      </c>
    </row>
    <row r="28" spans="1:10">
      <c r="A28" s="127">
        <v>38777</v>
      </c>
      <c r="B28" s="114">
        <v>-0.15951651748843532</v>
      </c>
    </row>
    <row r="29" spans="1:10">
      <c r="A29" s="127">
        <v>38808</v>
      </c>
      <c r="B29" s="114">
        <v>1.4418356170859561</v>
      </c>
    </row>
    <row r="30" spans="1:10">
      <c r="A30" s="127">
        <v>38838</v>
      </c>
      <c r="B30" s="114">
        <v>2.1142233875061538</v>
      </c>
    </row>
    <row r="31" spans="1:10">
      <c r="A31" s="127">
        <v>38869</v>
      </c>
      <c r="B31" s="114">
        <v>2.2911284427395482</v>
      </c>
    </row>
    <row r="32" spans="1:10">
      <c r="A32" s="127">
        <v>38899</v>
      </c>
      <c r="B32" s="114">
        <v>1.8510208477012486</v>
      </c>
    </row>
    <row r="33" spans="1:2">
      <c r="A33" s="127">
        <v>38930</v>
      </c>
      <c r="B33" s="114">
        <v>1.9243069749776118</v>
      </c>
    </row>
    <row r="34" spans="1:2">
      <c r="A34" s="127">
        <v>38961</v>
      </c>
      <c r="B34" s="114">
        <v>1.4079221656432954</v>
      </c>
    </row>
    <row r="35" spans="1:2">
      <c r="A35" s="127">
        <v>38991</v>
      </c>
      <c r="B35" s="114">
        <v>0.98736468388156184</v>
      </c>
    </row>
    <row r="36" spans="1:2">
      <c r="A36" s="127">
        <v>39022</v>
      </c>
      <c r="B36" s="114">
        <v>0.5866467540348268</v>
      </c>
    </row>
    <row r="37" spans="1:2">
      <c r="A37" s="127">
        <v>39052</v>
      </c>
      <c r="B37" s="114">
        <v>0.53014086423204321</v>
      </c>
    </row>
    <row r="38" spans="1:2">
      <c r="A38" s="127">
        <v>39083</v>
      </c>
      <c r="B38" s="114">
        <v>1.3992961838962232</v>
      </c>
    </row>
    <row r="39" spans="1:2">
      <c r="A39" s="127">
        <v>39114</v>
      </c>
      <c r="B39" s="114">
        <v>2.0711021304546637</v>
      </c>
    </row>
    <row r="40" spans="1:2">
      <c r="A40" s="127">
        <v>39142</v>
      </c>
      <c r="B40" s="114">
        <v>-2.9215896853201202E-2</v>
      </c>
    </row>
    <row r="41" spans="1:2">
      <c r="A41" s="127">
        <v>39173</v>
      </c>
      <c r="B41" s="114">
        <v>0.53572633337137809</v>
      </c>
    </row>
    <row r="42" spans="1:2">
      <c r="A42" s="127">
        <v>39203</v>
      </c>
      <c r="B42" s="114">
        <v>0.36287023659122974</v>
      </c>
    </row>
    <row r="43" spans="1:2">
      <c r="A43" s="127">
        <v>39234</v>
      </c>
      <c r="B43" s="114">
        <v>0.46132673703436372</v>
      </c>
    </row>
    <row r="44" spans="1:2">
      <c r="A44" s="127">
        <v>39264</v>
      </c>
      <c r="B44" s="114">
        <v>0.75764200326598041</v>
      </c>
    </row>
    <row r="45" spans="1:2">
      <c r="A45" s="127">
        <v>39295</v>
      </c>
      <c r="B45" s="114">
        <v>-0.17925134296486972</v>
      </c>
    </row>
    <row r="46" spans="1:2">
      <c r="A46" s="127">
        <v>39326</v>
      </c>
      <c r="B46" s="114">
        <v>-0.26811296301666293</v>
      </c>
    </row>
    <row r="47" spans="1:2">
      <c r="A47" s="127">
        <v>39356</v>
      </c>
      <c r="B47" s="114">
        <v>-0.29499640495887403</v>
      </c>
    </row>
    <row r="48" spans="1:2">
      <c r="A48" s="127">
        <v>39387</v>
      </c>
      <c r="B48" s="114">
        <v>-1.1474766620268604</v>
      </c>
    </row>
    <row r="49" spans="1:2">
      <c r="A49" s="127">
        <v>39417</v>
      </c>
      <c r="B49" s="114">
        <v>-1.0463696932732032</v>
      </c>
    </row>
    <row r="50" spans="1:2">
      <c r="A50" s="127">
        <v>39448</v>
      </c>
      <c r="B50" s="114">
        <v>-1.3306729423083994</v>
      </c>
    </row>
    <row r="51" spans="1:2">
      <c r="A51" s="127">
        <v>39479</v>
      </c>
      <c r="B51" s="114">
        <v>-1.9238544510804356</v>
      </c>
    </row>
    <row r="52" spans="1:2">
      <c r="A52" s="127">
        <v>39508</v>
      </c>
      <c r="B52" s="114">
        <v>-0.80078556314819227</v>
      </c>
    </row>
    <row r="53" spans="1:2">
      <c r="A53" s="127">
        <v>39539</v>
      </c>
      <c r="B53" s="114">
        <v>-1.5360984802169264</v>
      </c>
    </row>
    <row r="54" spans="1:2">
      <c r="A54" s="127">
        <v>39569</v>
      </c>
      <c r="B54" s="114">
        <v>-1.6889841658728704</v>
      </c>
    </row>
    <row r="55" spans="1:2">
      <c r="A55" s="127">
        <v>39600</v>
      </c>
      <c r="B55" s="114">
        <v>-1.9401118417522667</v>
      </c>
    </row>
    <row r="56" spans="1:2">
      <c r="A56" s="127">
        <v>39630</v>
      </c>
      <c r="B56" s="114">
        <v>-1.828232575363492</v>
      </c>
    </row>
    <row r="57" spans="1:2">
      <c r="A57" s="127">
        <v>39661</v>
      </c>
      <c r="B57" s="114">
        <v>-0.92089533977606541</v>
      </c>
    </row>
    <row r="58" spans="1:2">
      <c r="A58" s="127">
        <v>39692</v>
      </c>
      <c r="B58" s="114">
        <v>-1.2320485713191158</v>
      </c>
    </row>
    <row r="59" spans="1:2">
      <c r="A59" s="127">
        <v>39722</v>
      </c>
      <c r="B59" s="114">
        <v>-2.2366329237962459</v>
      </c>
    </row>
    <row r="60" spans="1:2">
      <c r="A60" s="127">
        <v>39753</v>
      </c>
      <c r="B60" s="114">
        <v>-2.5577018890909833</v>
      </c>
    </row>
    <row r="61" spans="1:2">
      <c r="A61" s="127">
        <v>39783</v>
      </c>
      <c r="B61" s="114">
        <v>-2.063144262902771</v>
      </c>
    </row>
    <row r="62" spans="1:2">
      <c r="A62" s="127">
        <v>39814</v>
      </c>
      <c r="B62" s="114">
        <v>-1.8451878802599415</v>
      </c>
    </row>
    <row r="63" spans="1:2">
      <c r="A63" s="127">
        <v>39845</v>
      </c>
      <c r="B63" s="114">
        <v>-1.6902480253093142</v>
      </c>
    </row>
    <row r="64" spans="1:2">
      <c r="A64" s="127">
        <v>39873</v>
      </c>
      <c r="B64" s="114">
        <v>-0.74725284531959502</v>
      </c>
    </row>
    <row r="65" spans="1:2">
      <c r="A65" s="127">
        <v>39904</v>
      </c>
      <c r="B65" s="114">
        <v>-0.52912260237180664</v>
      </c>
    </row>
    <row r="66" spans="1:2">
      <c r="A66" s="127">
        <v>39934</v>
      </c>
      <c r="B66" s="114">
        <v>7.4776404773567298E-2</v>
      </c>
    </row>
    <row r="67" spans="1:2">
      <c r="A67" s="127">
        <v>39965</v>
      </c>
      <c r="B67" s="114">
        <v>0.89034079677885214</v>
      </c>
    </row>
    <row r="68" spans="1:2">
      <c r="A68" s="127">
        <v>39995</v>
      </c>
      <c r="B68" s="114">
        <v>1.1702667490226</v>
      </c>
    </row>
    <row r="69" spans="1:2">
      <c r="A69" s="127">
        <v>40026</v>
      </c>
      <c r="B69" s="114">
        <v>1.2619287990219663</v>
      </c>
    </row>
    <row r="70" spans="1:2">
      <c r="A70" s="127">
        <v>40057</v>
      </c>
      <c r="B70" s="114">
        <v>1.4163843283999893</v>
      </c>
    </row>
    <row r="71" spans="1:2">
      <c r="A71" s="127">
        <v>40087</v>
      </c>
      <c r="B71" s="114">
        <v>1.6201236118688238</v>
      </c>
    </row>
    <row r="72" spans="1:2">
      <c r="A72" s="127">
        <v>40118</v>
      </c>
      <c r="B72" s="114">
        <v>1.9603390348814387</v>
      </c>
    </row>
    <row r="73" spans="1:2">
      <c r="A73" s="127">
        <v>40148</v>
      </c>
      <c r="B73" s="114">
        <v>1.7514316085263817</v>
      </c>
    </row>
    <row r="74" spans="1:2">
      <c r="A74" s="127">
        <v>40179</v>
      </c>
      <c r="B74" s="114">
        <v>2.5546930097076923</v>
      </c>
    </row>
    <row r="75" spans="1:2">
      <c r="A75" s="127">
        <v>40210</v>
      </c>
      <c r="B75" s="114">
        <v>1.3817280539976997</v>
      </c>
    </row>
    <row r="76" spans="1:2">
      <c r="A76" s="127">
        <v>40238</v>
      </c>
      <c r="B76" s="114">
        <v>0.88414135543995365</v>
      </c>
    </row>
    <row r="77" spans="1:2">
      <c r="A77" s="127">
        <v>40269</v>
      </c>
      <c r="B77" s="114">
        <v>0.63249446233730255</v>
      </c>
    </row>
    <row r="78" spans="1:2">
      <c r="A78" s="127">
        <v>40299</v>
      </c>
      <c r="B78" s="114">
        <v>0.41385203135206189</v>
      </c>
    </row>
    <row r="79" spans="1:2">
      <c r="A79" s="127">
        <v>40330</v>
      </c>
      <c r="B79" s="114">
        <v>-0.10112577299162161</v>
      </c>
    </row>
    <row r="80" spans="1:2">
      <c r="A80" s="127">
        <v>40360</v>
      </c>
      <c r="B80" s="114">
        <v>-0.33235745179390747</v>
      </c>
    </row>
    <row r="81" spans="1:2">
      <c r="A81" s="127">
        <v>40391</v>
      </c>
      <c r="B81" s="114">
        <v>-0.60328338933749492</v>
      </c>
    </row>
    <row r="82" spans="1:2">
      <c r="A82" s="127">
        <v>40422</v>
      </c>
      <c r="B82" s="114">
        <v>-0.7847121435887805</v>
      </c>
    </row>
    <row r="83" spans="1:2">
      <c r="A83" s="127">
        <v>40452</v>
      </c>
      <c r="B83" s="114">
        <v>-0.8872866180582355</v>
      </c>
    </row>
    <row r="84" spans="1:2">
      <c r="A84" s="127">
        <v>40483</v>
      </c>
      <c r="B84" s="114">
        <v>-0.83798204291696599</v>
      </c>
    </row>
    <row r="85" spans="1:2">
      <c r="A85" s="127">
        <v>40513</v>
      </c>
      <c r="B85" s="114">
        <v>-1.0262088151343016</v>
      </c>
    </row>
    <row r="86" spans="1:2">
      <c r="A86" s="127">
        <v>40544</v>
      </c>
      <c r="B86" s="114">
        <v>-1.2874428955785029</v>
      </c>
    </row>
    <row r="87" spans="1:2">
      <c r="A87" s="127">
        <v>40575</v>
      </c>
      <c r="B87" s="114">
        <v>-1.4263424242101994</v>
      </c>
    </row>
    <row r="88" spans="1:2">
      <c r="A88" s="127">
        <v>40603</v>
      </c>
      <c r="B88" s="114">
        <v>-1.19110586125679</v>
      </c>
    </row>
    <row r="89" spans="1:2">
      <c r="A89" s="127">
        <v>40634</v>
      </c>
      <c r="B89" s="114">
        <v>-1.4911444858852303</v>
      </c>
    </row>
    <row r="90" spans="1:2">
      <c r="A90" s="127">
        <v>40664</v>
      </c>
      <c r="B90" s="114">
        <v>-1.3767480274782378</v>
      </c>
    </row>
    <row r="91" spans="1:2">
      <c r="A91" s="127">
        <v>40695</v>
      </c>
      <c r="B91" s="114">
        <v>-0.84598560365665154</v>
      </c>
    </row>
    <row r="92" spans="1:2">
      <c r="A92" s="127">
        <v>40725</v>
      </c>
      <c r="B92" s="114">
        <v>-1.0653556137720004</v>
      </c>
    </row>
    <row r="93" spans="1:2">
      <c r="A93" s="127">
        <v>40756</v>
      </c>
      <c r="B93" s="114">
        <v>-1.4646112148525927</v>
      </c>
    </row>
    <row r="94" spans="1:2">
      <c r="A94" s="127">
        <v>40787</v>
      </c>
      <c r="B94" s="114">
        <v>-0.40414922929766345</v>
      </c>
    </row>
    <row r="95" spans="1:2">
      <c r="A95" s="127">
        <v>40817</v>
      </c>
      <c r="B95" s="114">
        <v>-0.60721473253502567</v>
      </c>
    </row>
    <row r="96" spans="1:2">
      <c r="A96" s="127">
        <v>40848</v>
      </c>
      <c r="B96" s="114">
        <v>-0.67299629076665302</v>
      </c>
    </row>
    <row r="97" spans="1:2">
      <c r="A97" s="127">
        <v>40878</v>
      </c>
      <c r="B97" s="114">
        <v>-0.55539952404380721</v>
      </c>
    </row>
    <row r="98" spans="1:2">
      <c r="A98" s="127">
        <v>40909</v>
      </c>
      <c r="B98" s="114">
        <v>-1.8259595185220818</v>
      </c>
    </row>
    <row r="99" spans="1:2">
      <c r="A99" s="127">
        <v>40940</v>
      </c>
      <c r="B99" s="114">
        <v>-2.2716769005195347</v>
      </c>
    </row>
    <row r="100" spans="1:2">
      <c r="A100" s="127">
        <v>40969</v>
      </c>
      <c r="B100" s="114">
        <v>-1.7172141320030616</v>
      </c>
    </row>
    <row r="101" spans="1:2">
      <c r="A101" s="127">
        <v>41000</v>
      </c>
      <c r="B101" s="114">
        <v>-1.3511901874921901</v>
      </c>
    </row>
    <row r="102" spans="1:2">
      <c r="A102" s="127">
        <v>41030</v>
      </c>
      <c r="B102" s="114">
        <v>-1.4751320907149934</v>
      </c>
    </row>
    <row r="103" spans="1:2">
      <c r="A103" s="127">
        <v>41061</v>
      </c>
      <c r="B103" s="114">
        <v>-1.9812758586747821</v>
      </c>
    </row>
    <row r="104" spans="1:2">
      <c r="A104" s="127">
        <v>41091</v>
      </c>
      <c r="B104" s="114">
        <v>-2.0460472881130598</v>
      </c>
    </row>
    <row r="105" spans="1:2">
      <c r="A105" s="127">
        <v>41122</v>
      </c>
      <c r="B105" s="114">
        <v>-1.6981289666149544</v>
      </c>
    </row>
    <row r="106" spans="1:2">
      <c r="A106" s="127">
        <v>41153</v>
      </c>
      <c r="B106" s="114">
        <v>-1.1132627761055389</v>
      </c>
    </row>
    <row r="107" spans="1:2">
      <c r="A107" s="127">
        <v>41183</v>
      </c>
      <c r="B107" s="114">
        <v>-0.75805878799823512</v>
      </c>
    </row>
    <row r="108" spans="1:2">
      <c r="A108" s="127">
        <v>41214</v>
      </c>
      <c r="B108" s="114">
        <v>-0.17975484097557301</v>
      </c>
    </row>
    <row r="109" spans="1:2">
      <c r="A109" s="127">
        <v>41244</v>
      </c>
      <c r="B109" s="114">
        <v>5.118963682376123E-2</v>
      </c>
    </row>
    <row r="110" spans="1:2">
      <c r="A110" s="127">
        <v>41275</v>
      </c>
      <c r="B110" s="114">
        <v>-5.7457990919902002E-2</v>
      </c>
    </row>
    <row r="111" spans="1:2">
      <c r="A111" s="127">
        <v>41306</v>
      </c>
      <c r="B111" s="114">
        <v>-0.2418782534556925</v>
      </c>
    </row>
    <row r="112" spans="1:2">
      <c r="A112" s="127">
        <v>41334</v>
      </c>
      <c r="B112" s="114">
        <v>-0.70284896062526547</v>
      </c>
    </row>
    <row r="113" spans="1:2">
      <c r="A113" s="127">
        <v>41365</v>
      </c>
      <c r="B113" s="114">
        <v>-1.275977361916051</v>
      </c>
    </row>
    <row r="114" spans="1:2">
      <c r="A114" s="127">
        <v>41395</v>
      </c>
      <c r="B114" s="114">
        <v>-1.2810887897692638</v>
      </c>
    </row>
    <row r="115" spans="1:2">
      <c r="A115" s="127">
        <v>41426</v>
      </c>
      <c r="B115" s="114">
        <v>0.38712816819381102</v>
      </c>
    </row>
    <row r="116" spans="1:2">
      <c r="A116" s="127">
        <v>41456</v>
      </c>
      <c r="B116" s="114">
        <v>1.7470274869545022</v>
      </c>
    </row>
    <row r="117" spans="1:2">
      <c r="A117" s="127">
        <v>41487</v>
      </c>
      <c r="B117" s="114">
        <v>2.1399866050713148</v>
      </c>
    </row>
    <row r="118" spans="1:2">
      <c r="A118" s="127">
        <v>41518</v>
      </c>
      <c r="B118" s="114">
        <v>1.8567584454566988</v>
      </c>
    </row>
    <row r="119" spans="1:2">
      <c r="A119" s="127">
        <v>41548</v>
      </c>
      <c r="B119" s="114">
        <v>1.4012233793032731</v>
      </c>
    </row>
    <row r="120" spans="1:2">
      <c r="A120" s="127">
        <v>41579</v>
      </c>
      <c r="B120" s="114">
        <v>0.62492898937658037</v>
      </c>
    </row>
    <row r="121" spans="1:2">
      <c r="A121" s="127">
        <v>41609</v>
      </c>
      <c r="B121" s="114">
        <v>0.66820465733393963</v>
      </c>
    </row>
    <row r="122" spans="1:2">
      <c r="A122" s="127">
        <v>41640</v>
      </c>
      <c r="B122" s="114">
        <v>-0.44880115677484217</v>
      </c>
    </row>
    <row r="123" spans="1:2">
      <c r="A123" s="127">
        <v>41671</v>
      </c>
      <c r="B123" s="114">
        <v>-1.3596237324964844</v>
      </c>
    </row>
    <row r="124" spans="1:2">
      <c r="A124" s="127">
        <v>41699</v>
      </c>
      <c r="B124" s="114">
        <v>-0.89280086588336349</v>
      </c>
    </row>
    <row r="125" spans="1:2">
      <c r="A125" s="127">
        <v>41730</v>
      </c>
      <c r="B125" s="114">
        <v>-0.83764773801025405</v>
      </c>
    </row>
    <row r="126" spans="1:2">
      <c r="A126" s="127">
        <v>41760</v>
      </c>
      <c r="B126" s="114">
        <v>-0.67599483070585353</v>
      </c>
    </row>
    <row r="127" spans="1:2">
      <c r="A127" s="127">
        <v>41791</v>
      </c>
      <c r="B127" s="114">
        <v>-0.5723014533024573</v>
      </c>
    </row>
    <row r="128" spans="1:2">
      <c r="A128" s="127">
        <v>41821</v>
      </c>
      <c r="B128" s="114">
        <v>-0.79151264513153752</v>
      </c>
    </row>
    <row r="129" spans="1:2">
      <c r="A129" s="127">
        <v>41852</v>
      </c>
      <c r="B129" s="114">
        <v>-0.72901363079664838</v>
      </c>
    </row>
    <row r="130" spans="1:2">
      <c r="A130" s="127">
        <v>41883</v>
      </c>
      <c r="B130" s="114">
        <v>-1.3321501694582483</v>
      </c>
    </row>
    <row r="131" spans="1:2">
      <c r="A131" s="127">
        <v>41913</v>
      </c>
      <c r="B131" s="114">
        <v>-1.3611859455686242</v>
      </c>
    </row>
    <row r="132" spans="1:2">
      <c r="A132" s="127">
        <v>41944</v>
      </c>
      <c r="B132" s="114">
        <v>-1.2413428785306095</v>
      </c>
    </row>
    <row r="133" spans="1:2">
      <c r="A133" s="127">
        <v>41974</v>
      </c>
      <c r="B133" s="114">
        <v>-1.8960747191559275</v>
      </c>
    </row>
    <row r="134" spans="1:2">
      <c r="A134" s="127">
        <v>42005</v>
      </c>
      <c r="B134" s="114">
        <v>-1.4728301008033577</v>
      </c>
    </row>
    <row r="135" spans="1:2">
      <c r="A135" s="127">
        <v>42036</v>
      </c>
      <c r="B135" s="114">
        <v>-1.1695526217466008</v>
      </c>
    </row>
    <row r="136" spans="1:2">
      <c r="A136" s="127">
        <v>42064</v>
      </c>
      <c r="B136" s="114">
        <v>-1.5408725567385764</v>
      </c>
    </row>
    <row r="137" spans="1:2">
      <c r="A137" s="127">
        <v>42095</v>
      </c>
      <c r="B137" s="114">
        <v>-1.2813014338002813</v>
      </c>
    </row>
    <row r="138" spans="1:2">
      <c r="A138" s="127">
        <v>42125</v>
      </c>
      <c r="B138" s="114">
        <v>-1.2276790609955319</v>
      </c>
    </row>
    <row r="139" spans="1:2">
      <c r="A139" s="127">
        <v>42156</v>
      </c>
      <c r="B139" s="114">
        <v>-1.1530587838518507</v>
      </c>
    </row>
    <row r="140" spans="1:2">
      <c r="A140" s="127">
        <v>42186</v>
      </c>
      <c r="B140" s="114">
        <v>-0.66388342563517733</v>
      </c>
    </row>
    <row r="141" spans="1:2">
      <c r="A141" s="127">
        <v>42217</v>
      </c>
      <c r="B141" s="114">
        <v>-1.5940622868756631</v>
      </c>
    </row>
    <row r="142" spans="1:2">
      <c r="A142" s="127">
        <v>42248</v>
      </c>
      <c r="B142" s="114">
        <v>-1.4699335174374588</v>
      </c>
    </row>
    <row r="143" spans="1:2">
      <c r="A143" s="127">
        <v>42278</v>
      </c>
      <c r="B143" s="114">
        <v>-1.5299949541953712</v>
      </c>
    </row>
    <row r="144" spans="1:2">
      <c r="A144" s="127">
        <v>42309</v>
      </c>
      <c r="B144" s="114">
        <v>-1.3310143578272222</v>
      </c>
    </row>
    <row r="145" spans="1:2">
      <c r="A145" s="127">
        <v>42339</v>
      </c>
      <c r="B145" s="114">
        <v>0.88683715164280963</v>
      </c>
    </row>
    <row r="146" spans="1:2">
      <c r="A146" s="127">
        <v>42370</v>
      </c>
      <c r="B146" s="114">
        <v>0.90192283044828181</v>
      </c>
    </row>
    <row r="147" spans="1:2">
      <c r="A147" s="127">
        <v>42401</v>
      </c>
      <c r="B147" s="114">
        <v>0.99056361819478</v>
      </c>
    </row>
    <row r="148" spans="1:2">
      <c r="A148" s="127">
        <v>42430</v>
      </c>
      <c r="B148" s="114">
        <v>2.271925464978906</v>
      </c>
    </row>
    <row r="149" spans="1:2">
      <c r="A149" s="127">
        <v>42461</v>
      </c>
      <c r="B149" s="114">
        <v>1.8901854817972408</v>
      </c>
    </row>
    <row r="150" spans="1:2">
      <c r="A150" s="127">
        <v>42491</v>
      </c>
      <c r="B150" s="114">
        <v>1.0531233971227574</v>
      </c>
    </row>
    <row r="151" spans="1:2">
      <c r="A151" s="127">
        <v>42522</v>
      </c>
      <c r="B151" s="114">
        <v>1.002432418806309</v>
      </c>
    </row>
    <row r="152" spans="1:2">
      <c r="A152" s="127">
        <v>42552</v>
      </c>
      <c r="B152" s="114">
        <v>0.87963940795613071</v>
      </c>
    </row>
    <row r="153" spans="1:2">
      <c r="A153" s="127">
        <v>42583</v>
      </c>
      <c r="B153" s="114">
        <v>1.8290780747410837</v>
      </c>
    </row>
    <row r="154" spans="1:2">
      <c r="A154" s="127">
        <v>42614</v>
      </c>
      <c r="B154" s="114">
        <v>2.0996126823348429</v>
      </c>
    </row>
    <row r="155" spans="1:2">
      <c r="A155" s="127">
        <v>42644</v>
      </c>
      <c r="B155" s="114">
        <v>2.0556405686185033</v>
      </c>
    </row>
    <row r="156" spans="1:2">
      <c r="A156" s="127">
        <v>42675</v>
      </c>
      <c r="B156" s="114">
        <v>1.8933711355675822</v>
      </c>
    </row>
    <row r="157" spans="1:2">
      <c r="A157" s="127">
        <v>42705</v>
      </c>
      <c r="B157" s="114">
        <v>1.2590878384484405</v>
      </c>
    </row>
    <row r="158" spans="1:2">
      <c r="A158" s="127">
        <v>42736</v>
      </c>
      <c r="B158" s="114">
        <v>1.4889615063211865</v>
      </c>
    </row>
    <row r="159" spans="1:2">
      <c r="A159" s="127">
        <v>42767</v>
      </c>
      <c r="B159" s="114">
        <v>1.6401803509572097</v>
      </c>
    </row>
    <row r="160" spans="1:2">
      <c r="A160" s="127">
        <v>42795</v>
      </c>
      <c r="B160" s="114">
        <v>1.2248096680940308</v>
      </c>
    </row>
    <row r="161" spans="1:2">
      <c r="A161" s="127">
        <v>42826</v>
      </c>
      <c r="B161" s="114">
        <v>0.91552001844684017</v>
      </c>
    </row>
    <row r="162" spans="1:2">
      <c r="A162" s="127">
        <v>42856</v>
      </c>
      <c r="B162" s="114">
        <v>0.63025489421800962</v>
      </c>
    </row>
    <row r="163" spans="1:2">
      <c r="A163" s="127">
        <v>42887</v>
      </c>
      <c r="B163" s="114">
        <v>0.72474609782802635</v>
      </c>
    </row>
    <row r="164" spans="1:2">
      <c r="A164" s="127">
        <v>42917</v>
      </c>
      <c r="B164" s="114">
        <v>1.0330389302825391</v>
      </c>
    </row>
    <row r="165" spans="1:2">
      <c r="A165" s="127">
        <v>42948</v>
      </c>
      <c r="B165" s="114">
        <v>0.13135711980024631</v>
      </c>
    </row>
    <row r="166" spans="1:2">
      <c r="A166" s="127">
        <v>42979</v>
      </c>
      <c r="B166" s="114">
        <v>-1.0329206917050791</v>
      </c>
    </row>
    <row r="167" spans="1:2">
      <c r="A167" s="127">
        <v>43009</v>
      </c>
      <c r="B167" s="114">
        <v>-1.9824236327425984</v>
      </c>
    </row>
    <row r="168" spans="1:2">
      <c r="A168" s="127">
        <v>43040</v>
      </c>
      <c r="B168" s="114">
        <v>-2.0728575142186694</v>
      </c>
    </row>
    <row r="169" spans="1:2">
      <c r="A169" s="127">
        <v>43070</v>
      </c>
      <c r="B169" s="114">
        <v>-2.1655440535355992</v>
      </c>
    </row>
    <row r="170" spans="1:2">
      <c r="A170" s="127">
        <v>43101</v>
      </c>
      <c r="B170" s="114">
        <v>-0.51308003533089652</v>
      </c>
    </row>
    <row r="171" spans="1:2">
      <c r="A171" s="127">
        <v>43132</v>
      </c>
      <c r="B171" s="114">
        <v>1.0540722612423095</v>
      </c>
    </row>
    <row r="172" spans="1:2">
      <c r="A172" s="127">
        <v>43160</v>
      </c>
      <c r="B172" s="114">
        <v>1.4181750300533205E-3</v>
      </c>
    </row>
    <row r="173" spans="1:2">
      <c r="A173" s="127">
        <v>43191</v>
      </c>
      <c r="B173" s="114">
        <v>-0.60446172965931733</v>
      </c>
    </row>
    <row r="174" spans="1:2">
      <c r="A174" s="127">
        <v>43221</v>
      </c>
      <c r="B174" s="114">
        <v>0.9185011908594739</v>
      </c>
    </row>
    <row r="175" spans="1:2">
      <c r="A175" s="127">
        <v>43252</v>
      </c>
      <c r="B175" s="114">
        <v>0.63864148049063696</v>
      </c>
    </row>
    <row r="176" spans="1:2">
      <c r="A176" s="127">
        <v>43282</v>
      </c>
      <c r="B176" s="114">
        <v>0.54296729613567518</v>
      </c>
    </row>
    <row r="177" spans="1:2">
      <c r="A177" s="127">
        <v>43313</v>
      </c>
      <c r="B177" s="114">
        <v>0.2893532753624164</v>
      </c>
    </row>
    <row r="178" spans="1:2">
      <c r="A178" s="127">
        <v>43344</v>
      </c>
      <c r="B178" s="114">
        <v>0.56641575548621337</v>
      </c>
    </row>
    <row r="179" spans="1:2">
      <c r="A179" s="127">
        <v>43374</v>
      </c>
      <c r="B179" s="114">
        <v>0.56296778221804022</v>
      </c>
    </row>
    <row r="180" spans="1:2">
      <c r="A180" s="127">
        <v>43405</v>
      </c>
      <c r="B180" s="114">
        <v>0.94832834747417039</v>
      </c>
    </row>
    <row r="181" spans="1:2">
      <c r="A181" s="127">
        <v>43435</v>
      </c>
      <c r="B181" s="114">
        <v>1.1041456659650044</v>
      </c>
    </row>
    <row r="182" spans="1:2">
      <c r="A182" s="127">
        <v>43466</v>
      </c>
      <c r="B182" s="114">
        <v>-1.5751241382408003</v>
      </c>
    </row>
    <row r="183" spans="1:2">
      <c r="A183" s="127">
        <v>43497</v>
      </c>
      <c r="B183" s="114">
        <v>-2.521951246414107</v>
      </c>
    </row>
    <row r="184" spans="1:2">
      <c r="A184" s="127">
        <v>43525</v>
      </c>
      <c r="B184" s="114">
        <v>-1.2650213186638983</v>
      </c>
    </row>
    <row r="185" spans="1:2">
      <c r="A185" s="127">
        <v>43556</v>
      </c>
      <c r="B185" s="114">
        <v>-0.23401859553423385</v>
      </c>
    </row>
    <row r="186" spans="1:2">
      <c r="A186" s="127">
        <v>43586</v>
      </c>
      <c r="B186" s="114">
        <v>-0.7542349528361123</v>
      </c>
    </row>
    <row r="187" spans="1:2">
      <c r="A187" s="127">
        <v>43617</v>
      </c>
      <c r="B187" s="114">
        <v>-0.58412226812864754</v>
      </c>
    </row>
    <row r="188" spans="1:2">
      <c r="A188" s="127">
        <v>43647</v>
      </c>
      <c r="B188" s="114">
        <v>-0.44609182789679308</v>
      </c>
    </row>
    <row r="189" spans="1:2">
      <c r="A189" s="127">
        <v>43678</v>
      </c>
      <c r="B189" s="114">
        <v>-0.73642854745560538</v>
      </c>
    </row>
    <row r="190" spans="1:2">
      <c r="A190" s="127">
        <v>43709</v>
      </c>
      <c r="B190" s="114">
        <v>-0.66402100335175074</v>
      </c>
    </row>
    <row r="191" spans="1:2">
      <c r="A191" s="127">
        <v>43739</v>
      </c>
      <c r="B191" s="114">
        <v>-0.19970519433854575</v>
      </c>
    </row>
    <row r="192" spans="1:2">
      <c r="A192" s="127">
        <v>43770</v>
      </c>
      <c r="B192" s="114">
        <v>2.0229869021117165E-2</v>
      </c>
    </row>
    <row r="193" spans="1:6">
      <c r="A193" s="127">
        <v>43800</v>
      </c>
      <c r="B193" s="114">
        <v>1.2790239804492756</v>
      </c>
      <c r="C193" s="114">
        <f>B193</f>
        <v>1.2790239804492756</v>
      </c>
      <c r="D193" s="114">
        <f>B193</f>
        <v>1.2790239804492756</v>
      </c>
      <c r="E193" s="114">
        <f>B193</f>
        <v>1.2790239804492756</v>
      </c>
      <c r="F193" s="114"/>
    </row>
    <row r="194" spans="1:6">
      <c r="A194" s="127">
        <v>43831</v>
      </c>
      <c r="B194" s="114"/>
      <c r="C194" s="114">
        <f t="shared" ref="C194:C257" si="2">_xlfn.FORECAST.ETS(A194,$B$2:$B$193,$A$2:$A$193,1,1)</f>
        <v>1.0435436289896534</v>
      </c>
      <c r="D194" s="114">
        <f>C194-_xlfn.FORECAST.ETS.CONFINT(A194,$B$2:$B$193,$A$2:$A$193,$G$3,1,1)</f>
        <v>0.20757522929090266</v>
      </c>
      <c r="E194" s="114">
        <f>C194+_xlfn.FORECAST.ETS.CONFINT(A194,$B$2:$B$193,$A$2:$A$193,$G$3,1,1)</f>
        <v>1.8795120286884042</v>
      </c>
      <c r="F194" s="114"/>
    </row>
    <row r="195" spans="1:6">
      <c r="A195" s="127">
        <v>43862</v>
      </c>
      <c r="B195" s="114"/>
      <c r="C195" s="114">
        <f t="shared" si="2"/>
        <v>0.83366000311181487</v>
      </c>
      <c r="D195" s="114">
        <f>C195-_xlfn.FORECAST.ETS.CONFINT(A195,$B$2:$B$193,$A$2:$A$193,$G$3,1,1)</f>
        <v>-2.8443529918746879E-2</v>
      </c>
      <c r="E195" s="114">
        <f>C195+_xlfn.FORECAST.ETS.CONFINT(A195,$B$2:$B$193,$A$2:$A$193,$G$3,1,1)</f>
        <v>1.6957635361423766</v>
      </c>
      <c r="F195" s="114"/>
    </row>
    <row r="196" spans="1:6">
      <c r="A196" s="127">
        <v>43891</v>
      </c>
      <c r="B196" s="114"/>
      <c r="C196" s="114">
        <f t="shared" si="2"/>
        <v>0.61208228108754925</v>
      </c>
      <c r="D196" s="114">
        <f>C196-_xlfn.FORECAST.ETS.CONFINT(A196,$B$2:$B$193,$A$2:$A$193,$G$3,1,1)</f>
        <v>-0.27558587415467717</v>
      </c>
      <c r="E196" s="114">
        <f>C196+_xlfn.FORECAST.ETS.CONFINT(A196,$B$2:$B$193,$A$2:$A$193,$G$3,1,1)</f>
        <v>1.4997504363297756</v>
      </c>
      <c r="F196" s="114"/>
    </row>
    <row r="197" spans="1:6">
      <c r="A197" s="127">
        <v>43922</v>
      </c>
      <c r="B197" s="114"/>
      <c r="C197" s="114">
        <f t="shared" si="2"/>
        <v>0.27556150643831778</v>
      </c>
      <c r="D197" s="114">
        <f>C197-_xlfn.FORECAST.ETS.CONFINT(A197,$B$2:$B$193,$A$2:$A$193,$G$3,1,1)</f>
        <v>-0.63714946615010393</v>
      </c>
      <c r="E197" s="114">
        <f>C197+_xlfn.FORECAST.ETS.CONFINT(A197,$B$2:$B$193,$A$2:$A$193,$G$3,1,1)</f>
        <v>1.1882724790267396</v>
      </c>
      <c r="F197" s="114"/>
    </row>
    <row r="198" spans="1:6">
      <c r="A198" s="127">
        <v>43952</v>
      </c>
      <c r="B198" s="114"/>
      <c r="C198" s="114">
        <f t="shared" si="2"/>
        <v>-0.11319820236584599</v>
      </c>
      <c r="D198" s="114">
        <f>C198-_xlfn.FORECAST.ETS.CONFINT(A198,$B$2:$B$193,$A$2:$A$193,$G$3,1,1)</f>
        <v>-1.0504727599564183</v>
      </c>
      <c r="E198" s="114">
        <f>C198+_xlfn.FORECAST.ETS.CONFINT(A198,$B$2:$B$193,$A$2:$A$193,$G$3,1,1)</f>
        <v>0.82407635522472633</v>
      </c>
      <c r="F198" s="114"/>
    </row>
    <row r="199" spans="1:6">
      <c r="A199" s="127">
        <v>43983</v>
      </c>
      <c r="B199" s="114"/>
      <c r="C199" s="114">
        <f t="shared" si="2"/>
        <v>-0.48473998683878861</v>
      </c>
      <c r="D199" s="114">
        <f>C199-_xlfn.FORECAST.ETS.CONFINT(A199,$B$2:$B$193,$A$2:$A$193,$G$3,1,1)</f>
        <v>-1.4461363577427819</v>
      </c>
      <c r="E199" s="114">
        <f>C199+_xlfn.FORECAST.ETS.CONFINT(A199,$B$2:$B$193,$A$2:$A$193,$G$3,1,1)</f>
        <v>0.47665638406520472</v>
      </c>
      <c r="F199" s="114"/>
    </row>
    <row r="200" spans="1:6">
      <c r="A200" s="127">
        <v>44013</v>
      </c>
      <c r="B200" s="114"/>
      <c r="C200" s="114">
        <f t="shared" si="2"/>
        <v>-0.68678945146981285</v>
      </c>
      <c r="D200" s="114">
        <f>C200-_xlfn.FORECAST.ETS.CONFINT(A200,$B$2:$B$193,$A$2:$A$193,$G$3,1,1)</f>
        <v>-1.6718990261933211</v>
      </c>
      <c r="E200" s="114">
        <f>C200+_xlfn.FORECAST.ETS.CONFINT(A200,$B$2:$B$193,$A$2:$A$193,$G$3,1,1)</f>
        <v>0.29832012325369528</v>
      </c>
      <c r="F200" s="114"/>
    </row>
    <row r="201" spans="1:6">
      <c r="A201" s="127">
        <v>44044</v>
      </c>
      <c r="B201" s="114"/>
      <c r="C201" s="114">
        <f t="shared" si="2"/>
        <v>-0.6521893439403823</v>
      </c>
      <c r="D201" s="114">
        <f>C201-_xlfn.FORECAST.ETS.CONFINT(A201,$B$2:$B$193,$A$2:$A$193,$G$3,1,1)</f>
        <v>-1.6606330313451974</v>
      </c>
      <c r="E201" s="114">
        <f>C201+_xlfn.FORECAST.ETS.CONFINT(A201,$B$2:$B$193,$A$2:$A$193,$G$3,1,1)</f>
        <v>0.35625434346443274</v>
      </c>
      <c r="F201" s="114"/>
    </row>
    <row r="202" spans="1:6">
      <c r="A202" s="127">
        <v>44075</v>
      </c>
      <c r="B202" s="114"/>
      <c r="C202" s="114">
        <f t="shared" si="2"/>
        <v>-0.59013745947964691</v>
      </c>
      <c r="D202" s="114">
        <f>C202-_xlfn.FORECAST.ETS.CONFINT(A202,$B$2:$B$193,$A$2:$A$193,$G$3,1,1)</f>
        <v>-1.6215625750540965</v>
      </c>
      <c r="E202" s="114">
        <f>C202+_xlfn.FORECAST.ETS.CONFINT(A202,$B$2:$B$193,$A$2:$A$193,$G$3,1,1)</f>
        <v>0.44128765609480269</v>
      </c>
      <c r="F202" s="114"/>
    </row>
    <row r="203" spans="1:6">
      <c r="A203" s="127">
        <v>44105</v>
      </c>
      <c r="B203" s="114"/>
      <c r="C203" s="114">
        <f t="shared" si="2"/>
        <v>-0.83669572846864448</v>
      </c>
      <c r="D203" s="114">
        <f>C203-_xlfn.FORECAST.ETS.CONFINT(A203,$B$2:$B$193,$A$2:$A$193,$G$3,1,1)</f>
        <v>-1.8907733190717753</v>
      </c>
      <c r="E203" s="114">
        <f>C203+_xlfn.FORECAST.ETS.CONFINT(A203,$B$2:$B$193,$A$2:$A$193,$G$3,1,1)</f>
        <v>0.21738186213448629</v>
      </c>
      <c r="F203" s="114"/>
    </row>
    <row r="204" spans="1:6">
      <c r="A204" s="127">
        <v>44136</v>
      </c>
      <c r="B204" s="114"/>
      <c r="C204" s="114">
        <f t="shared" si="2"/>
        <v>-0.48543511159252373</v>
      </c>
      <c r="D204" s="114">
        <f>C204-_xlfn.FORECAST.ETS.CONFINT(A204,$B$2:$B$193,$A$2:$A$193,$G$3,1,1)</f>
        <v>-1.5618576412130973</v>
      </c>
      <c r="E204" s="114">
        <f>C204+_xlfn.FORECAST.ETS.CONFINT(A204,$B$2:$B$193,$A$2:$A$193,$G$3,1,1)</f>
        <v>0.59098741802804988</v>
      </c>
      <c r="F204" s="114"/>
    </row>
    <row r="205" spans="1:6">
      <c r="A205" s="127">
        <v>44166</v>
      </c>
      <c r="B205" s="114"/>
      <c r="C205" s="114">
        <f t="shared" si="2"/>
        <v>-0.52342172838522494</v>
      </c>
      <c r="D205" s="114">
        <f>C205-_xlfn.FORECAST.ETS.CONFINT(A205,$B$2:$B$193,$A$2:$A$193,$G$3,1,1)</f>
        <v>-1.6219010647922676</v>
      </c>
      <c r="E205" s="114">
        <f>C205+_xlfn.FORECAST.ETS.CONFINT(A205,$B$2:$B$193,$A$2:$A$193,$G$3,1,1)</f>
        <v>0.57505760802181771</v>
      </c>
      <c r="F205" s="114"/>
    </row>
    <row r="206" spans="1:6">
      <c r="A206" s="127">
        <v>44197</v>
      </c>
      <c r="B206" s="114"/>
      <c r="C206" s="114">
        <f t="shared" si="2"/>
        <v>-0.83870231581289367</v>
      </c>
      <c r="D206" s="114">
        <f>C206-_xlfn.FORECAST.ETS.CONFINT(A206,$B$2:$B$193,$A$2:$A$193,$G$3,1,1)</f>
        <v>-1.9589679697600004</v>
      </c>
      <c r="E206" s="114">
        <f>C206+_xlfn.FORECAST.ETS.CONFINT(A206,$B$2:$B$193,$A$2:$A$193,$G$3,1,1)</f>
        <v>0.28156333813421308</v>
      </c>
      <c r="F206" s="114"/>
    </row>
    <row r="207" spans="1:6">
      <c r="A207" s="127">
        <v>44228</v>
      </c>
      <c r="B207" s="114"/>
      <c r="C207" s="114">
        <f t="shared" si="2"/>
        <v>-1.0515131192170482</v>
      </c>
      <c r="D207" s="114">
        <f>C207-_xlfn.FORECAST.ETS.CONFINT(A207,$B$2:$B$193,$A$2:$A$193,$G$3,1,1)</f>
        <v>-2.1933106970135379</v>
      </c>
      <c r="E207" s="114">
        <f>C207+_xlfn.FORECAST.ETS.CONFINT(A207,$B$2:$B$193,$A$2:$A$193,$G$3,1,1)</f>
        <v>9.0284458579441784E-2</v>
      </c>
      <c r="F207" s="114"/>
    </row>
    <row r="208" spans="1:6">
      <c r="A208" s="127">
        <v>44256</v>
      </c>
      <c r="B208" s="114"/>
      <c r="C208" s="114">
        <f t="shared" si="2"/>
        <v>-0.61143232905091971</v>
      </c>
      <c r="D208" s="114">
        <f>C208-_xlfn.FORECAST.ETS.CONFINT(A208,$B$2:$B$193,$A$2:$A$193,$G$3,1,1)</f>
        <v>-1.7745221664860016</v>
      </c>
      <c r="E208" s="114">
        <f>C208+_xlfn.FORECAST.ETS.CONFINT(A208,$B$2:$B$193,$A$2:$A$193,$G$3,1,1)</f>
        <v>0.55165750838416228</v>
      </c>
      <c r="F208" s="114"/>
    </row>
    <row r="209" spans="1:6">
      <c r="A209" s="127">
        <v>44287</v>
      </c>
      <c r="B209" s="114"/>
      <c r="C209" s="114">
        <f t="shared" si="2"/>
        <v>-0.58269202399753106</v>
      </c>
      <c r="D209" s="114">
        <f>C209-_xlfn.FORECAST.ETS.CONFINT(A209,$B$2:$B$193,$A$2:$A$193,$G$3,1,1)</f>
        <v>-1.7668479752760655</v>
      </c>
      <c r="E209" s="114">
        <f>C209+_xlfn.FORECAST.ETS.CONFINT(A209,$B$2:$B$193,$A$2:$A$193,$G$3,1,1)</f>
        <v>0.6014639272810034</v>
      </c>
      <c r="F209" s="114"/>
    </row>
    <row r="210" spans="1:6">
      <c r="A210" s="127">
        <v>44317</v>
      </c>
      <c r="B210" s="114"/>
      <c r="C210" s="114">
        <f t="shared" si="2"/>
        <v>-0.42299865551197285</v>
      </c>
      <c r="D210" s="114">
        <f>C210-_xlfn.FORECAST.ETS.CONFINT(A210,$B$2:$B$193,$A$2:$A$193,$G$3,1,1)</f>
        <v>-1.6280070153830064</v>
      </c>
      <c r="E210" s="114">
        <f>C210+_xlfn.FORECAST.ETS.CONFINT(A210,$B$2:$B$193,$A$2:$A$193,$G$3,1,1)</f>
        <v>0.78200970435906059</v>
      </c>
      <c r="F210" s="114"/>
    </row>
    <row r="211" spans="1:6">
      <c r="A211" s="127">
        <v>44348</v>
      </c>
      <c r="C211" s="114">
        <f t="shared" si="2"/>
        <v>-0.76791396743180074</v>
      </c>
      <c r="D211" s="114">
        <f>C211-_xlfn.FORECAST.ETS.CONFINT(A211,$B$2:$B$193,$A$2:$A$193,$G$3,1,1)</f>
        <v>-1.9935725083244991</v>
      </c>
      <c r="E211" s="114">
        <f>C211+_xlfn.FORECAST.ETS.CONFINT(A211,$B$2:$B$193,$A$2:$A$193,$G$3,1,1)</f>
        <v>0.45774457346089759</v>
      </c>
      <c r="F211" s="114"/>
    </row>
    <row r="212" spans="1:6">
      <c r="A212" s="127">
        <v>44378</v>
      </c>
      <c r="C212" s="114">
        <f t="shared" si="2"/>
        <v>-1.1481965683979396</v>
      </c>
      <c r="D212" s="114">
        <f>C212-_xlfn.FORECAST.ETS.CONFINT(A212,$B$2:$B$193,$A$2:$A$193,$G$3,1,1)</f>
        <v>-2.3943136773195377</v>
      </c>
      <c r="E212" s="114">
        <f>C212+_xlfn.FORECAST.ETS.CONFINT(A212,$B$2:$B$193,$A$2:$A$193,$G$3,1,1)</f>
        <v>9.7920540523658506E-2</v>
      </c>
      <c r="F212" s="114"/>
    </row>
    <row r="213" spans="1:6">
      <c r="A213" s="127">
        <v>44409</v>
      </c>
      <c r="C213" s="114">
        <f t="shared" si="2"/>
        <v>-0.8839313111779844</v>
      </c>
      <c r="D213" s="114">
        <f>C213-_xlfn.FORECAST.ETS.CONFINT(A213,$B$2:$B$193,$A$2:$A$193,$G$3,1,1)</f>
        <v>-2.1503252135231907</v>
      </c>
      <c r="E213" s="114">
        <f>C213+_xlfn.FORECAST.ETS.CONFINT(A213,$B$2:$B$193,$A$2:$A$193,$G$3,1,1)</f>
        <v>0.38246259116722181</v>
      </c>
      <c r="F213" s="114"/>
    </row>
    <row r="214" spans="1:6">
      <c r="A214" s="127">
        <v>44440</v>
      </c>
      <c r="C214" s="114">
        <f t="shared" si="2"/>
        <v>-0.36608375365653445</v>
      </c>
      <c r="D214" s="114">
        <f>C214-_xlfn.FORECAST.ETS.CONFINT(A214,$B$2:$B$193,$A$2:$A$193,$G$3,1,1)</f>
        <v>-1.6525818130408234</v>
      </c>
      <c r="E214" s="114">
        <f>C214+_xlfn.FORECAST.ETS.CONFINT(A214,$B$2:$B$193,$A$2:$A$193,$G$3,1,1)</f>
        <v>0.92041430572775451</v>
      </c>
      <c r="F214" s="114"/>
    </row>
    <row r="215" spans="1:6">
      <c r="A215" s="127">
        <v>44470</v>
      </c>
      <c r="C215" s="114">
        <f t="shared" si="2"/>
        <v>-0.43569383904022851</v>
      </c>
      <c r="D215" s="114">
        <f>C215-_xlfn.FORECAST.ETS.CONFINT(A215,$B$2:$B$193,$A$2:$A$193,$G$3,1,1)</f>
        <v>-1.742131923888002</v>
      </c>
      <c r="E215" s="114">
        <f>C215+_xlfn.FORECAST.ETS.CONFINT(A215,$B$2:$B$193,$A$2:$A$193,$G$3,1,1)</f>
        <v>0.87074424580754495</v>
      </c>
      <c r="F215" s="114"/>
    </row>
    <row r="216" spans="1:6">
      <c r="A216" s="127">
        <v>44501</v>
      </c>
      <c r="C216" s="114">
        <f t="shared" si="2"/>
        <v>-0.49163606684248085</v>
      </c>
      <c r="D216" s="114">
        <f>C216-_xlfn.FORECAST.ETS.CONFINT(A216,$B$2:$B$193,$A$2:$A$193,$G$3,1,1)</f>
        <v>-1.8178579758030367</v>
      </c>
      <c r="E216" s="114">
        <f>C216+_xlfn.FORECAST.ETS.CONFINT(A216,$B$2:$B$193,$A$2:$A$193,$G$3,1,1)</f>
        <v>0.83458584211807496</v>
      </c>
      <c r="F216" s="114"/>
    </row>
    <row r="217" spans="1:6">
      <c r="A217" s="127">
        <v>44531</v>
      </c>
      <c r="C217" s="114">
        <f t="shared" si="2"/>
        <v>-0.84011357504454542</v>
      </c>
      <c r="D217" s="114">
        <f>C217-_xlfn.FORECAST.ETS.CONFINT(A217,$B$2:$B$193,$A$2:$A$193,$G$3,1,1)</f>
        <v>-2.1859705144272796</v>
      </c>
      <c r="E217" s="114">
        <f>C217+_xlfn.FORECAST.ETS.CONFINT(A217,$B$2:$B$193,$A$2:$A$193,$G$3,1,1)</f>
        <v>0.50574336433818856</v>
      </c>
      <c r="F217" s="114"/>
    </row>
    <row r="218" spans="1:6">
      <c r="A218" s="127">
        <v>44562</v>
      </c>
      <c r="C218" s="114">
        <f t="shared" si="2"/>
        <v>-0.16715308504798748</v>
      </c>
      <c r="D218" s="114">
        <f>C218-_xlfn.FORECAST.ETS.CONFINT(A218,$B$2:$B$193,$A$2:$A$193,$G$3,1,1)</f>
        <v>-1.5325031924051027</v>
      </c>
      <c r="E218" s="114">
        <f>C218+_xlfn.FORECAST.ETS.CONFINT(A218,$B$2:$B$193,$A$2:$A$193,$G$3,1,1)</f>
        <v>1.1981970223091278</v>
      </c>
      <c r="F218" s="114"/>
    </row>
    <row r="219" spans="1:6">
      <c r="A219" s="127">
        <v>44593</v>
      </c>
      <c r="C219" s="114">
        <f t="shared" si="2"/>
        <v>0.74430501632842672</v>
      </c>
      <c r="D219" s="114">
        <f>C219-_xlfn.FORECAST.ETS.CONFINT(A219,$B$2:$B$193,$A$2:$A$193,$G$3,1,1)</f>
        <v>-0.64040289244496884</v>
      </c>
      <c r="E219" s="114">
        <f>C219+_xlfn.FORECAST.ETS.CONFINT(A219,$B$2:$B$193,$A$2:$A$193,$G$3,1,1)</f>
        <v>2.1290129251018222</v>
      </c>
      <c r="F219" s="114"/>
    </row>
    <row r="220" spans="1:6">
      <c r="A220" s="127">
        <v>44621</v>
      </c>
      <c r="C220" s="114">
        <f t="shared" si="2"/>
        <v>1.2459631817930821</v>
      </c>
      <c r="D220" s="114">
        <f>C220-_xlfn.FORECAST.ETS.CONFINT(A220,$B$2:$B$193,$A$2:$A$193,$G$3,1,1)</f>
        <v>-0.15797325902234949</v>
      </c>
      <c r="E220" s="114">
        <f>C220+_xlfn.FORECAST.ETS.CONFINT(A220,$B$2:$B$193,$A$2:$A$193,$G$3,1,1)</f>
        <v>2.6498996226085136</v>
      </c>
      <c r="F220" s="114"/>
    </row>
    <row r="221" spans="1:6">
      <c r="A221" s="127">
        <v>44652</v>
      </c>
      <c r="C221" s="114">
        <f t="shared" si="2"/>
        <v>1.4455978061248638</v>
      </c>
      <c r="D221" s="114">
        <f>C221-_xlfn.FORECAST.ETS.CONFINT(A221,$B$2:$B$193,$A$2:$A$193,$G$3,1,1)</f>
        <v>2.2556371367550732E-2</v>
      </c>
      <c r="E221" s="114">
        <f>C221+_xlfn.FORECAST.ETS.CONFINT(A221,$B$2:$B$193,$A$2:$A$193,$G$3,1,1)</f>
        <v>2.8686392408821768</v>
      </c>
      <c r="F221" s="114"/>
    </row>
    <row r="222" spans="1:6">
      <c r="A222" s="127">
        <v>44682</v>
      </c>
      <c r="C222" s="114">
        <f t="shared" si="2"/>
        <v>1.5339433528263908</v>
      </c>
      <c r="D222" s="114">
        <f>C222-_xlfn.FORECAST.ETS.CONFINT(A222,$B$2:$B$193,$A$2:$A$193,$G$3,1,1)</f>
        <v>9.1915067436027176E-2</v>
      </c>
      <c r="E222" s="114">
        <f>C222+_xlfn.FORECAST.ETS.CONFINT(A222,$B$2:$B$193,$A$2:$A$193,$G$3,1,1)</f>
        <v>2.9759716382167545</v>
      </c>
      <c r="F222" s="114"/>
    </row>
    <row r="223" spans="1:6">
      <c r="A223" s="127">
        <v>44713</v>
      </c>
      <c r="C223" s="114">
        <f t="shared" si="2"/>
        <v>1.7032369953164146</v>
      </c>
      <c r="D223" s="114">
        <f>C223-_xlfn.FORECAST.ETS.CONFINT(A223,$B$2:$B$193,$A$2:$A$193,$G$3,1,1)</f>
        <v>0.24233491782285754</v>
      </c>
      <c r="E223" s="114">
        <f>C223+_xlfn.FORECAST.ETS.CONFINT(A223,$B$2:$B$193,$A$2:$A$193,$G$3,1,1)</f>
        <v>3.1641390728099719</v>
      </c>
      <c r="F223" s="114"/>
    </row>
    <row r="224" spans="1:6">
      <c r="A224" s="127">
        <v>44743</v>
      </c>
      <c r="C224" s="114">
        <f t="shared" si="2"/>
        <v>1.6082392849709042</v>
      </c>
      <c r="D224" s="114">
        <f>C224-_xlfn.FORECAST.ETS.CONFINT(A224,$B$2:$B$193,$A$2:$A$193,$G$3,1,1)</f>
        <v>0.12857167526937352</v>
      </c>
      <c r="E224" s="114">
        <f>C224+_xlfn.FORECAST.ETS.CONFINT(A224,$B$2:$B$193,$A$2:$A$193,$G$3,1,1)</f>
        <v>3.0879068946724351</v>
      </c>
      <c r="F224" s="114"/>
    </row>
    <row r="225" spans="1:6">
      <c r="A225" s="127">
        <v>44774</v>
      </c>
      <c r="C225" s="114">
        <f t="shared" si="2"/>
        <v>1.3411890362731298</v>
      </c>
      <c r="D225" s="114">
        <f>C225-_xlfn.FORECAST.ETS.CONFINT(A225,$B$2:$B$193,$A$2:$A$193,$G$3,1,1)</f>
        <v>-0.15714037980223772</v>
      </c>
      <c r="E225" s="114">
        <f>C225+_xlfn.FORECAST.ETS.CONFINT(A225,$B$2:$B$193,$A$2:$A$193,$G$3,1,1)</f>
        <v>2.8395184523484973</v>
      </c>
      <c r="F225" s="114"/>
    </row>
    <row r="226" spans="1:6">
      <c r="A226" s="127">
        <v>44805</v>
      </c>
      <c r="C226" s="114">
        <f t="shared" si="2"/>
        <v>1.3257147138961178</v>
      </c>
      <c r="D226" s="114">
        <f>C226-_xlfn.FORECAST.ETS.CONFINT(A226,$B$2:$B$193,$A$2:$A$193,$G$3,1,1)</f>
        <v>-0.19117707174386456</v>
      </c>
      <c r="E226" s="114">
        <f>C226+_xlfn.FORECAST.ETS.CONFINT(A226,$B$2:$B$193,$A$2:$A$193,$G$3,1,1)</f>
        <v>2.8426064995361005</v>
      </c>
      <c r="F226" s="114"/>
    </row>
    <row r="227" spans="1:6">
      <c r="A227" s="127">
        <v>44835</v>
      </c>
      <c r="C227" s="114">
        <f t="shared" si="2"/>
        <v>0.72180293734943179</v>
      </c>
      <c r="D227" s="114">
        <f>C227-_xlfn.FORECAST.ETS.CONFINT(A227,$B$2:$B$193,$A$2:$A$193,$G$3,1,1)</f>
        <v>-0.81355584276747572</v>
      </c>
      <c r="E227" s="114">
        <f>C227+_xlfn.FORECAST.ETS.CONFINT(A227,$B$2:$B$193,$A$2:$A$193,$G$3,1,1)</f>
        <v>2.2571617174663392</v>
      </c>
      <c r="F227" s="114"/>
    </row>
    <row r="228" spans="1:6">
      <c r="A228" s="127">
        <v>44866</v>
      </c>
      <c r="C228" s="114">
        <f t="shared" si="2"/>
        <v>0.83970400635793174</v>
      </c>
      <c r="D228" s="114">
        <f>C228-_xlfn.FORECAST.ETS.CONFINT(A228,$B$2:$B$193,$A$2:$A$193,$G$3,1,1)</f>
        <v>-0.71403024369358747</v>
      </c>
      <c r="E228" s="114">
        <f>C228+_xlfn.FORECAST.ETS.CONFINT(A228,$B$2:$B$193,$A$2:$A$193,$G$3,1,1)</f>
        <v>2.3934382564094507</v>
      </c>
      <c r="F228" s="114"/>
    </row>
    <row r="229" spans="1:6">
      <c r="A229" s="127">
        <v>44896</v>
      </c>
      <c r="C229" s="114">
        <f t="shared" si="2"/>
        <v>1.5328425013948039</v>
      </c>
      <c r="D229" s="114">
        <f>C229-_xlfn.FORECAST.ETS.CONFINT(A229,$B$2:$B$193,$A$2:$A$193,$G$3,1,1)</f>
        <v>-3.9179348113534518E-2</v>
      </c>
      <c r="E229" s="114">
        <f>C229+_xlfn.FORECAST.ETS.CONFINT(A229,$B$2:$B$193,$A$2:$A$193,$G$3,1,1)</f>
        <v>3.1048643509031422</v>
      </c>
      <c r="F229" s="114"/>
    </row>
    <row r="230" spans="1:6">
      <c r="A230" s="127">
        <v>44927</v>
      </c>
      <c r="C230" s="114">
        <f t="shared" si="2"/>
        <v>1.2077806320356563</v>
      </c>
      <c r="D230" s="114">
        <f>C230-_xlfn.FORECAST.ETS.CONFINT(A230,$B$2:$B$193,$A$2:$A$193,$G$3,1,1)</f>
        <v>-0.38244441745067093</v>
      </c>
      <c r="E230" s="114">
        <f>C230+_xlfn.FORECAST.ETS.CONFINT(A230,$B$2:$B$193,$A$2:$A$193,$G$3,1,1)</f>
        <v>2.7980056815219836</v>
      </c>
      <c r="F230" s="114"/>
    </row>
    <row r="231" spans="1:6">
      <c r="A231" s="127">
        <v>44958</v>
      </c>
      <c r="C231" s="114">
        <f t="shared" si="2"/>
        <v>1.3444651081019037</v>
      </c>
      <c r="D231" s="114">
        <f>C231-_xlfn.FORECAST.ETS.CONFINT(A231,$B$2:$B$193,$A$2:$A$193,$G$3,1,1)</f>
        <v>-0.26388204208552124</v>
      </c>
      <c r="E231" s="114">
        <f>C231+_xlfn.FORECAST.ETS.CONFINT(A231,$B$2:$B$193,$A$2:$A$193,$G$3,1,1)</f>
        <v>2.9528122582893284</v>
      </c>
      <c r="F231" s="114"/>
    </row>
    <row r="232" spans="1:6">
      <c r="A232" s="127">
        <v>44986</v>
      </c>
      <c r="C232" s="114">
        <f t="shared" si="2"/>
        <v>1.1089847566422815</v>
      </c>
      <c r="D232" s="114">
        <f>C232-_xlfn.FORECAST.ETS.CONFINT(A232,$B$2:$B$193,$A$2:$A$193,$G$3,1,1)</f>
        <v>-0.51753092594959327</v>
      </c>
      <c r="E232" s="114">
        <f>C232+_xlfn.FORECAST.ETS.CONFINT(A232,$B$2:$B$193,$A$2:$A$193,$G$3,1,1)</f>
        <v>2.7355004392341562</v>
      </c>
      <c r="F232" s="114"/>
    </row>
    <row r="233" spans="1:6">
      <c r="A233" s="127">
        <v>45017</v>
      </c>
      <c r="C233" s="114">
        <f t="shared" si="2"/>
        <v>0.89910113076444276</v>
      </c>
      <c r="D233" s="114">
        <f>C233-_xlfn.FORECAST.ETS.CONFINT(A233,$B$2:$B$193,$A$2:$A$193,$G$3,1,1)</f>
        <v>-0.74538236745577735</v>
      </c>
      <c r="E233" s="114">
        <f>C233+_xlfn.FORECAST.ETS.CONFINT(A233,$B$2:$B$193,$A$2:$A$193,$G$3,1,1)</f>
        <v>2.5435846289846626</v>
      </c>
      <c r="F233" s="114"/>
    </row>
    <row r="234" spans="1:6">
      <c r="A234" s="127">
        <v>45047</v>
      </c>
      <c r="C234" s="114">
        <f t="shared" si="2"/>
        <v>0.67752340874017725</v>
      </c>
      <c r="D234" s="114">
        <f>C234-_xlfn.FORECAST.ETS.CONFINT(A234,$B$2:$B$193,$A$2:$A$193,$G$3,1,1)</f>
        <v>-0.98485582416636641</v>
      </c>
      <c r="E234" s="114">
        <f>C234+_xlfn.FORECAST.ETS.CONFINT(A234,$B$2:$B$193,$A$2:$A$193,$G$3,1,1)</f>
        <v>2.339902641646721</v>
      </c>
      <c r="F234" s="114"/>
    </row>
    <row r="235" spans="1:6">
      <c r="A235" s="127">
        <v>45078</v>
      </c>
      <c r="C235" s="114">
        <f t="shared" si="2"/>
        <v>0.34100263409094583</v>
      </c>
      <c r="D235" s="114">
        <f>C235-_xlfn.FORECAST.ETS.CONFINT(A235,$B$2:$B$193,$A$2:$A$193,$G$3,1,1)</f>
        <v>-1.3392029716742093</v>
      </c>
      <c r="E235" s="114">
        <f>C235+_xlfn.FORECAST.ETS.CONFINT(A235,$B$2:$B$193,$A$2:$A$193,$G$3,1,1)</f>
        <v>2.0212082398561009</v>
      </c>
      <c r="F235" s="114"/>
    </row>
    <row r="236" spans="1:6">
      <c r="A236" s="127">
        <v>45108</v>
      </c>
      <c r="C236" s="114">
        <f t="shared" si="2"/>
        <v>-4.7757074713217995E-2</v>
      </c>
      <c r="D236" s="114">
        <f>C236-_xlfn.FORECAST.ETS.CONFINT(A236,$B$2:$B$193,$A$2:$A$193,$G$3,1,1)</f>
        <v>-1.7457222877084821</v>
      </c>
      <c r="E236" s="114">
        <f>C236+_xlfn.FORECAST.ETS.CONFINT(A236,$B$2:$B$193,$A$2:$A$193,$G$3,1,1)</f>
        <v>1.6502081382820459</v>
      </c>
      <c r="F236" s="114"/>
    </row>
    <row r="237" spans="1:6">
      <c r="A237" s="127">
        <v>45139</v>
      </c>
      <c r="C237" s="114">
        <f t="shared" si="2"/>
        <v>-0.41929885918616061</v>
      </c>
      <c r="D237" s="114">
        <f>C237-_xlfn.FORECAST.ETS.CONFINT(A237,$B$2:$B$193,$A$2:$A$193,$G$3,1,1)</f>
        <v>-2.1349593944837126</v>
      </c>
      <c r="E237" s="114">
        <f>C237+_xlfn.FORECAST.ETS.CONFINT(A237,$B$2:$B$193,$A$2:$A$193,$G$3,1,1)</f>
        <v>1.2963616761113912</v>
      </c>
      <c r="F237" s="114"/>
    </row>
    <row r="238" spans="1:6">
      <c r="A238" s="127">
        <v>45170</v>
      </c>
      <c r="C238" s="114">
        <f t="shared" si="2"/>
        <v>-0.62134832381718486</v>
      </c>
      <c r="D238" s="114">
        <f>C238-_xlfn.FORECAST.ETS.CONFINT(A238,$B$2:$B$193,$A$2:$A$193,$G$3,1,1)</f>
        <v>-2.3546422685470656</v>
      </c>
      <c r="E238" s="114">
        <f>C238+_xlfn.FORECAST.ETS.CONFINT(A238,$B$2:$B$193,$A$2:$A$193,$G$3,1,1)</f>
        <v>1.1119456209126957</v>
      </c>
      <c r="F238" s="114"/>
    </row>
    <row r="239" spans="1:6">
      <c r="A239" s="127">
        <v>45200</v>
      </c>
      <c r="C239" s="114">
        <f t="shared" si="2"/>
        <v>-0.5867482162877542</v>
      </c>
      <c r="D239" s="114">
        <f>C239-_xlfn.FORECAST.ETS.CONFINT(A239,$B$2:$B$193,$A$2:$A$193,$G$3,1,1)</f>
        <v>-2.3376159273406905</v>
      </c>
      <c r="E239" s="114">
        <f>C239+_xlfn.FORECAST.ETS.CONFINT(A239,$B$2:$B$193,$A$2:$A$193,$G$3,1,1)</f>
        <v>1.1641194947651821</v>
      </c>
      <c r="F239" s="114"/>
    </row>
    <row r="240" spans="1:6">
      <c r="A240" s="127">
        <v>45231</v>
      </c>
      <c r="C240" s="114">
        <f t="shared" si="2"/>
        <v>-0.52469633182701902</v>
      </c>
      <c r="D240" s="114">
        <f>C240-_xlfn.FORECAST.ETS.CONFINT(A240,$B$2:$B$193,$A$2:$A$193,$G$3,1,1)</f>
        <v>-2.2930803394382746</v>
      </c>
      <c r="E240" s="114">
        <f>C240+_xlfn.FORECAST.ETS.CONFINT(A240,$B$2:$B$193,$A$2:$A$193,$G$3,1,1)</f>
        <v>1.2436876757842363</v>
      </c>
      <c r="F240" s="114"/>
    </row>
    <row r="241" spans="1:6">
      <c r="A241" s="127">
        <v>45261</v>
      </c>
      <c r="C241" s="114">
        <f t="shared" si="2"/>
        <v>-0.7712546008160166</v>
      </c>
      <c r="D241" s="114">
        <f>C241-_xlfn.FORECAST.ETS.CONFINT(A241,$B$2:$B$193,$A$2:$A$193,$G$3,1,1)</f>
        <v>-2.5570995176064111</v>
      </c>
      <c r="E241" s="114">
        <f>C241+_xlfn.FORECAST.ETS.CONFINT(A241,$B$2:$B$193,$A$2:$A$193,$G$3,1,1)</f>
        <v>1.0145903159743779</v>
      </c>
      <c r="F241" s="114"/>
    </row>
    <row r="242" spans="1:6">
      <c r="A242" s="127">
        <v>45292</v>
      </c>
      <c r="C242" s="114">
        <f t="shared" si="2"/>
        <v>-0.41999398393989573</v>
      </c>
      <c r="D242" s="114">
        <f>C242-_xlfn.FORECAST.ETS.CONFINT(A242,$B$2:$B$193,$A$2:$A$193,$G$3,1,1)</f>
        <v>-2.2232464190267365</v>
      </c>
      <c r="E242" s="114">
        <f>C242+_xlfn.FORECAST.ETS.CONFINT(A242,$B$2:$B$193,$A$2:$A$193,$G$3,1,1)</f>
        <v>1.3832584511469448</v>
      </c>
      <c r="F242" s="114"/>
    </row>
    <row r="243" spans="1:6">
      <c r="A243" s="127">
        <v>45323</v>
      </c>
      <c r="C243" s="114">
        <f t="shared" si="2"/>
        <v>-0.45798060073259694</v>
      </c>
      <c r="D243" s="114">
        <f>C243-_xlfn.FORECAST.ETS.CONFINT(A243,$B$2:$B$193,$A$2:$A$193,$G$3,1,1)</f>
        <v>-2.2785890785561955</v>
      </c>
      <c r="E243" s="114">
        <f>C243+_xlfn.FORECAST.ETS.CONFINT(A243,$B$2:$B$193,$A$2:$A$193,$G$3,1,1)</f>
        <v>1.3626278770910014</v>
      </c>
      <c r="F243" s="114"/>
    </row>
    <row r="244" spans="1:6">
      <c r="A244" s="127">
        <v>45352</v>
      </c>
      <c r="C244" s="114">
        <f t="shared" si="2"/>
        <v>-0.77326118816026568</v>
      </c>
      <c r="D244" s="114">
        <f>C244-_xlfn.FORECAST.ETS.CONFINT(A244,$B$2:$B$193,$A$2:$A$193,$G$3,1,1)</f>
        <v>-2.6111760717014056</v>
      </c>
      <c r="E244" s="114">
        <f>C244+_xlfn.FORECAST.ETS.CONFINT(A244,$B$2:$B$193,$A$2:$A$193,$G$3,1,1)</f>
        <v>1.0646536953808745</v>
      </c>
      <c r="F244" s="114"/>
    </row>
    <row r="245" spans="1:6">
      <c r="A245" s="127">
        <v>45383</v>
      </c>
      <c r="C245" s="114">
        <f t="shared" si="2"/>
        <v>-0.98607199156442016</v>
      </c>
      <c r="D245" s="114">
        <f>C245-_xlfn.FORECAST.ETS.CONFINT(A245,$B$2:$B$193,$A$2:$A$193,$G$3,1,1)</f>
        <v>-2.8412454096549227</v>
      </c>
      <c r="E245" s="114">
        <f>C245+_xlfn.FORECAST.ETS.CONFINT(A245,$B$2:$B$193,$A$2:$A$193,$G$3,1,1)</f>
        <v>0.86910142652608224</v>
      </c>
      <c r="F245" s="114"/>
    </row>
    <row r="246" spans="1:6">
      <c r="A246" s="127">
        <v>45413</v>
      </c>
      <c r="C246" s="114">
        <f t="shared" si="2"/>
        <v>-0.54599120139829171</v>
      </c>
      <c r="D246" s="114">
        <f>C246-_xlfn.FORECAST.ETS.CONFINT(A246,$B$2:$B$193,$A$2:$A$193,$G$3,1,1)</f>
        <v>-2.4183769798510539</v>
      </c>
      <c r="E246" s="114">
        <f>C246+_xlfn.FORECAST.ETS.CONFINT(A246,$B$2:$B$193,$A$2:$A$193,$G$3,1,1)</f>
        <v>1.3263945770544705</v>
      </c>
      <c r="F246" s="114"/>
    </row>
    <row r="247" spans="1:6">
      <c r="A247" s="127">
        <v>45444</v>
      </c>
      <c r="C247" s="114">
        <f t="shared" si="2"/>
        <v>-0.51725089634490318</v>
      </c>
      <c r="D247" s="114">
        <f>C247-_xlfn.FORECAST.ETS.CONFINT(A247,$B$2:$B$193,$A$2:$A$193,$G$3,1,1)</f>
        <v>-2.4068044926517267</v>
      </c>
      <c r="E247" s="114">
        <f>C247+_xlfn.FORECAST.ETS.CONFINT(A247,$B$2:$B$193,$A$2:$A$193,$G$3,1,1)</f>
        <v>1.3723026999619201</v>
      </c>
      <c r="F247" s="114"/>
    </row>
    <row r="248" spans="1:6">
      <c r="A248" s="127">
        <v>45474</v>
      </c>
      <c r="C248" s="114">
        <f t="shared" si="2"/>
        <v>-0.35755752785934486</v>
      </c>
      <c r="D248" s="114">
        <f>C248-_xlfn.FORECAST.ETS.CONFINT(A248,$B$2:$B$193,$A$2:$A$193,$G$3,1,1)</f>
        <v>-2.2642359692247491</v>
      </c>
      <c r="E248" s="114">
        <f>C248+_xlfn.FORECAST.ETS.CONFINT(A248,$B$2:$B$193,$A$2:$A$193,$G$3,1,1)</f>
        <v>1.5491209135060593</v>
      </c>
      <c r="F248" s="114"/>
    </row>
    <row r="249" spans="1:6">
      <c r="A249" s="127">
        <v>45505</v>
      </c>
      <c r="C249" s="114">
        <f t="shared" si="2"/>
        <v>-0.70247283977917263</v>
      </c>
      <c r="D249" s="114">
        <f>C249-_xlfn.FORECAST.ETS.CONFINT(A249,$B$2:$B$193,$A$2:$A$193,$G$3,1,1)</f>
        <v>-2.6262346642764669</v>
      </c>
      <c r="E249" s="114">
        <f>C249+_xlfn.FORECAST.ETS.CONFINT(A249,$B$2:$B$193,$A$2:$A$193,$G$3,1,1)</f>
        <v>1.2212889847181216</v>
      </c>
      <c r="F249" s="114"/>
    </row>
    <row r="250" spans="1:6">
      <c r="A250" s="127">
        <v>45536</v>
      </c>
      <c r="C250" s="114">
        <f t="shared" si="2"/>
        <v>-1.0827554407453115</v>
      </c>
      <c r="D250" s="114">
        <f>C250-_xlfn.FORECAST.ETS.CONFINT(A250,$B$2:$B$193,$A$2:$A$193,$G$3,1,1)</f>
        <v>-3.0235606413976175</v>
      </c>
      <c r="E250" s="114">
        <f>C250+_xlfn.FORECAST.ETS.CONFINT(A250,$B$2:$B$193,$A$2:$A$193,$G$3,1,1)</f>
        <v>0.85804975990699428</v>
      </c>
      <c r="F250" s="114"/>
    </row>
    <row r="251" spans="1:6">
      <c r="A251" s="127">
        <v>45566</v>
      </c>
      <c r="C251" s="114">
        <f t="shared" si="2"/>
        <v>-0.81849018352535641</v>
      </c>
      <c r="D251" s="114">
        <f>C251-_xlfn.FORECAST.ETS.CONFINT(A251,$B$2:$B$193,$A$2:$A$193,$G$3,1,1)</f>
        <v>-2.7763001551292326</v>
      </c>
      <c r="E251" s="114">
        <f>C251+_xlfn.FORECAST.ETS.CONFINT(A251,$B$2:$B$193,$A$2:$A$193,$G$3,1,1)</f>
        <v>1.1393197880785197</v>
      </c>
      <c r="F251" s="114"/>
    </row>
    <row r="252" spans="1:6">
      <c r="A252" s="127">
        <v>45597</v>
      </c>
      <c r="C252" s="114">
        <f t="shared" si="2"/>
        <v>-0.30064262600390645</v>
      </c>
      <c r="D252" s="114">
        <f>C252-_xlfn.FORECAST.ETS.CONFINT(A252,$B$2:$B$193,$A$2:$A$193,$G$3,1,1)</f>
        <v>-2.2754201145268773</v>
      </c>
      <c r="E252" s="114">
        <f>C252+_xlfn.FORECAST.ETS.CONFINT(A252,$B$2:$B$193,$A$2:$A$193,$G$3,1,1)</f>
        <v>1.6741348625190646</v>
      </c>
      <c r="F252" s="114"/>
    </row>
    <row r="253" spans="1:6">
      <c r="A253" s="127">
        <v>45627</v>
      </c>
      <c r="C253" s="114">
        <f t="shared" si="2"/>
        <v>-0.37025271138760052</v>
      </c>
      <c r="D253" s="114">
        <f>C253-_xlfn.FORECAST.ETS.CONFINT(A253,$B$2:$B$193,$A$2:$A$193,$G$3,1,1)</f>
        <v>-2.3619617657833301</v>
      </c>
      <c r="E253" s="114">
        <f>C253+_xlfn.FORECAST.ETS.CONFINT(A253,$B$2:$B$193,$A$2:$A$193,$G$3,1,1)</f>
        <v>1.6214563430081288</v>
      </c>
      <c r="F253" s="114"/>
    </row>
    <row r="254" spans="1:6">
      <c r="A254" s="127">
        <v>45658</v>
      </c>
      <c r="C254" s="114">
        <f t="shared" si="2"/>
        <v>-0.4261949391898528</v>
      </c>
      <c r="D254" s="114">
        <f>C254-_xlfn.FORECAST.ETS.CONFINT(A254,$B$2:$B$193,$A$2:$A$193,$G$3,1,1)</f>
        <v>-2.4348008654861033</v>
      </c>
      <c r="E254" s="114">
        <f>C254+_xlfn.FORECAST.ETS.CONFINT(A254,$B$2:$B$193,$A$2:$A$193,$G$3,1,1)</f>
        <v>1.5824109871063978</v>
      </c>
      <c r="F254" s="114"/>
    </row>
    <row r="255" spans="1:6">
      <c r="A255" s="127">
        <v>45689</v>
      </c>
      <c r="C255" s="114">
        <f t="shared" si="2"/>
        <v>-0.77467244739191754</v>
      </c>
      <c r="D255" s="114">
        <f>C255-_xlfn.FORECAST.ETS.CONFINT(A255,$B$2:$B$193,$A$2:$A$193,$G$3,1,1)</f>
        <v>-2.8001417649168423</v>
      </c>
      <c r="E255" s="114">
        <f>C255+_xlfn.FORECAST.ETS.CONFINT(A255,$B$2:$B$193,$A$2:$A$193,$G$3,1,1)</f>
        <v>1.2507968701330072</v>
      </c>
      <c r="F255" s="114"/>
    </row>
    <row r="256" spans="1:6">
      <c r="A256" s="127">
        <v>45717</v>
      </c>
      <c r="C256" s="114">
        <f t="shared" si="2"/>
        <v>-0.10171195739535949</v>
      </c>
      <c r="D256" s="114">
        <f>C256-_xlfn.FORECAST.ETS.CONFINT(A256,$B$2:$B$193,$A$2:$A$193,$G$3,1,1)</f>
        <v>-2.1440123570172318</v>
      </c>
      <c r="E256" s="114">
        <f>C256+_xlfn.FORECAST.ETS.CONFINT(A256,$B$2:$B$193,$A$2:$A$193,$G$3,1,1)</f>
        <v>1.9405884422265129</v>
      </c>
      <c r="F256" s="114"/>
    </row>
    <row r="257" spans="1:6">
      <c r="A257" s="127">
        <v>45748</v>
      </c>
      <c r="C257" s="114">
        <f t="shared" si="2"/>
        <v>0.80974614398105471</v>
      </c>
      <c r="D257" s="114">
        <f>C257-_xlfn.FORECAST.ETS.CONFINT(A257,$B$2:$B$193,$A$2:$A$193,$G$3,1,1)</f>
        <v>-1.2493541602831826</v>
      </c>
      <c r="E257" s="114">
        <f>C257+_xlfn.FORECAST.ETS.CONFINT(A257,$B$2:$B$193,$A$2:$A$193,$G$3,1,1)</f>
        <v>2.868846448245292</v>
      </c>
      <c r="F257" s="114"/>
    </row>
    <row r="258" spans="1:6">
      <c r="A258" s="127">
        <v>45778</v>
      </c>
      <c r="C258" s="114">
        <f t="shared" ref="C258:C313" si="3">_xlfn.FORECAST.ETS(A258,$B$2:$B$193,$A$2:$A$193,1,1)</f>
        <v>1.31140430944571</v>
      </c>
      <c r="D258" s="114">
        <f>C258-_xlfn.FORECAST.ETS.CONFINT(A258,$B$2:$B$193,$A$2:$A$193,$G$3,1,1)</f>
        <v>-0.7644658156096753</v>
      </c>
      <c r="E258" s="114">
        <f>C258+_xlfn.FORECAST.ETS.CONFINT(A258,$B$2:$B$193,$A$2:$A$193,$G$3,1,1)</f>
        <v>3.3872744345010952</v>
      </c>
      <c r="F258" s="114"/>
    </row>
    <row r="259" spans="1:6">
      <c r="A259" s="127">
        <v>45809</v>
      </c>
      <c r="C259" s="114">
        <f t="shared" si="3"/>
        <v>1.5110389337774919</v>
      </c>
      <c r="D259" s="114">
        <f>C259-_xlfn.FORECAST.ETS.CONFINT(A259,$B$2:$B$193,$A$2:$A$193,$G$3,1,1)</f>
        <v>-0.58157198543590694</v>
      </c>
      <c r="E259" s="114">
        <f>C259+_xlfn.FORECAST.ETS.CONFINT(A259,$B$2:$B$193,$A$2:$A$193,$G$3,1,1)</f>
        <v>3.6036498529908907</v>
      </c>
      <c r="F259" s="114"/>
    </row>
    <row r="260" spans="1:6">
      <c r="A260" s="127">
        <v>45839</v>
      </c>
      <c r="C260" s="114">
        <f t="shared" si="3"/>
        <v>1.5993844804790189</v>
      </c>
      <c r="D260" s="114">
        <f>C260-_xlfn.FORECAST.ETS.CONFINT(A260,$B$2:$B$193,$A$2:$A$193,$G$3,1,1)</f>
        <v>-0.50993922868666175</v>
      </c>
      <c r="E260" s="114">
        <f>C260+_xlfn.FORECAST.ETS.CONFINT(A260,$B$2:$B$193,$A$2:$A$193,$G$3,1,1)</f>
        <v>3.7087081896446996</v>
      </c>
      <c r="F260" s="114"/>
    </row>
    <row r="261" spans="1:6">
      <c r="A261" s="127">
        <v>45870</v>
      </c>
      <c r="C261" s="114">
        <f t="shared" si="3"/>
        <v>1.7686781229690425</v>
      </c>
      <c r="D261" s="114">
        <f>C261-_xlfn.FORECAST.ETS.CONFINT(A261,$B$2:$B$193,$A$2:$A$193,$G$3,1,1)</f>
        <v>-0.35733136108688379</v>
      </c>
      <c r="E261" s="114">
        <f>C261+_xlfn.FORECAST.ETS.CONFINT(A261,$B$2:$B$193,$A$2:$A$193,$G$3,1,1)</f>
        <v>3.8946876070249687</v>
      </c>
      <c r="F261" s="114"/>
    </row>
    <row r="262" spans="1:6">
      <c r="A262" s="127">
        <v>45901</v>
      </c>
      <c r="C262" s="114">
        <f t="shared" si="3"/>
        <v>1.6736804126235323</v>
      </c>
      <c r="D262" s="114">
        <f>C262-_xlfn.FORECAST.ETS.CONFINT(A262,$B$2:$B$193,$A$2:$A$193,$G$3,1,1)</f>
        <v>-0.46898878854572867</v>
      </c>
      <c r="E262" s="114">
        <f>C262+_xlfn.FORECAST.ETS.CONFINT(A262,$B$2:$B$193,$A$2:$A$193,$G$3,1,1)</f>
        <v>3.8163496137927932</v>
      </c>
      <c r="F262" s="114"/>
    </row>
    <row r="263" spans="1:6">
      <c r="A263" s="127">
        <v>45931</v>
      </c>
      <c r="C263" s="114">
        <f t="shared" si="3"/>
        <v>1.4066301639257579</v>
      </c>
      <c r="D263" s="114">
        <f>C263-_xlfn.FORECAST.ETS.CONFINT(A263,$B$2:$B$193,$A$2:$A$193,$G$3,1,1)</f>
        <v>-0.75267362335511323</v>
      </c>
      <c r="E263" s="114">
        <f>C263+_xlfn.FORECAST.ETS.CONFINT(A263,$B$2:$B$193,$A$2:$A$193,$G$3,1,1)</f>
        <v>3.5659339512066293</v>
      </c>
      <c r="F263" s="114"/>
    </row>
    <row r="264" spans="1:6">
      <c r="A264" s="127">
        <v>45962</v>
      </c>
      <c r="C264" s="114">
        <f t="shared" si="3"/>
        <v>1.3911558415487459</v>
      </c>
      <c r="D264" s="114">
        <f>C264-_xlfn.FORECAST.ETS.CONFINT(A264,$B$2:$B$193,$A$2:$A$193,$G$3,1,1)</f>
        <v>-0.78475829838432332</v>
      </c>
      <c r="E264" s="114">
        <f>C264+_xlfn.FORECAST.ETS.CONFINT(A264,$B$2:$B$193,$A$2:$A$193,$G$3,1,1)</f>
        <v>3.567069981481815</v>
      </c>
      <c r="F264" s="114"/>
    </row>
    <row r="265" spans="1:6">
      <c r="A265" s="127">
        <v>45992</v>
      </c>
      <c r="C265" s="114">
        <f t="shared" si="3"/>
        <v>0.78724406500205979</v>
      </c>
      <c r="D265" s="114">
        <f>C265-_xlfn.FORECAST.ETS.CONFINT(A265,$B$2:$B$193,$A$2:$A$193,$G$3,1,1)</f>
        <v>-1.4052570636432826</v>
      </c>
      <c r="E265" s="114">
        <f>C265+_xlfn.FORECAST.ETS.CONFINT(A265,$B$2:$B$193,$A$2:$A$193,$G$3,1,1)</f>
        <v>2.9797451936474024</v>
      </c>
      <c r="F265" s="114"/>
    </row>
    <row r="266" spans="1:6">
      <c r="A266" s="127">
        <v>46023</v>
      </c>
      <c r="C266" s="114">
        <f t="shared" si="3"/>
        <v>0.90514513401055974</v>
      </c>
      <c r="D266" s="114">
        <f>C266-_xlfn.FORECAST.ETS.CONFINT(A266,$B$2:$B$193,$A$2:$A$193,$G$3,1,1)</f>
        <v>-1.3039204620510767</v>
      </c>
      <c r="E266" s="114">
        <f>C266+_xlfn.FORECAST.ETS.CONFINT(A266,$B$2:$B$193,$A$2:$A$193,$G$3,1,1)</f>
        <v>3.114210730072196</v>
      </c>
      <c r="F266" s="114"/>
    </row>
    <row r="267" spans="1:6">
      <c r="A267" s="127">
        <v>46054</v>
      </c>
      <c r="C267" s="114">
        <f t="shared" si="3"/>
        <v>1.5982836290474318</v>
      </c>
      <c r="D267" s="114">
        <f>C267-_xlfn.FORECAST.ETS.CONFINT(A267,$B$2:$B$193,$A$2:$A$193,$G$3,1,1)</f>
        <v>-0.6273247299913165</v>
      </c>
      <c r="E267" s="114">
        <f>C267+_xlfn.FORECAST.ETS.CONFINT(A267,$B$2:$B$193,$A$2:$A$193,$G$3,1,1)</f>
        <v>3.8238919880861801</v>
      </c>
      <c r="F267" s="114"/>
    </row>
    <row r="268" spans="1:6">
      <c r="A268" s="127">
        <v>46082</v>
      </c>
      <c r="C268" s="114">
        <f t="shared" si="3"/>
        <v>1.2732217596882842</v>
      </c>
      <c r="D268" s="114">
        <f>C268-_xlfn.FORECAST.ETS.CONFINT(A268,$B$2:$B$193,$A$2:$A$193,$G$3,1,1)</f>
        <v>-0.96890844999121173</v>
      </c>
      <c r="E268" s="114">
        <f>C268+_xlfn.FORECAST.ETS.CONFINT(A268,$B$2:$B$193,$A$2:$A$193,$G$3,1,1)</f>
        <v>3.5153519693677802</v>
      </c>
      <c r="F268" s="114"/>
    </row>
    <row r="269" spans="1:6">
      <c r="A269" s="127">
        <v>46113</v>
      </c>
      <c r="C269" s="114">
        <f t="shared" si="3"/>
        <v>1.4099062357545316</v>
      </c>
      <c r="D269" s="114">
        <f>C269-_xlfn.FORECAST.ETS.CONFINT(A269,$B$2:$B$193,$A$2:$A$193,$G$3,1,1)</f>
        <v>-0.84872568055947917</v>
      </c>
      <c r="E269" s="114">
        <f>C269+_xlfn.FORECAST.ETS.CONFINT(A269,$B$2:$B$193,$A$2:$A$193,$G$3,1,1)</f>
        <v>3.6685381520685425</v>
      </c>
      <c r="F269" s="114"/>
    </row>
    <row r="270" spans="1:6">
      <c r="A270" s="127">
        <v>46143</v>
      </c>
      <c r="C270" s="114">
        <f t="shared" si="3"/>
        <v>1.1744258842949094</v>
      </c>
      <c r="D270" s="114">
        <f>C270-_xlfn.FORECAST.ETS.CONFINT(A270,$B$2:$B$193,$A$2:$A$193,$G$3,1,1)</f>
        <v>-1.1007889355599956</v>
      </c>
      <c r="E270" s="114">
        <f>C270+_xlfn.FORECAST.ETS.CONFINT(A270,$B$2:$B$193,$A$2:$A$193,$G$3,1,1)</f>
        <v>3.4496407041498145</v>
      </c>
      <c r="F270" s="114"/>
    </row>
    <row r="271" spans="1:6">
      <c r="A271" s="127">
        <v>46174</v>
      </c>
      <c r="C271" s="114">
        <f t="shared" si="3"/>
        <v>0.96454225841707086</v>
      </c>
      <c r="D271" s="114">
        <f>C271-_xlfn.FORECAST.ETS.CONFINT(A271,$B$2:$B$193,$A$2:$A$193,$G$3,1,1)</f>
        <v>-1.327135471889368</v>
      </c>
      <c r="E271" s="114">
        <f>C271+_xlfn.FORECAST.ETS.CONFINT(A271,$B$2:$B$193,$A$2:$A$193,$G$3,1,1)</f>
        <v>3.2562199887235099</v>
      </c>
      <c r="F271" s="114"/>
    </row>
    <row r="272" spans="1:6">
      <c r="A272" s="127">
        <v>46204</v>
      </c>
      <c r="C272" s="114">
        <f t="shared" si="3"/>
        <v>0.74296453639280524</v>
      </c>
      <c r="D272" s="114">
        <f>C272-_xlfn.FORECAST.ETS.CONFINT(A272,$B$2:$B$193,$A$2:$A$193,$G$3,1,1)</f>
        <v>-1.5651581428937955</v>
      </c>
      <c r="E272" s="114">
        <f>C272+_xlfn.FORECAST.ETS.CONFINT(A272,$B$2:$B$193,$A$2:$A$193,$G$3,1,1)</f>
        <v>3.0510872156794058</v>
      </c>
      <c r="F272" s="114"/>
    </row>
    <row r="273" spans="1:6">
      <c r="A273" s="127">
        <v>46235</v>
      </c>
      <c r="C273" s="114">
        <f t="shared" si="3"/>
        <v>0.40644376174357383</v>
      </c>
      <c r="D273" s="114">
        <f>C273-_xlfn.FORECAST.ETS.CONFINT(A273,$B$2:$B$193,$A$2:$A$193,$G$3,1,1)</f>
        <v>-1.91810658689114</v>
      </c>
      <c r="E273" s="114">
        <f>C273+_xlfn.FORECAST.ETS.CONFINT(A273,$B$2:$B$193,$A$2:$A$193,$G$3,1,1)</f>
        <v>2.7309941103782878</v>
      </c>
      <c r="F273" s="114"/>
    </row>
    <row r="274" spans="1:6">
      <c r="A274" s="127">
        <v>46266</v>
      </c>
      <c r="C274" s="114">
        <f t="shared" si="3"/>
        <v>1.768405293941E-2</v>
      </c>
      <c r="D274" s="114">
        <f>C274-_xlfn.FORECAST.ETS.CONFINT(A274,$B$2:$B$193,$A$2:$A$193,$G$3,1,1)</f>
        <v>-2.3232773477185855</v>
      </c>
      <c r="E274" s="114">
        <f>C274+_xlfn.FORECAST.ETS.CONFINT(A274,$B$2:$B$193,$A$2:$A$193,$G$3,1,1)</f>
        <v>2.3586454535974051</v>
      </c>
      <c r="F274" s="114"/>
    </row>
    <row r="275" spans="1:6">
      <c r="A275" s="127">
        <v>46296</v>
      </c>
      <c r="C275" s="114">
        <f t="shared" si="3"/>
        <v>-0.35385773153353262</v>
      </c>
      <c r="D275" s="114">
        <f>C275-_xlfn.FORECAST.ETS.CONFINT(A275,$B$2:$B$193,$A$2:$A$193,$G$3,1,1)</f>
        <v>-2.711214210393297</v>
      </c>
      <c r="E275" s="114">
        <f>C275+_xlfn.FORECAST.ETS.CONFINT(A275,$B$2:$B$193,$A$2:$A$193,$G$3,1,1)</f>
        <v>2.003498747326232</v>
      </c>
      <c r="F275" s="114"/>
    </row>
    <row r="276" spans="1:6">
      <c r="A276" s="127">
        <v>46327</v>
      </c>
      <c r="C276" s="114">
        <f t="shared" si="3"/>
        <v>-0.55590719616455686</v>
      </c>
      <c r="D276" s="114">
        <f>C276-_xlfn.FORECAST.ETS.CONFINT(A276,$B$2:$B$193,$A$2:$A$193,$G$3,1,1)</f>
        <v>-2.9296434047982149</v>
      </c>
      <c r="E276" s="114">
        <f>C276+_xlfn.FORECAST.ETS.CONFINT(A276,$B$2:$B$193,$A$2:$A$193,$G$3,1,1)</f>
        <v>1.817829012469101</v>
      </c>
      <c r="F276" s="114"/>
    </row>
    <row r="277" spans="1:6">
      <c r="A277" s="127">
        <v>46357</v>
      </c>
      <c r="C277" s="114">
        <f t="shared" si="3"/>
        <v>-0.52130708863512631</v>
      </c>
      <c r="D277" s="114">
        <f>C277-_xlfn.FORECAST.ETS.CONFINT(A277,$B$2:$B$193,$A$2:$A$193,$G$3,1,1)</f>
        <v>-2.9114082865608815</v>
      </c>
      <c r="E277" s="114">
        <f>C277+_xlfn.FORECAST.ETS.CONFINT(A277,$B$2:$B$193,$A$2:$A$193,$G$3,1,1)</f>
        <v>1.8687941092906286</v>
      </c>
      <c r="F277" s="114"/>
    </row>
    <row r="278" spans="1:6">
      <c r="A278" s="127">
        <v>46388</v>
      </c>
      <c r="C278" s="114">
        <f t="shared" si="3"/>
        <v>-0.45925520417439097</v>
      </c>
      <c r="D278" s="114">
        <f>C278-_xlfn.FORECAST.ETS.CONFINT(A278,$B$2:$B$193,$A$2:$A$193,$G$3,1,1)</f>
        <v>-2.8657072420407905</v>
      </c>
      <c r="E278" s="114">
        <f>C278+_xlfn.FORECAST.ETS.CONFINT(A278,$B$2:$B$193,$A$2:$A$193,$G$3,1,1)</f>
        <v>1.9471968336920087</v>
      </c>
      <c r="F278" s="114"/>
    </row>
    <row r="279" spans="1:6">
      <c r="A279" s="127">
        <v>46419</v>
      </c>
      <c r="C279" s="114">
        <f t="shared" si="3"/>
        <v>-0.70581347316338849</v>
      </c>
      <c r="D279" s="114">
        <f>C279-_xlfn.FORECAST.ETS.CONFINT(A279,$B$2:$B$193,$A$2:$A$193,$G$3,1,1)</f>
        <v>-3.1286027765367712</v>
      </c>
      <c r="E279" s="114">
        <f>C279+_xlfn.FORECAST.ETS.CONFINT(A279,$B$2:$B$193,$A$2:$A$193,$G$3,1,1)</f>
        <v>1.7169758302099942</v>
      </c>
      <c r="F279" s="114"/>
    </row>
    <row r="280" spans="1:6">
      <c r="A280" s="127">
        <v>46447</v>
      </c>
      <c r="C280" s="114">
        <f t="shared" si="3"/>
        <v>-0.35455285628726774</v>
      </c>
      <c r="D280" s="114">
        <f>C280-_xlfn.FORECAST.ETS.CONFINT(A280,$B$2:$B$193,$A$2:$A$193,$G$3,1,1)</f>
        <v>-2.7936664100153132</v>
      </c>
      <c r="E280" s="114">
        <f>C280+_xlfn.FORECAST.ETS.CONFINT(A280,$B$2:$B$193,$A$2:$A$193,$G$3,1,1)</f>
        <v>2.0845606974407778</v>
      </c>
      <c r="F280" s="114"/>
    </row>
    <row r="281" spans="1:6">
      <c r="A281" s="127">
        <v>46478</v>
      </c>
      <c r="C281" s="114">
        <f t="shared" si="3"/>
        <v>-0.39253947307996895</v>
      </c>
      <c r="D281" s="114">
        <f>C281-_xlfn.FORECAST.ETS.CONFINT(A281,$B$2:$B$193,$A$2:$A$193,$G$3,1,1)</f>
        <v>-2.8479648062057406</v>
      </c>
      <c r="E281" s="114">
        <f>C281+_xlfn.FORECAST.ETS.CONFINT(A281,$B$2:$B$193,$A$2:$A$193,$G$3,1,1)</f>
        <v>2.0628858600458022</v>
      </c>
      <c r="F281" s="114"/>
    </row>
    <row r="282" spans="1:6">
      <c r="A282" s="127">
        <v>46508</v>
      </c>
      <c r="C282" s="114">
        <f t="shared" si="3"/>
        <v>-0.70782006050763768</v>
      </c>
      <c r="D282" s="114">
        <f>C282-_xlfn.FORECAST.ETS.CONFINT(A282,$B$2:$B$193,$A$2:$A$193,$G$3,1,1)</f>
        <v>-3.1795452317098611</v>
      </c>
      <c r="E282" s="114">
        <f>C282+_xlfn.FORECAST.ETS.CONFINT(A282,$B$2:$B$193,$A$2:$A$193,$G$3,1,1)</f>
        <v>1.7639051106945856</v>
      </c>
      <c r="F282" s="114"/>
    </row>
    <row r="283" spans="1:6">
      <c r="A283" s="127">
        <v>46539</v>
      </c>
      <c r="C283" s="114">
        <f t="shared" si="3"/>
        <v>-0.92063086391179216</v>
      </c>
      <c r="D283" s="114">
        <f>C283-_xlfn.FORECAST.ETS.CONFINT(A283,$B$2:$B$193,$A$2:$A$193,$G$3,1,1)</f>
        <v>-3.408644447448415</v>
      </c>
      <c r="E283" s="114">
        <f>C283+_xlfn.FORECAST.ETS.CONFINT(A283,$B$2:$B$193,$A$2:$A$193,$G$3,1,1)</f>
        <v>1.5673827196248304</v>
      </c>
      <c r="F283" s="114"/>
    </row>
    <row r="284" spans="1:6">
      <c r="A284" s="127">
        <v>46569</v>
      </c>
      <c r="C284" s="114">
        <f t="shared" si="3"/>
        <v>-0.48055007374566372</v>
      </c>
      <c r="D284" s="114">
        <f>C284-_xlfn.FORECAST.ETS.CONFINT(A284,$B$2:$B$193,$A$2:$A$193,$G$3,1,1)</f>
        <v>-2.9848411458789341</v>
      </c>
      <c r="E284" s="114">
        <f>C284+_xlfn.FORECAST.ETS.CONFINT(A284,$B$2:$B$193,$A$2:$A$193,$G$3,1,1)</f>
        <v>2.0237409983876065</v>
      </c>
      <c r="F284" s="114"/>
    </row>
    <row r="285" spans="1:6">
      <c r="A285" s="127">
        <v>46600</v>
      </c>
      <c r="C285" s="114">
        <f t="shared" si="3"/>
        <v>-0.45180976869227513</v>
      </c>
      <c r="D285" s="114">
        <f>C285-_xlfn.FORECAST.ETS.CONFINT(A285,$B$2:$B$193,$A$2:$A$193,$G$3,1,1)</f>
        <v>-2.972367894574707</v>
      </c>
      <c r="E285" s="114">
        <f>C285+_xlfn.FORECAST.ETS.CONFINT(A285,$B$2:$B$193,$A$2:$A$193,$G$3,1,1)</f>
        <v>2.0687483571901568</v>
      </c>
      <c r="F285" s="114"/>
    </row>
    <row r="286" spans="1:6">
      <c r="A286" s="127">
        <v>46631</v>
      </c>
      <c r="C286" s="114">
        <f t="shared" si="3"/>
        <v>-0.29211640020671686</v>
      </c>
      <c r="D286" s="114">
        <f>C286-_xlfn.FORECAST.ETS.CONFINT(A286,$B$2:$B$193,$A$2:$A$193,$G$3,1,1)</f>
        <v>-2.8289316212083833</v>
      </c>
      <c r="E286" s="114">
        <f>C286+_xlfn.FORECAST.ETS.CONFINT(A286,$B$2:$B$193,$A$2:$A$193,$G$3,1,1)</f>
        <v>2.2446988207949499</v>
      </c>
      <c r="F286" s="114"/>
    </row>
    <row r="287" spans="1:6">
      <c r="A287" s="127">
        <v>46661</v>
      </c>
      <c r="C287" s="114">
        <f t="shared" si="3"/>
        <v>-0.63703171212654464</v>
      </c>
      <c r="D287" s="114">
        <f>C287-_xlfn.FORECAST.ETS.CONFINT(A287,$B$2:$B$193,$A$2:$A$193,$G$3,1,1)</f>
        <v>-3.1900945335851296</v>
      </c>
      <c r="E287" s="114">
        <f>C287+_xlfn.FORECAST.ETS.CONFINT(A287,$B$2:$B$193,$A$2:$A$193,$G$3,1,1)</f>
        <v>1.9160311093320401</v>
      </c>
      <c r="F287" s="114"/>
    </row>
    <row r="288" spans="1:6">
      <c r="A288" s="127">
        <v>46692</v>
      </c>
      <c r="C288" s="114">
        <f t="shared" si="3"/>
        <v>-1.0173143130926836</v>
      </c>
      <c r="D288" s="114">
        <f>C288-_xlfn.FORECAST.ETS.CONFINT(A288,$B$2:$B$193,$A$2:$A$193,$G$3,1,1)</f>
        <v>-3.5866156924686599</v>
      </c>
      <c r="E288" s="114">
        <f>C288+_xlfn.FORECAST.ETS.CONFINT(A288,$B$2:$B$193,$A$2:$A$193,$G$3,1,1)</f>
        <v>1.5519870662832926</v>
      </c>
      <c r="F288" s="114"/>
    </row>
    <row r="289" spans="1:6">
      <c r="A289" s="127">
        <v>46722</v>
      </c>
      <c r="C289" s="114">
        <f t="shared" si="3"/>
        <v>-0.75304905587272841</v>
      </c>
      <c r="D289" s="114">
        <f>C289-_xlfn.FORECAST.ETS.CONFINT(A289,$B$2:$B$193,$A$2:$A$193,$G$3,1,1)</f>
        <v>-3.3385803912929237</v>
      </c>
      <c r="E289" s="114">
        <f>C289+_xlfn.FORECAST.ETS.CONFINT(A289,$B$2:$B$193,$A$2:$A$193,$G$3,1,1)</f>
        <v>1.8324822795474667</v>
      </c>
      <c r="F289" s="114"/>
    </row>
    <row r="290" spans="1:6">
      <c r="A290" s="127">
        <v>46753</v>
      </c>
      <c r="C290" s="114">
        <f t="shared" si="3"/>
        <v>-0.23520149835127846</v>
      </c>
      <c r="D290" s="114">
        <f>C290-_xlfn.FORECAST.ETS.CONFINT(A290,$B$2:$B$193,$A$2:$A$193,$G$3,1,1)</f>
        <v>-2.8369546175249116</v>
      </c>
      <c r="E290" s="114">
        <f>C290+_xlfn.FORECAST.ETS.CONFINT(A290,$B$2:$B$193,$A$2:$A$193,$G$3,1,1)</f>
        <v>2.3665516208223547</v>
      </c>
      <c r="F290" s="114"/>
    </row>
    <row r="291" spans="1:6">
      <c r="A291" s="127">
        <v>46784</v>
      </c>
      <c r="C291" s="114">
        <f t="shared" si="3"/>
        <v>-0.30481158373497252</v>
      </c>
      <c r="D291" s="114">
        <f>C291-_xlfn.FORECAST.ETS.CONFINT(A291,$B$2:$B$193,$A$2:$A$193,$G$3,1,1)</f>
        <v>-2.9227787332270365</v>
      </c>
      <c r="E291" s="114">
        <f>C291+_xlfn.FORECAST.ETS.CONFINT(A291,$B$2:$B$193,$A$2:$A$193,$G$3,1,1)</f>
        <v>2.313155565757091</v>
      </c>
      <c r="F291" s="114"/>
    </row>
    <row r="292" spans="1:6">
      <c r="A292" s="127">
        <v>46813</v>
      </c>
      <c r="C292" s="114">
        <f t="shared" si="3"/>
        <v>-0.3607538115372248</v>
      </c>
      <c r="D292" s="114">
        <f>C292-_xlfn.FORECAST.ETS.CONFINT(A292,$B$2:$B$193,$A$2:$A$193,$G$3,1,1)</f>
        <v>-2.99492764638482</v>
      </c>
      <c r="E292" s="114">
        <f>C292+_xlfn.FORECAST.ETS.CONFINT(A292,$B$2:$B$193,$A$2:$A$193,$G$3,1,1)</f>
        <v>2.2734200233103703</v>
      </c>
      <c r="F292" s="114"/>
    </row>
    <row r="293" spans="1:6">
      <c r="A293" s="127">
        <v>46844</v>
      </c>
      <c r="C293" s="114">
        <f t="shared" si="3"/>
        <v>-0.70923131973928943</v>
      </c>
      <c r="D293" s="114">
        <f>C293-_xlfn.FORECAST.ETS.CONFINT(A293,$B$2:$B$193,$A$2:$A$193,$G$3,1,1)</f>
        <v>-3.3596048933972202</v>
      </c>
      <c r="E293" s="114">
        <f>C293+_xlfn.FORECAST.ETS.CONFINT(A293,$B$2:$B$193,$A$2:$A$193,$G$3,1,1)</f>
        <v>1.9411422539186411</v>
      </c>
      <c r="F293" s="114"/>
    </row>
    <row r="294" spans="1:6">
      <c r="A294" s="127">
        <v>46874</v>
      </c>
      <c r="C294" s="114">
        <f t="shared" si="3"/>
        <v>-3.6270829742731436E-2</v>
      </c>
      <c r="D294" s="114">
        <f>C294-_xlfn.FORECAST.ETS.CONFINT(A294,$B$2:$B$193,$A$2:$A$193,$G$3,1,1)</f>
        <v>-2.7028375843453243</v>
      </c>
      <c r="E294" s="114">
        <f>C294+_xlfn.FORECAST.ETS.CONFINT(A294,$B$2:$B$193,$A$2:$A$193,$G$3,1,1)</f>
        <v>2.6302959248598614</v>
      </c>
      <c r="F294" s="114"/>
    </row>
    <row r="295" spans="1:6">
      <c r="A295" s="127">
        <v>46905</v>
      </c>
      <c r="C295" s="114">
        <f t="shared" si="3"/>
        <v>0.87518727163368271</v>
      </c>
      <c r="D295" s="114">
        <f>C295-_xlfn.FORECAST.ETS.CONFINT(A295,$B$2:$B$193,$A$2:$A$193,$G$3,1,1)</f>
        <v>-1.8075664852930506</v>
      </c>
      <c r="E295" s="114">
        <f>C295+_xlfn.FORECAST.ETS.CONFINT(A295,$B$2:$B$193,$A$2:$A$193,$G$3,1,1)</f>
        <v>3.5579410285604158</v>
      </c>
      <c r="F295" s="114"/>
    </row>
    <row r="296" spans="1:6">
      <c r="A296" s="127">
        <v>46935</v>
      </c>
      <c r="C296" s="114">
        <f t="shared" si="3"/>
        <v>1.3768454370983381</v>
      </c>
      <c r="D296" s="114">
        <f>C296-_xlfn.FORECAST.ETS.CONFINT(A296,$B$2:$B$193,$A$2:$A$193,$G$3,1,1)</f>
        <v>-1.3220895136347719</v>
      </c>
      <c r="E296" s="114">
        <f>C296+_xlfn.FORECAST.ETS.CONFINT(A296,$B$2:$B$193,$A$2:$A$193,$G$3,1,1)</f>
        <v>4.0757803878314478</v>
      </c>
      <c r="F296" s="114"/>
    </row>
    <row r="297" spans="1:6">
      <c r="A297" s="127">
        <v>46966</v>
      </c>
      <c r="C297" s="114">
        <f t="shared" si="3"/>
        <v>1.5764800614301198</v>
      </c>
      <c r="D297" s="114">
        <f>C297-_xlfn.FORECAST.ETS.CONFINT(A297,$B$2:$B$193,$A$2:$A$193,$G$3,1,1)</f>
        <v>-1.1386306358326692</v>
      </c>
      <c r="E297" s="114">
        <f>C297+_xlfn.FORECAST.ETS.CONFINT(A297,$B$2:$B$193,$A$2:$A$193,$G$3,1,1)</f>
        <v>4.2915907586929087</v>
      </c>
      <c r="F297" s="114"/>
    </row>
    <row r="298" spans="1:6">
      <c r="A298" s="127">
        <v>46997</v>
      </c>
      <c r="C298" s="114">
        <f t="shared" si="3"/>
        <v>1.6648256081316468</v>
      </c>
      <c r="D298" s="114">
        <f>C298-_xlfn.FORECAST.ETS.CONFINT(A298,$B$2:$B$193,$A$2:$A$193,$G$3,1,1)</f>
        <v>-1.066455741033451</v>
      </c>
      <c r="E298" s="114">
        <f>C298+_xlfn.FORECAST.ETS.CONFINT(A298,$B$2:$B$193,$A$2:$A$193,$G$3,1,1)</f>
        <v>4.3961069572967446</v>
      </c>
      <c r="F298" s="114"/>
    </row>
    <row r="299" spans="1:6">
      <c r="A299" s="127">
        <v>47027</v>
      </c>
      <c r="C299" s="114">
        <f t="shared" si="3"/>
        <v>1.8341192506216706</v>
      </c>
      <c r="D299" s="114">
        <f>C299-_xlfn.FORECAST.ETS.CONFINT(A299,$B$2:$B$193,$A$2:$A$193,$G$3,1,1)</f>
        <v>-0.91332800013564452</v>
      </c>
      <c r="E299" s="114">
        <f>C299+_xlfn.FORECAST.ETS.CONFINT(A299,$B$2:$B$193,$A$2:$A$193,$G$3,1,1)</f>
        <v>4.5815665013789859</v>
      </c>
      <c r="F299" s="114"/>
    </row>
    <row r="300" spans="1:6">
      <c r="A300" s="127">
        <v>47058</v>
      </c>
      <c r="C300" s="114">
        <f t="shared" si="3"/>
        <v>1.7391215402761602</v>
      </c>
      <c r="D300" s="114">
        <f>C300-_xlfn.FORECAST.ETS.CONFINT(A300,$B$2:$B$193,$A$2:$A$193,$G$3,1,1)</f>
        <v>-1.0244871979984169</v>
      </c>
      <c r="E300" s="114">
        <f>C300+_xlfn.FORECAST.ETS.CONFINT(A300,$B$2:$B$193,$A$2:$A$193,$G$3,1,1)</f>
        <v>4.5027302785507377</v>
      </c>
      <c r="F300" s="114"/>
    </row>
    <row r="301" spans="1:6">
      <c r="A301" s="127">
        <v>47088</v>
      </c>
      <c r="C301" s="114">
        <f t="shared" si="3"/>
        <v>1.4720712915783858</v>
      </c>
      <c r="D301" s="114">
        <f>C301-_xlfn.FORECAST.ETS.CONFINT(A301,$B$2:$B$193,$A$2:$A$193,$G$3,1,1)</f>
        <v>-1.3076948485320468</v>
      </c>
      <c r="E301" s="114">
        <f>C301+_xlfn.FORECAST.ETS.CONFINT(A301,$B$2:$B$193,$A$2:$A$193,$G$3,1,1)</f>
        <v>4.2518374316888181</v>
      </c>
      <c r="F301" s="114"/>
    </row>
    <row r="302" spans="1:6">
      <c r="A302" s="127">
        <v>47119</v>
      </c>
      <c r="C302" s="114">
        <f t="shared" si="3"/>
        <v>1.456596969201374</v>
      </c>
      <c r="D302" s="114">
        <f>C302-_xlfn.FORECAST.ETS.CONFINT(A302,$B$2:$B$193,$A$2:$A$193,$G$3,1,1)</f>
        <v>-1.3393228078471062</v>
      </c>
      <c r="E302" s="114">
        <f>C302+_xlfn.FORECAST.ETS.CONFINT(A302,$B$2:$B$193,$A$2:$A$193,$G$3,1,1)</f>
        <v>4.2525167462498548</v>
      </c>
      <c r="F302" s="114"/>
    </row>
    <row r="303" spans="1:6">
      <c r="A303" s="127">
        <v>47150</v>
      </c>
      <c r="C303" s="114">
        <f t="shared" si="3"/>
        <v>0.85268519265468778</v>
      </c>
      <c r="D303" s="114">
        <f>C303-_xlfn.FORECAST.ETS.CONFINT(A303,$B$2:$B$193,$A$2:$A$193,$G$3,1,1)</f>
        <v>-1.9593847698307836</v>
      </c>
      <c r="E303" s="114">
        <f>C303+_xlfn.FORECAST.ETS.CONFINT(A303,$B$2:$B$193,$A$2:$A$193,$G$3,1,1)</f>
        <v>3.6647551551401594</v>
      </c>
      <c r="F303" s="114"/>
    </row>
    <row r="304" spans="1:6">
      <c r="A304" s="127">
        <v>47178</v>
      </c>
      <c r="C304" s="114">
        <f t="shared" si="3"/>
        <v>0.97058626166318773</v>
      </c>
      <c r="D304" s="114">
        <f>C304-_xlfn.FORECAST.ETS.CONFINT(A304,$B$2:$B$193,$A$2:$A$193,$G$3,1,1)</f>
        <v>-1.8576307409830795</v>
      </c>
      <c r="E304" s="114">
        <f>C304+_xlfn.FORECAST.ETS.CONFINT(A304,$B$2:$B$193,$A$2:$A$193,$G$3,1,1)</f>
        <v>3.7988032643094547</v>
      </c>
      <c r="F304" s="114"/>
    </row>
    <row r="305" spans="1:6">
      <c r="A305" s="127">
        <v>47209</v>
      </c>
      <c r="C305" s="114">
        <f t="shared" si="3"/>
        <v>1.6637247567000597</v>
      </c>
      <c r="D305" s="114">
        <f>C305-_xlfn.FORECAST.ETS.CONFINT(A305,$B$2:$B$193,$A$2:$A$193,$G$3,1,1)</f>
        <v>-1.1806364400909422</v>
      </c>
      <c r="E305" s="114">
        <f>C305+_xlfn.FORECAST.ETS.CONFINT(A305,$B$2:$B$193,$A$2:$A$193,$G$3,1,1)</f>
        <v>4.5080859534910616</v>
      </c>
      <c r="F305" s="114"/>
    </row>
    <row r="306" spans="1:6">
      <c r="A306" s="127">
        <v>47239</v>
      </c>
      <c r="C306" s="114">
        <f t="shared" si="3"/>
        <v>1.3386628873409121</v>
      </c>
      <c r="D306" s="114">
        <f>C306-_xlfn.FORECAST.ETS.CONFINT(A306,$B$2:$B$193,$A$2:$A$193,$G$3,1,1)</f>
        <v>-1.5218399500738813</v>
      </c>
      <c r="E306" s="114">
        <f>C306+_xlfn.FORECAST.ETS.CONFINT(A306,$B$2:$B$193,$A$2:$A$193,$G$3,1,1)</f>
        <v>4.199165724755705</v>
      </c>
      <c r="F306" s="114"/>
    </row>
    <row r="307" spans="1:6">
      <c r="A307" s="127">
        <v>47270</v>
      </c>
      <c r="C307" s="114">
        <f t="shared" si="3"/>
        <v>1.4753473634071597</v>
      </c>
      <c r="D307" s="114">
        <f>C307-_xlfn.FORECAST.ETS.CONFINT(A307,$B$2:$B$193,$A$2:$A$193,$G$3,1,1)</f>
        <v>-1.4012948470331645</v>
      </c>
      <c r="E307" s="114">
        <f>C307+_xlfn.FORECAST.ETS.CONFINT(A307,$B$2:$B$193,$A$2:$A$193,$G$3,1,1)</f>
        <v>4.3519895738474839</v>
      </c>
      <c r="F307" s="114"/>
    </row>
    <row r="308" spans="1:6">
      <c r="A308" s="127">
        <v>47300</v>
      </c>
      <c r="C308" s="114">
        <f t="shared" si="3"/>
        <v>1.2398670119475375</v>
      </c>
      <c r="D308" s="114">
        <f>C308-_xlfn.FORECAST.ETS.CONFINT(A308,$B$2:$B$193,$A$2:$A$193,$G$3,1,1)</f>
        <v>-1.6530008802897203</v>
      </c>
      <c r="E308" s="114">
        <f>C308+_xlfn.FORECAST.ETS.CONFINT(A308,$B$2:$B$193,$A$2:$A$193,$G$3,1,1)</f>
        <v>4.1327349041847956</v>
      </c>
      <c r="F308" s="114"/>
    </row>
    <row r="309" spans="1:6">
      <c r="A309" s="127">
        <v>47331</v>
      </c>
      <c r="C309" s="114">
        <f t="shared" si="3"/>
        <v>1.029983386069699</v>
      </c>
      <c r="D309" s="114">
        <f>C309-_xlfn.FORECAST.ETS.CONFINT(A309,$B$2:$B$193,$A$2:$A$193,$G$3,1,1)</f>
        <v>-1.8790196866319229</v>
      </c>
      <c r="E309" s="114">
        <f>C309+_xlfn.FORECAST.ETS.CONFINT(A309,$B$2:$B$193,$A$2:$A$193,$G$3,1,1)</f>
        <v>3.9389864587713208</v>
      </c>
      <c r="F309" s="114"/>
    </row>
    <row r="310" spans="1:6">
      <c r="A310" s="127">
        <v>47362</v>
      </c>
      <c r="C310" s="114">
        <f t="shared" si="3"/>
        <v>0.80840566404543324</v>
      </c>
      <c r="D310" s="114">
        <f>C310-_xlfn.FORECAST.ETS.CONFINT(A310,$B$2:$B$193,$A$2:$A$193,$G$3,1,1)</f>
        <v>-2.1167311471273162</v>
      </c>
      <c r="E310" s="114">
        <f>C310+_xlfn.FORECAST.ETS.CONFINT(A310,$B$2:$B$193,$A$2:$A$193,$G$3,1,1)</f>
        <v>3.7335424752181829</v>
      </c>
      <c r="F310" s="114"/>
    </row>
    <row r="311" spans="1:6">
      <c r="A311" s="127">
        <v>47392</v>
      </c>
      <c r="C311" s="114">
        <f t="shared" si="3"/>
        <v>0.47188488939620182</v>
      </c>
      <c r="D311" s="114">
        <f>C311-_xlfn.FORECAST.ETS.CONFINT(A311,$B$2:$B$193,$A$2:$A$193,$G$3,1,1)</f>
        <v>-2.4693844795829092</v>
      </c>
      <c r="E311" s="114">
        <f>C311+_xlfn.FORECAST.ETS.CONFINT(A311,$B$2:$B$193,$A$2:$A$193,$G$3,1,1)</f>
        <v>3.4131542583753127</v>
      </c>
      <c r="F311" s="114"/>
    </row>
    <row r="312" spans="1:6">
      <c r="A312" s="127">
        <v>47423</v>
      </c>
      <c r="C312" s="114">
        <f t="shared" si="3"/>
        <v>8.3125180592037995E-2</v>
      </c>
      <c r="D312" s="114">
        <f>C312-_xlfn.FORECAST.ETS.CONFINT(A312,$B$2:$B$193,$A$2:$A$193,$G$3,1,1)</f>
        <v>-2.8742758211533279</v>
      </c>
      <c r="E312" s="114">
        <f>C312+_xlfn.FORECAST.ETS.CONFINT(A312,$B$2:$B$193,$A$2:$A$193,$G$3,1,1)</f>
        <v>3.0405261823374041</v>
      </c>
      <c r="F312" s="114"/>
    </row>
    <row r="313" spans="1:6">
      <c r="A313" s="127">
        <v>47453</v>
      </c>
      <c r="C313" s="114">
        <f t="shared" si="3"/>
        <v>-0.28841660388090462</v>
      </c>
      <c r="D313" s="114">
        <f>C313-_xlfn.FORECAST.ETS.CONFINT(A313,$B$2:$B$193,$A$2:$A$193,$G$3,1,1)</f>
        <v>-3.2619485634289038</v>
      </c>
      <c r="E313" s="114">
        <f>C313+_xlfn.FORECAST.ETS.CONFINT(A313,$B$2:$B$193,$A$2:$A$193,$G$3,1,1)</f>
        <v>2.6851153556670946</v>
      </c>
      <c r="F313" s="114"/>
    </row>
  </sheetData>
  <mergeCells count="1">
    <mergeCell ref="G1:G2"/>
  </mergeCells>
  <pageMargins left="0.7" right="0.7" top="0.75" bottom="0.75" header="0.3" footer="0.3"/>
  <ignoredErrors>
    <ignoredError sqref="C193:E313" calculatedColumn="1"/>
  </ignoredErrors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selection activeCell="B5" sqref="B5"/>
    </sheetView>
  </sheetViews>
  <sheetFormatPr defaultRowHeight="14.5"/>
  <cols>
    <col min="1" max="1" width="9.90625" customWidth="1"/>
    <col min="2" max="2" width="9.6328125" customWidth="1"/>
    <col min="3" max="3" width="10.1796875" bestFit="1" customWidth="1"/>
    <col min="4" max="4" width="24.1796875" bestFit="1" customWidth="1"/>
    <col min="5" max="5" width="24.26953125" bestFit="1" customWidth="1"/>
    <col min="7" max="7" width="9.453125" customWidth="1"/>
    <col min="8" max="8" width="7.54296875" customWidth="1"/>
  </cols>
  <sheetData>
    <row r="1" spans="1:14">
      <c r="A1" t="s">
        <v>156</v>
      </c>
      <c r="B1" t="s">
        <v>154</v>
      </c>
      <c r="C1" t="s">
        <v>184</v>
      </c>
      <c r="D1" t="s">
        <v>185</v>
      </c>
      <c r="E1" t="s">
        <v>186</v>
      </c>
      <c r="G1" t="s">
        <v>183</v>
      </c>
      <c r="I1">
        <v>0.7</v>
      </c>
      <c r="K1" t="s">
        <v>181</v>
      </c>
      <c r="L1" s="115">
        <f>AVERAGE(L5:L14)</f>
        <v>1.0896934454283307</v>
      </c>
      <c r="M1" s="115">
        <f t="shared" ref="M1:N1" si="0">AVERAGE(M5:M14)</f>
        <v>-4.938496431436656</v>
      </c>
      <c r="N1" s="115">
        <f t="shared" si="0"/>
        <v>7.1178833222933182</v>
      </c>
    </row>
    <row r="2" spans="1:14">
      <c r="A2" s="127">
        <v>37987</v>
      </c>
      <c r="B2" s="114">
        <v>0</v>
      </c>
      <c r="K2" t="s">
        <v>182</v>
      </c>
      <c r="L2" s="115">
        <f>_xlfn.STDEV.S(L5:L14)</f>
        <v>0.89480539441355389</v>
      </c>
      <c r="M2" s="115">
        <f t="shared" ref="M2:N2" si="1">_xlfn.STDEV.S(M5:M14)</f>
        <v>2.2091382569609492</v>
      </c>
      <c r="N2" s="115">
        <f t="shared" si="1"/>
        <v>2.652690067643984</v>
      </c>
    </row>
    <row r="3" spans="1:14">
      <c r="A3" s="127">
        <v>38018</v>
      </c>
      <c r="B3" s="114">
        <v>-0.70710678118654458</v>
      </c>
    </row>
    <row r="4" spans="1:14">
      <c r="A4" s="127">
        <v>38047</v>
      </c>
      <c r="B4" s="114">
        <v>-1</v>
      </c>
      <c r="L4" s="34" t="s">
        <v>178</v>
      </c>
      <c r="M4" s="34" t="s">
        <v>179</v>
      </c>
      <c r="N4" s="34" t="s">
        <v>180</v>
      </c>
    </row>
    <row r="5" spans="1:14">
      <c r="A5" s="127">
        <v>38078</v>
      </c>
      <c r="B5" s="114">
        <v>-1.1716897076766424</v>
      </c>
      <c r="K5" s="113">
        <v>2021</v>
      </c>
      <c r="L5" s="111">
        <f t="shared" ref="L5:L14" si="2">AVERAGEIFS(C:C,$A:$A,"&gt;="&amp;VALUE($K5&amp;"-01-01"),$A:$A,"&lt;="&amp;VALUE($K5&amp;"-12-31"))</f>
        <v>0.54957902004160475</v>
      </c>
      <c r="M5" s="111">
        <f t="shared" ref="M5:M14" si="3">AVERAGEIFS(D:D,$A:$A,"&gt;="&amp;VALUE($K5&amp;"-01-01"),$A:$A,"&lt;="&amp;VALUE($K5&amp;"-12-31"))</f>
        <v>-1.3878480589575413</v>
      </c>
      <c r="N5" s="111">
        <f t="shared" ref="N5:N14" si="4">AVERAGEIFS(E:E,$A:$A,"&gt;="&amp;VALUE($K5&amp;"-01-01"),$A:$A,"&lt;="&amp;VALUE($K5&amp;"-12-31"))</f>
        <v>2.4870060990407512</v>
      </c>
    </row>
    <row r="6" spans="1:14">
      <c r="A6" s="127">
        <v>38108</v>
      </c>
      <c r="B6" s="114">
        <v>-1.2754737739954352</v>
      </c>
      <c r="K6" s="113">
        <v>2022</v>
      </c>
      <c r="L6" s="111">
        <f t="shared" si="2"/>
        <v>0.18558617090765936</v>
      </c>
      <c r="M6" s="111">
        <f t="shared" si="3"/>
        <v>-3.2363697343434001</v>
      </c>
      <c r="N6" s="111">
        <f t="shared" si="4"/>
        <v>3.6075420761587189</v>
      </c>
    </row>
    <row r="7" spans="1:14">
      <c r="A7" s="127">
        <v>38139</v>
      </c>
      <c r="B7" s="114">
        <v>-1.34581759383175</v>
      </c>
      <c r="K7" s="113">
        <v>2023</v>
      </c>
      <c r="L7" s="111">
        <f t="shared" si="2"/>
        <v>2.3027082483023267</v>
      </c>
      <c r="M7" s="111">
        <f t="shared" si="3"/>
        <v>-2.12943239371242</v>
      </c>
      <c r="N7" s="111">
        <f t="shared" si="4"/>
        <v>6.734848890317072</v>
      </c>
    </row>
    <row r="8" spans="1:14">
      <c r="A8" s="127">
        <v>38169</v>
      </c>
      <c r="B8" s="114">
        <v>-1.3969389420139189</v>
      </c>
      <c r="K8" s="113">
        <v>2024</v>
      </c>
      <c r="L8" s="111">
        <f t="shared" si="2"/>
        <v>1.1841566281176557</v>
      </c>
      <c r="M8" s="111">
        <f t="shared" si="3"/>
        <v>-4.082868767589205</v>
      </c>
      <c r="N8" s="111">
        <f t="shared" si="4"/>
        <v>6.451182023824515</v>
      </c>
    </row>
    <row r="9" spans="1:14">
      <c r="A9" s="127">
        <v>38200</v>
      </c>
      <c r="B9" s="114">
        <v>-1.4358919148189897</v>
      </c>
      <c r="K9" s="113">
        <v>2025</v>
      </c>
      <c r="L9" s="111">
        <f t="shared" si="2"/>
        <v>0.1382380487103412</v>
      </c>
      <c r="M9" s="111">
        <f t="shared" si="3"/>
        <v>-5.8634203213143943</v>
      </c>
      <c r="N9" s="111">
        <f t="shared" si="4"/>
        <v>6.1398964187350771</v>
      </c>
    </row>
    <row r="10" spans="1:14">
      <c r="A10" s="127">
        <v>38231</v>
      </c>
      <c r="B10" s="114">
        <v>-1.4666149381182887</v>
      </c>
      <c r="K10" s="113">
        <v>2026</v>
      </c>
      <c r="L10" s="111">
        <f t="shared" si="2"/>
        <v>1.2778067777407047</v>
      </c>
      <c r="M10" s="111">
        <f t="shared" si="3"/>
        <v>-5.391896065022558</v>
      </c>
      <c r="N10" s="111">
        <f t="shared" si="4"/>
        <v>7.9475096205039693</v>
      </c>
    </row>
    <row r="11" spans="1:14">
      <c r="A11" s="127">
        <v>38261</v>
      </c>
      <c r="B11" s="114">
        <v>-1.2390620123972043</v>
      </c>
      <c r="K11" s="113">
        <v>2027</v>
      </c>
      <c r="L11" s="111">
        <f t="shared" si="2"/>
        <v>2.0538584136766782</v>
      </c>
      <c r="M11" s="111">
        <f t="shared" si="3"/>
        <v>-5.235946152430766</v>
      </c>
      <c r="N11" s="111">
        <f t="shared" si="4"/>
        <v>9.3436629797841224</v>
      </c>
    </row>
    <row r="12" spans="1:14">
      <c r="A12" s="127">
        <v>38292</v>
      </c>
      <c r="B12" s="114">
        <v>-1.0925547013141679</v>
      </c>
      <c r="K12" s="113">
        <v>2028</v>
      </c>
      <c r="L12" s="111">
        <f t="shared" si="2"/>
        <v>0.40883418973093999</v>
      </c>
      <c r="M12" s="111">
        <f t="shared" si="3"/>
        <v>-7.4646966267665631</v>
      </c>
      <c r="N12" s="111">
        <f t="shared" si="4"/>
        <v>8.282365006228444</v>
      </c>
    </row>
    <row r="13" spans="1:14">
      <c r="A13" s="127">
        <v>38322</v>
      </c>
      <c r="B13" s="114">
        <v>-1.4339611526948524</v>
      </c>
      <c r="K13" s="113">
        <v>2029</v>
      </c>
      <c r="L13" s="111">
        <f t="shared" si="2"/>
        <v>0.37519974887328672</v>
      </c>
      <c r="M13" s="111">
        <f t="shared" si="3"/>
        <v>-8.0532734954322702</v>
      </c>
      <c r="N13" s="111">
        <f t="shared" si="4"/>
        <v>8.8036729931788447</v>
      </c>
    </row>
    <row r="14" spans="1:14">
      <c r="A14" s="127">
        <v>38353</v>
      </c>
      <c r="B14" s="114">
        <v>-1.6628502991824103</v>
      </c>
      <c r="K14" s="113">
        <v>2030</v>
      </c>
      <c r="L14" s="111">
        <f t="shared" si="2"/>
        <v>2.4209672081821112</v>
      </c>
      <c r="M14" s="111">
        <f t="shared" si="3"/>
        <v>-6.5392126987974377</v>
      </c>
      <c r="N14" s="111">
        <f t="shared" si="4"/>
        <v>11.38114711516166</v>
      </c>
    </row>
    <row r="15" spans="1:14">
      <c r="A15" s="127">
        <v>38384</v>
      </c>
      <c r="B15" s="114">
        <v>-1.7993690079842266</v>
      </c>
      <c r="K15" s="113"/>
      <c r="L15" s="111"/>
      <c r="M15" s="111"/>
      <c r="N15" s="111"/>
    </row>
    <row r="16" spans="1:14">
      <c r="A16" s="127">
        <v>38412</v>
      </c>
      <c r="B16" s="114">
        <v>-1.1569921765817774</v>
      </c>
    </row>
    <row r="17" spans="1:12">
      <c r="A17" s="127">
        <v>38443</v>
      </c>
      <c r="B17" s="114">
        <v>-0.85201478465041636</v>
      </c>
      <c r="K17" s="113"/>
      <c r="L17" s="111"/>
    </row>
    <row r="18" spans="1:12">
      <c r="A18" s="127">
        <v>38473</v>
      </c>
      <c r="B18" s="114">
        <v>-1.2085157584499882</v>
      </c>
    </row>
    <row r="19" spans="1:12">
      <c r="A19" s="127">
        <v>38504</v>
      </c>
      <c r="B19" s="114">
        <v>-1.1657006742558547</v>
      </c>
    </row>
    <row r="20" spans="1:12">
      <c r="A20" s="127">
        <v>38534</v>
      </c>
      <c r="B20" s="114">
        <v>-1.2965094154356918</v>
      </c>
    </row>
    <row r="21" spans="1:12">
      <c r="A21" s="127">
        <v>38565</v>
      </c>
      <c r="B21" s="114">
        <v>-1.400195403402952</v>
      </c>
    </row>
    <row r="22" spans="1:12">
      <c r="A22" s="127">
        <v>38596</v>
      </c>
      <c r="B22" s="114">
        <v>-0.90303726366534554</v>
      </c>
    </row>
    <row r="23" spans="1:12">
      <c r="A23" s="127">
        <v>38626</v>
      </c>
      <c r="B23" s="114">
        <v>-0.10355047793446186</v>
      </c>
    </row>
    <row r="24" spans="1:12">
      <c r="A24" s="127">
        <v>38657</v>
      </c>
      <c r="B24" s="114">
        <v>0.72060878610772683</v>
      </c>
    </row>
    <row r="25" spans="1:12">
      <c r="A25" s="127">
        <v>38687</v>
      </c>
      <c r="B25" s="114">
        <v>2.0065070140988024E-2</v>
      </c>
    </row>
    <row r="26" spans="1:12">
      <c r="A26" s="127">
        <v>38718</v>
      </c>
      <c r="B26" s="114">
        <v>-0.92450375196127466</v>
      </c>
    </row>
    <row r="27" spans="1:12">
      <c r="A27" s="127">
        <v>38749</v>
      </c>
      <c r="B27" s="114">
        <v>-1.6537807917415688</v>
      </c>
    </row>
    <row r="28" spans="1:12">
      <c r="A28" s="127">
        <v>38777</v>
      </c>
      <c r="B28" s="114">
        <v>-0.15951651748843532</v>
      </c>
    </row>
    <row r="29" spans="1:12">
      <c r="A29" s="127">
        <v>38808</v>
      </c>
      <c r="B29" s="114">
        <v>1.4418356170859561</v>
      </c>
    </row>
    <row r="30" spans="1:12">
      <c r="A30" s="127">
        <v>38838</v>
      </c>
      <c r="B30" s="114">
        <v>2.1142233875061538</v>
      </c>
    </row>
    <row r="31" spans="1:12">
      <c r="A31" s="127">
        <v>38869</v>
      </c>
      <c r="B31" s="114">
        <v>2.2911284427395482</v>
      </c>
    </row>
    <row r="32" spans="1:12">
      <c r="A32" s="127">
        <v>38899</v>
      </c>
      <c r="B32" s="114">
        <v>1.8510208477012486</v>
      </c>
    </row>
    <row r="33" spans="1:2">
      <c r="A33" s="127">
        <v>38930</v>
      </c>
      <c r="B33" s="114">
        <v>1.9243069749776118</v>
      </c>
    </row>
    <row r="34" spans="1:2">
      <c r="A34" s="127">
        <v>38961</v>
      </c>
      <c r="B34" s="114">
        <v>1.4079221656432954</v>
      </c>
    </row>
    <row r="35" spans="1:2">
      <c r="A35" s="127">
        <v>38991</v>
      </c>
      <c r="B35" s="114">
        <v>0.98736468388156184</v>
      </c>
    </row>
    <row r="36" spans="1:2">
      <c r="A36" s="127">
        <v>39022</v>
      </c>
      <c r="B36" s="114">
        <v>0.5866467540348268</v>
      </c>
    </row>
    <row r="37" spans="1:2">
      <c r="A37" s="127">
        <v>39052</v>
      </c>
      <c r="B37" s="114">
        <v>0.53014086423204321</v>
      </c>
    </row>
    <row r="38" spans="1:2">
      <c r="A38" s="127">
        <v>39083</v>
      </c>
      <c r="B38" s="114">
        <v>1.3992961838962232</v>
      </c>
    </row>
    <row r="39" spans="1:2">
      <c r="A39" s="127">
        <v>39114</v>
      </c>
      <c r="B39" s="114">
        <v>2.0711021304546637</v>
      </c>
    </row>
    <row r="40" spans="1:2">
      <c r="A40" s="127">
        <v>39142</v>
      </c>
      <c r="B40" s="114">
        <v>-2.9215896853201202E-2</v>
      </c>
    </row>
    <row r="41" spans="1:2">
      <c r="A41" s="127">
        <v>39173</v>
      </c>
      <c r="B41" s="114">
        <v>0.53572633337137809</v>
      </c>
    </row>
    <row r="42" spans="1:2">
      <c r="A42" s="127">
        <v>39203</v>
      </c>
      <c r="B42" s="114">
        <v>0.36287023659122974</v>
      </c>
    </row>
    <row r="43" spans="1:2">
      <c r="A43" s="127">
        <v>39234</v>
      </c>
      <c r="B43" s="114">
        <v>0.46132673703436372</v>
      </c>
    </row>
    <row r="44" spans="1:2">
      <c r="A44" s="127">
        <v>39264</v>
      </c>
      <c r="B44" s="114">
        <v>0.75764200326598041</v>
      </c>
    </row>
    <row r="45" spans="1:2">
      <c r="A45" s="127">
        <v>39295</v>
      </c>
      <c r="B45" s="114">
        <v>-0.17925134296486972</v>
      </c>
    </row>
    <row r="46" spans="1:2">
      <c r="A46" s="127">
        <v>39326</v>
      </c>
      <c r="B46" s="114">
        <v>-0.26811296301666293</v>
      </c>
    </row>
    <row r="47" spans="1:2">
      <c r="A47" s="127">
        <v>39356</v>
      </c>
      <c r="B47" s="114">
        <v>-0.29499640495887403</v>
      </c>
    </row>
    <row r="48" spans="1:2">
      <c r="A48" s="127">
        <v>39387</v>
      </c>
      <c r="B48" s="114">
        <v>-1.1474766620268604</v>
      </c>
    </row>
    <row r="49" spans="1:2">
      <c r="A49" s="127">
        <v>39417</v>
      </c>
      <c r="B49" s="114">
        <v>-1.0463696932732032</v>
      </c>
    </row>
    <row r="50" spans="1:2">
      <c r="A50" s="127">
        <v>39448</v>
      </c>
      <c r="B50" s="114">
        <v>-1.3306729423083994</v>
      </c>
    </row>
    <row r="51" spans="1:2">
      <c r="A51" s="127">
        <v>39479</v>
      </c>
      <c r="B51" s="114">
        <v>-1.9238544510804356</v>
      </c>
    </row>
    <row r="52" spans="1:2">
      <c r="A52" s="127">
        <v>39508</v>
      </c>
      <c r="B52" s="114">
        <v>-0.80078556314819227</v>
      </c>
    </row>
    <row r="53" spans="1:2">
      <c r="A53" s="127">
        <v>39539</v>
      </c>
      <c r="B53" s="114">
        <v>-1.5360984802169264</v>
      </c>
    </row>
    <row r="54" spans="1:2">
      <c r="A54" s="127">
        <v>39569</v>
      </c>
      <c r="B54" s="114">
        <v>-1.6889841658728704</v>
      </c>
    </row>
    <row r="55" spans="1:2">
      <c r="A55" s="127">
        <v>39600</v>
      </c>
      <c r="B55" s="114">
        <v>-1.9401118417522667</v>
      </c>
    </row>
    <row r="56" spans="1:2">
      <c r="A56" s="127">
        <v>39630</v>
      </c>
      <c r="B56" s="114">
        <v>-1.828232575363492</v>
      </c>
    </row>
    <row r="57" spans="1:2">
      <c r="A57" s="127">
        <v>39661</v>
      </c>
      <c r="B57" s="114">
        <v>-0.92089533977606541</v>
      </c>
    </row>
    <row r="58" spans="1:2">
      <c r="A58" s="127">
        <v>39692</v>
      </c>
      <c r="B58" s="114">
        <v>-1.2320485713191158</v>
      </c>
    </row>
    <row r="59" spans="1:2">
      <c r="A59" s="127">
        <v>39722</v>
      </c>
      <c r="B59" s="114">
        <v>-2.2366329237962459</v>
      </c>
    </row>
    <row r="60" spans="1:2">
      <c r="A60" s="127">
        <v>39753</v>
      </c>
      <c r="B60" s="114">
        <v>-2.5577018890909833</v>
      </c>
    </row>
    <row r="61" spans="1:2">
      <c r="A61" s="127">
        <v>39783</v>
      </c>
      <c r="B61" s="114">
        <v>-2.063144262902771</v>
      </c>
    </row>
    <row r="62" spans="1:2">
      <c r="A62" s="127">
        <v>39814</v>
      </c>
      <c r="B62" s="114">
        <v>-1.8451878802599415</v>
      </c>
    </row>
    <row r="63" spans="1:2">
      <c r="A63" s="127">
        <v>39845</v>
      </c>
      <c r="B63" s="114">
        <v>-1.6902480253093142</v>
      </c>
    </row>
    <row r="64" spans="1:2">
      <c r="A64" s="127">
        <v>39873</v>
      </c>
      <c r="B64" s="114">
        <v>-0.74725284531959502</v>
      </c>
    </row>
    <row r="65" spans="1:2">
      <c r="A65" s="127">
        <v>39904</v>
      </c>
      <c r="B65" s="114">
        <v>-0.52912260237180664</v>
      </c>
    </row>
    <row r="66" spans="1:2">
      <c r="A66" s="127">
        <v>39934</v>
      </c>
      <c r="B66" s="114">
        <v>7.4776404773567298E-2</v>
      </c>
    </row>
    <row r="67" spans="1:2">
      <c r="A67" s="127">
        <v>39965</v>
      </c>
      <c r="B67" s="114">
        <v>0.89034079677885214</v>
      </c>
    </row>
    <row r="68" spans="1:2">
      <c r="A68" s="127">
        <v>39995</v>
      </c>
      <c r="B68" s="114">
        <v>1.1702667490226</v>
      </c>
    </row>
    <row r="69" spans="1:2">
      <c r="A69" s="127">
        <v>40026</v>
      </c>
      <c r="B69" s="114">
        <v>1.2619287990219663</v>
      </c>
    </row>
    <row r="70" spans="1:2">
      <c r="A70" s="127">
        <v>40057</v>
      </c>
      <c r="B70" s="114">
        <v>1.4163843283999893</v>
      </c>
    </row>
    <row r="71" spans="1:2">
      <c r="A71" s="127">
        <v>40087</v>
      </c>
      <c r="B71" s="114">
        <v>1.6201236118688238</v>
      </c>
    </row>
    <row r="72" spans="1:2">
      <c r="A72" s="127">
        <v>40118</v>
      </c>
      <c r="B72" s="114">
        <v>1.9603390348814387</v>
      </c>
    </row>
    <row r="73" spans="1:2">
      <c r="A73" s="127">
        <v>40148</v>
      </c>
      <c r="B73" s="114">
        <v>1.7514316085263817</v>
      </c>
    </row>
    <row r="74" spans="1:2">
      <c r="A74" s="127">
        <v>40179</v>
      </c>
      <c r="B74" s="114">
        <v>2.5546930097076923</v>
      </c>
    </row>
    <row r="75" spans="1:2">
      <c r="A75" s="127">
        <v>40210</v>
      </c>
      <c r="B75" s="114">
        <v>1.3817280539976997</v>
      </c>
    </row>
    <row r="76" spans="1:2">
      <c r="A76" s="127">
        <v>40238</v>
      </c>
      <c r="B76" s="114">
        <v>0.88414135543995365</v>
      </c>
    </row>
    <row r="77" spans="1:2">
      <c r="A77" s="127">
        <v>40269</v>
      </c>
      <c r="B77" s="114">
        <v>0.63249446233730255</v>
      </c>
    </row>
    <row r="78" spans="1:2">
      <c r="A78" s="127">
        <v>40299</v>
      </c>
      <c r="B78" s="114">
        <v>0.41385203135206189</v>
      </c>
    </row>
    <row r="79" spans="1:2">
      <c r="A79" s="127">
        <v>40330</v>
      </c>
      <c r="B79" s="114">
        <v>-0.10112577299162161</v>
      </c>
    </row>
    <row r="80" spans="1:2">
      <c r="A80" s="127">
        <v>40360</v>
      </c>
      <c r="B80" s="114">
        <v>-0.33235745179390747</v>
      </c>
    </row>
    <row r="81" spans="1:2">
      <c r="A81" s="127">
        <v>40391</v>
      </c>
      <c r="B81" s="114">
        <v>-0.60328338933749492</v>
      </c>
    </row>
    <row r="82" spans="1:2">
      <c r="A82" s="127">
        <v>40422</v>
      </c>
      <c r="B82" s="114">
        <v>-0.7847121435887805</v>
      </c>
    </row>
    <row r="83" spans="1:2">
      <c r="A83" s="127">
        <v>40452</v>
      </c>
      <c r="B83" s="114">
        <v>-0.8872866180582355</v>
      </c>
    </row>
    <row r="84" spans="1:2">
      <c r="A84" s="127">
        <v>40483</v>
      </c>
      <c r="B84" s="114">
        <v>-0.83798204291696599</v>
      </c>
    </row>
    <row r="85" spans="1:2">
      <c r="A85" s="127">
        <v>40513</v>
      </c>
      <c r="B85" s="114">
        <v>-1.0262088151343016</v>
      </c>
    </row>
    <row r="86" spans="1:2">
      <c r="A86" s="127">
        <v>40544</v>
      </c>
      <c r="B86" s="114">
        <v>-1.2874428955785029</v>
      </c>
    </row>
    <row r="87" spans="1:2">
      <c r="A87" s="127">
        <v>40575</v>
      </c>
      <c r="B87" s="114">
        <v>-1.4263424242101994</v>
      </c>
    </row>
    <row r="88" spans="1:2">
      <c r="A88" s="127">
        <v>40603</v>
      </c>
      <c r="B88" s="114">
        <v>-1.19110586125679</v>
      </c>
    </row>
    <row r="89" spans="1:2">
      <c r="A89" s="127">
        <v>40634</v>
      </c>
      <c r="B89" s="114">
        <v>-1.4911444858852303</v>
      </c>
    </row>
    <row r="90" spans="1:2">
      <c r="A90" s="127">
        <v>40664</v>
      </c>
      <c r="B90" s="114">
        <v>-1.3767480274782378</v>
      </c>
    </row>
    <row r="91" spans="1:2">
      <c r="A91" s="127">
        <v>40695</v>
      </c>
      <c r="B91" s="114">
        <v>-0.84598560365665154</v>
      </c>
    </row>
    <row r="92" spans="1:2">
      <c r="A92" s="127">
        <v>40725</v>
      </c>
      <c r="B92" s="114">
        <v>-1.0653556137720004</v>
      </c>
    </row>
    <row r="93" spans="1:2">
      <c r="A93" s="127">
        <v>40756</v>
      </c>
      <c r="B93" s="114">
        <v>-1.4646112148525927</v>
      </c>
    </row>
    <row r="94" spans="1:2">
      <c r="A94" s="127">
        <v>40787</v>
      </c>
      <c r="B94" s="114">
        <v>-0.40414922929766345</v>
      </c>
    </row>
    <row r="95" spans="1:2">
      <c r="A95" s="127">
        <v>40817</v>
      </c>
      <c r="B95" s="114">
        <v>-0.60721473253502567</v>
      </c>
    </row>
    <row r="96" spans="1:2">
      <c r="A96" s="127">
        <v>40848</v>
      </c>
      <c r="B96" s="114">
        <v>-0.67299629076665302</v>
      </c>
    </row>
    <row r="97" spans="1:2">
      <c r="A97" s="127">
        <v>40878</v>
      </c>
      <c r="B97" s="114">
        <v>-0.55539952404380721</v>
      </c>
    </row>
    <row r="98" spans="1:2">
      <c r="A98" s="127">
        <v>40909</v>
      </c>
      <c r="B98" s="114">
        <v>-1.8259595185220818</v>
      </c>
    </row>
    <row r="99" spans="1:2">
      <c r="A99" s="127">
        <v>40940</v>
      </c>
      <c r="B99" s="114">
        <v>-2.2716769005195347</v>
      </c>
    </row>
    <row r="100" spans="1:2">
      <c r="A100" s="127">
        <v>40969</v>
      </c>
      <c r="B100" s="114">
        <v>-1.7172141320030616</v>
      </c>
    </row>
    <row r="101" spans="1:2">
      <c r="A101" s="127">
        <v>41000</v>
      </c>
      <c r="B101" s="114">
        <v>-1.3511901874921901</v>
      </c>
    </row>
    <row r="102" spans="1:2">
      <c r="A102" s="127">
        <v>41030</v>
      </c>
      <c r="B102" s="114">
        <v>-1.4751320907149934</v>
      </c>
    </row>
    <row r="103" spans="1:2">
      <c r="A103" s="127">
        <v>41061</v>
      </c>
      <c r="B103" s="114">
        <v>-1.9812758586747821</v>
      </c>
    </row>
    <row r="104" spans="1:2">
      <c r="A104" s="127">
        <v>41091</v>
      </c>
      <c r="B104" s="114">
        <v>-2.0460472881130598</v>
      </c>
    </row>
    <row r="105" spans="1:2">
      <c r="A105" s="127">
        <v>41122</v>
      </c>
      <c r="B105" s="114">
        <v>-1.6981289666149544</v>
      </c>
    </row>
    <row r="106" spans="1:2">
      <c r="A106" s="127">
        <v>41153</v>
      </c>
      <c r="B106" s="114">
        <v>-1.1132627761055389</v>
      </c>
    </row>
    <row r="107" spans="1:2">
      <c r="A107" s="127">
        <v>41183</v>
      </c>
      <c r="B107" s="114">
        <v>-0.75805878799823512</v>
      </c>
    </row>
    <row r="108" spans="1:2">
      <c r="A108" s="127">
        <v>41214</v>
      </c>
      <c r="B108" s="114">
        <v>-0.17975484097557301</v>
      </c>
    </row>
    <row r="109" spans="1:2">
      <c r="A109" s="127">
        <v>41244</v>
      </c>
      <c r="B109" s="114">
        <v>5.118963682376123E-2</v>
      </c>
    </row>
    <row r="110" spans="1:2">
      <c r="A110" s="127">
        <v>41275</v>
      </c>
      <c r="B110" s="114">
        <v>-5.7457990919902002E-2</v>
      </c>
    </row>
    <row r="111" spans="1:2">
      <c r="A111" s="127">
        <v>41306</v>
      </c>
      <c r="B111" s="114">
        <v>-0.2418782534556925</v>
      </c>
    </row>
    <row r="112" spans="1:2">
      <c r="A112" s="127">
        <v>41334</v>
      </c>
      <c r="B112" s="114">
        <v>-0.70284896062526547</v>
      </c>
    </row>
    <row r="113" spans="1:2">
      <c r="A113" s="127">
        <v>41365</v>
      </c>
      <c r="B113" s="114">
        <v>-1.275977361916051</v>
      </c>
    </row>
    <row r="114" spans="1:2">
      <c r="A114" s="127">
        <v>41395</v>
      </c>
      <c r="B114" s="114">
        <v>-1.2810887897692638</v>
      </c>
    </row>
    <row r="115" spans="1:2">
      <c r="A115" s="127">
        <v>41426</v>
      </c>
      <c r="B115" s="114">
        <v>0.38712816819381102</v>
      </c>
    </row>
    <row r="116" spans="1:2">
      <c r="A116" s="127">
        <v>41456</v>
      </c>
      <c r="B116" s="114">
        <v>1.7470274869545022</v>
      </c>
    </row>
    <row r="117" spans="1:2">
      <c r="A117" s="127">
        <v>41487</v>
      </c>
      <c r="B117" s="114">
        <v>2.1399866050713148</v>
      </c>
    </row>
    <row r="118" spans="1:2">
      <c r="A118" s="127">
        <v>41518</v>
      </c>
      <c r="B118" s="114">
        <v>1.8567584454566988</v>
      </c>
    </row>
    <row r="119" spans="1:2">
      <c r="A119" s="127">
        <v>41548</v>
      </c>
      <c r="B119" s="114">
        <v>1.4012233793032731</v>
      </c>
    </row>
    <row r="120" spans="1:2">
      <c r="A120" s="127">
        <v>41579</v>
      </c>
      <c r="B120" s="114">
        <v>0.62492898937658037</v>
      </c>
    </row>
    <row r="121" spans="1:2">
      <c r="A121" s="127">
        <v>41609</v>
      </c>
      <c r="B121" s="114">
        <v>0.66820465733393963</v>
      </c>
    </row>
    <row r="122" spans="1:2">
      <c r="A122" s="127">
        <v>41640</v>
      </c>
      <c r="B122" s="114">
        <v>-0.44880115677484217</v>
      </c>
    </row>
    <row r="123" spans="1:2">
      <c r="A123" s="127">
        <v>41671</v>
      </c>
      <c r="B123" s="114">
        <v>-1.3596237324964844</v>
      </c>
    </row>
    <row r="124" spans="1:2">
      <c r="A124" s="127">
        <v>41699</v>
      </c>
      <c r="B124" s="114">
        <v>-0.89280086588336349</v>
      </c>
    </row>
    <row r="125" spans="1:2">
      <c r="A125" s="127">
        <v>41730</v>
      </c>
      <c r="B125" s="114">
        <v>-0.83764773801025405</v>
      </c>
    </row>
    <row r="126" spans="1:2">
      <c r="A126" s="127">
        <v>41760</v>
      </c>
      <c r="B126" s="114">
        <v>-0.67599483070585353</v>
      </c>
    </row>
    <row r="127" spans="1:2">
      <c r="A127" s="127">
        <v>41791</v>
      </c>
      <c r="B127" s="114">
        <v>-0.5723014533024573</v>
      </c>
    </row>
    <row r="128" spans="1:2">
      <c r="A128" s="127">
        <v>41821</v>
      </c>
      <c r="B128" s="114">
        <v>-0.79151264513153752</v>
      </c>
    </row>
    <row r="129" spans="1:2">
      <c r="A129" s="127">
        <v>41852</v>
      </c>
      <c r="B129" s="114">
        <v>-0.72901363079664838</v>
      </c>
    </row>
    <row r="130" spans="1:2">
      <c r="A130" s="127">
        <v>41883</v>
      </c>
      <c r="B130" s="114">
        <v>-1.3321501694582483</v>
      </c>
    </row>
    <row r="131" spans="1:2">
      <c r="A131" s="127">
        <v>41913</v>
      </c>
      <c r="B131" s="114">
        <v>-1.3611859455686242</v>
      </c>
    </row>
    <row r="132" spans="1:2">
      <c r="A132" s="127">
        <v>41944</v>
      </c>
      <c r="B132" s="114">
        <v>-1.2413428785306095</v>
      </c>
    </row>
    <row r="133" spans="1:2">
      <c r="A133" s="127">
        <v>41974</v>
      </c>
      <c r="B133" s="114">
        <v>-1.8960747191559275</v>
      </c>
    </row>
    <row r="134" spans="1:2">
      <c r="A134" s="127">
        <v>42005</v>
      </c>
      <c r="B134" s="114">
        <v>-1.4728301008033577</v>
      </c>
    </row>
    <row r="135" spans="1:2">
      <c r="A135" s="127">
        <v>42036</v>
      </c>
      <c r="B135" s="114">
        <v>-1.1695526217466008</v>
      </c>
    </row>
    <row r="136" spans="1:2">
      <c r="A136" s="127">
        <v>42064</v>
      </c>
      <c r="B136" s="114">
        <v>-1.5408725567385764</v>
      </c>
    </row>
    <row r="137" spans="1:2">
      <c r="A137" s="127">
        <v>42095</v>
      </c>
      <c r="B137" s="114">
        <v>-1.2813014338002813</v>
      </c>
    </row>
    <row r="138" spans="1:2">
      <c r="A138" s="127">
        <v>42125</v>
      </c>
      <c r="B138" s="114">
        <v>-1.2276790609955319</v>
      </c>
    </row>
    <row r="139" spans="1:2">
      <c r="A139" s="127">
        <v>42156</v>
      </c>
      <c r="B139" s="114">
        <v>-1.1530587838518507</v>
      </c>
    </row>
    <row r="140" spans="1:2">
      <c r="A140" s="127">
        <v>42186</v>
      </c>
      <c r="B140" s="114">
        <v>-0.66388342563517733</v>
      </c>
    </row>
    <row r="141" spans="1:2">
      <c r="A141" s="127">
        <v>42217</v>
      </c>
      <c r="B141" s="114">
        <v>-1.5940622868756631</v>
      </c>
    </row>
    <row r="142" spans="1:2">
      <c r="A142" s="127">
        <v>42248</v>
      </c>
      <c r="B142" s="114">
        <v>-1.4699335174374588</v>
      </c>
    </row>
    <row r="143" spans="1:2">
      <c r="A143" s="127">
        <v>42278</v>
      </c>
      <c r="B143" s="114">
        <v>-1.5299949541953712</v>
      </c>
    </row>
    <row r="144" spans="1:2">
      <c r="A144" s="127">
        <v>42309</v>
      </c>
      <c r="B144" s="114">
        <v>-1.3310143578272222</v>
      </c>
    </row>
    <row r="145" spans="1:2">
      <c r="A145" s="127">
        <v>42339</v>
      </c>
      <c r="B145" s="114">
        <v>0.88683715164280963</v>
      </c>
    </row>
    <row r="146" spans="1:2">
      <c r="A146" s="127">
        <v>42370</v>
      </c>
      <c r="B146" s="114">
        <v>0.90192283044828181</v>
      </c>
    </row>
    <row r="147" spans="1:2">
      <c r="A147" s="127">
        <v>42401</v>
      </c>
      <c r="B147" s="114">
        <v>0.99056361819478</v>
      </c>
    </row>
    <row r="148" spans="1:2">
      <c r="A148" s="127">
        <v>42430</v>
      </c>
      <c r="B148" s="114">
        <v>2.271925464978906</v>
      </c>
    </row>
    <row r="149" spans="1:2">
      <c r="A149" s="127">
        <v>42461</v>
      </c>
      <c r="B149" s="114">
        <v>1.8901854817972408</v>
      </c>
    </row>
    <row r="150" spans="1:2">
      <c r="A150" s="127">
        <v>42491</v>
      </c>
      <c r="B150" s="114">
        <v>1.0531233971227574</v>
      </c>
    </row>
    <row r="151" spans="1:2">
      <c r="A151" s="127">
        <v>42522</v>
      </c>
      <c r="B151" s="114">
        <v>1.002432418806309</v>
      </c>
    </row>
    <row r="152" spans="1:2">
      <c r="A152" s="127">
        <v>42552</v>
      </c>
      <c r="B152" s="114">
        <v>0.87963940795613071</v>
      </c>
    </row>
    <row r="153" spans="1:2">
      <c r="A153" s="127">
        <v>42583</v>
      </c>
      <c r="B153" s="114">
        <v>1.8290780747410837</v>
      </c>
    </row>
    <row r="154" spans="1:2">
      <c r="A154" s="127">
        <v>42614</v>
      </c>
      <c r="B154" s="114">
        <v>2.0996126823348429</v>
      </c>
    </row>
    <row r="155" spans="1:2">
      <c r="A155" s="127">
        <v>42644</v>
      </c>
      <c r="B155" s="114">
        <v>2.0556405686185033</v>
      </c>
    </row>
    <row r="156" spans="1:2">
      <c r="A156" s="127">
        <v>42675</v>
      </c>
      <c r="B156" s="114">
        <v>1.8933711355675822</v>
      </c>
    </row>
    <row r="157" spans="1:2">
      <c r="A157" s="127">
        <v>42705</v>
      </c>
      <c r="B157" s="114">
        <v>1.2590878384484405</v>
      </c>
    </row>
    <row r="158" spans="1:2">
      <c r="A158" s="127">
        <v>42736</v>
      </c>
      <c r="B158" s="114">
        <v>1.4889615063211865</v>
      </c>
    </row>
    <row r="159" spans="1:2">
      <c r="A159" s="127">
        <v>42767</v>
      </c>
      <c r="B159" s="114">
        <v>1.6401803509572097</v>
      </c>
    </row>
    <row r="160" spans="1:2">
      <c r="A160" s="127">
        <v>42795</v>
      </c>
      <c r="B160" s="114">
        <v>1.2248096680940308</v>
      </c>
    </row>
    <row r="161" spans="1:2">
      <c r="A161" s="127">
        <v>42826</v>
      </c>
      <c r="B161" s="114">
        <v>0.91552001844684017</v>
      </c>
    </row>
    <row r="162" spans="1:2">
      <c r="A162" s="127">
        <v>42856</v>
      </c>
      <c r="B162" s="114">
        <v>0.63025489421800962</v>
      </c>
    </row>
    <row r="163" spans="1:2">
      <c r="A163" s="127">
        <v>42887</v>
      </c>
      <c r="B163" s="114">
        <v>0.72474609782802635</v>
      </c>
    </row>
    <row r="164" spans="1:2">
      <c r="A164" s="127">
        <v>42917</v>
      </c>
      <c r="B164" s="114">
        <v>1.0330389302825391</v>
      </c>
    </row>
    <row r="165" spans="1:2">
      <c r="A165" s="127">
        <v>42948</v>
      </c>
      <c r="B165" s="114">
        <v>0.13135711980024631</v>
      </c>
    </row>
    <row r="166" spans="1:2">
      <c r="A166" s="127">
        <v>42979</v>
      </c>
      <c r="B166" s="114">
        <v>-1.0329206917050791</v>
      </c>
    </row>
    <row r="167" spans="1:2">
      <c r="A167" s="127">
        <v>43009</v>
      </c>
      <c r="B167" s="114">
        <v>-1.9824236327425984</v>
      </c>
    </row>
    <row r="168" spans="1:2">
      <c r="A168" s="127">
        <v>43040</v>
      </c>
      <c r="B168" s="114">
        <v>-2.0728575142186694</v>
      </c>
    </row>
    <row r="169" spans="1:2">
      <c r="A169" s="127">
        <v>43070</v>
      </c>
      <c r="B169" s="114">
        <v>-2.1655440535355992</v>
      </c>
    </row>
    <row r="170" spans="1:2">
      <c r="A170" s="127">
        <v>43101</v>
      </c>
      <c r="B170" s="114">
        <v>-0.51308003533089652</v>
      </c>
    </row>
    <row r="171" spans="1:2">
      <c r="A171" s="127">
        <v>43132</v>
      </c>
      <c r="B171" s="114">
        <v>1.0540722612423095</v>
      </c>
    </row>
    <row r="172" spans="1:2">
      <c r="A172" s="127">
        <v>43160</v>
      </c>
      <c r="B172" s="114">
        <v>1.4181750300533205E-3</v>
      </c>
    </row>
    <row r="173" spans="1:2">
      <c r="A173" s="127">
        <v>43191</v>
      </c>
      <c r="B173" s="114">
        <v>-0.60446172965931733</v>
      </c>
    </row>
    <row r="174" spans="1:2">
      <c r="A174" s="127">
        <v>43221</v>
      </c>
      <c r="B174" s="114">
        <v>0.9185011908594739</v>
      </c>
    </row>
    <row r="175" spans="1:2">
      <c r="A175" s="127">
        <v>43252</v>
      </c>
      <c r="B175" s="114">
        <v>0.63864148049063696</v>
      </c>
    </row>
    <row r="176" spans="1:2">
      <c r="A176" s="127">
        <v>43282</v>
      </c>
      <c r="B176" s="114">
        <v>0.54296729613567518</v>
      </c>
    </row>
    <row r="177" spans="1:2">
      <c r="A177" s="127">
        <v>43313</v>
      </c>
      <c r="B177" s="114">
        <v>0.2893532753624164</v>
      </c>
    </row>
    <row r="178" spans="1:2">
      <c r="A178" s="127">
        <v>43344</v>
      </c>
      <c r="B178" s="114">
        <v>0.56641575548621337</v>
      </c>
    </row>
    <row r="179" spans="1:2">
      <c r="A179" s="127">
        <v>43374</v>
      </c>
      <c r="B179" s="114">
        <v>0.56296778221804022</v>
      </c>
    </row>
    <row r="180" spans="1:2">
      <c r="A180" s="127">
        <v>43405</v>
      </c>
      <c r="B180" s="114">
        <v>0.94832834747417039</v>
      </c>
    </row>
    <row r="181" spans="1:2">
      <c r="A181" s="127">
        <v>43435</v>
      </c>
      <c r="B181" s="114">
        <v>1.1041456659650044</v>
      </c>
    </row>
    <row r="182" spans="1:2">
      <c r="A182" s="127">
        <v>43466</v>
      </c>
      <c r="B182" s="114">
        <v>-1.5751241382408003</v>
      </c>
    </row>
    <row r="183" spans="1:2">
      <c r="A183" s="127">
        <v>43497</v>
      </c>
      <c r="B183" s="114">
        <v>-2.521951246414107</v>
      </c>
    </row>
    <row r="184" spans="1:2">
      <c r="A184" s="127">
        <v>43525</v>
      </c>
      <c r="B184" s="114">
        <v>-1.2650213186638983</v>
      </c>
    </row>
    <row r="185" spans="1:2">
      <c r="A185" s="127">
        <v>43556</v>
      </c>
      <c r="B185" s="114">
        <v>-0.23401859553423385</v>
      </c>
    </row>
    <row r="186" spans="1:2">
      <c r="A186" s="127">
        <v>43586</v>
      </c>
      <c r="B186" s="114">
        <v>-0.7542349528361123</v>
      </c>
    </row>
    <row r="187" spans="1:2">
      <c r="A187" s="127">
        <v>43617</v>
      </c>
      <c r="B187" s="114">
        <v>-0.58412226812864754</v>
      </c>
    </row>
    <row r="188" spans="1:2">
      <c r="A188" s="127">
        <v>43647</v>
      </c>
      <c r="B188" s="114">
        <v>-0.44609182789679308</v>
      </c>
    </row>
    <row r="189" spans="1:2">
      <c r="A189" s="127">
        <v>43678</v>
      </c>
      <c r="B189" s="114">
        <v>-0.73642854745560538</v>
      </c>
    </row>
    <row r="190" spans="1:2">
      <c r="A190" s="127">
        <v>43709</v>
      </c>
      <c r="B190" s="114">
        <v>-0.66402100335175074</v>
      </c>
    </row>
    <row r="191" spans="1:2">
      <c r="A191" s="127">
        <v>43739</v>
      </c>
      <c r="B191" s="114">
        <v>-0.19970519433854575</v>
      </c>
    </row>
    <row r="192" spans="1:2">
      <c r="A192" s="127">
        <v>43770</v>
      </c>
      <c r="B192" s="114">
        <v>2.0229869021117165E-2</v>
      </c>
    </row>
    <row r="193" spans="1:5">
      <c r="A193" s="127">
        <v>43800</v>
      </c>
      <c r="B193" s="114">
        <v>1.2790239804492756</v>
      </c>
      <c r="C193" s="114"/>
      <c r="D193" s="114"/>
      <c r="E193" s="114"/>
    </row>
    <row r="194" spans="1:5">
      <c r="A194" s="127">
        <v>43831</v>
      </c>
      <c r="B194" s="114">
        <v>-1.7904138483507064</v>
      </c>
      <c r="C194" s="114"/>
      <c r="D194" s="114"/>
      <c r="E194" s="114"/>
    </row>
    <row r="195" spans="1:5">
      <c r="A195" s="127">
        <v>43862</v>
      </c>
      <c r="B195" s="114">
        <v>-2.7752264568910459</v>
      </c>
      <c r="C195" s="114"/>
      <c r="D195" s="114"/>
      <c r="E195" s="114"/>
    </row>
    <row r="196" spans="1:5">
      <c r="A196" s="127">
        <v>43891</v>
      </c>
      <c r="B196" s="114">
        <v>-2.0900589687646169</v>
      </c>
      <c r="C196" s="114"/>
      <c r="D196" s="114"/>
      <c r="E196" s="114"/>
    </row>
    <row r="197" spans="1:5">
      <c r="A197" s="127">
        <v>43922</v>
      </c>
      <c r="B197" s="114">
        <v>-1.6664558379621084</v>
      </c>
      <c r="C197" s="114"/>
      <c r="D197" s="114"/>
      <c r="E197" s="114"/>
    </row>
    <row r="198" spans="1:5">
      <c r="A198" s="127">
        <v>43952</v>
      </c>
      <c r="B198" s="114">
        <v>-0.87313815915844761</v>
      </c>
      <c r="C198" s="114"/>
      <c r="D198" s="114"/>
      <c r="E198" s="114"/>
    </row>
    <row r="199" spans="1:5">
      <c r="A199" s="127">
        <v>43983</v>
      </c>
      <c r="B199" s="114">
        <v>-8.4207238517592348E-2</v>
      </c>
      <c r="C199" s="114"/>
      <c r="D199" s="114"/>
      <c r="E199" s="114"/>
    </row>
    <row r="200" spans="1:5">
      <c r="A200" s="127">
        <v>44013</v>
      </c>
      <c r="B200" s="114">
        <v>6.3575158231973419E-2</v>
      </c>
      <c r="C200" s="114"/>
      <c r="D200" s="114"/>
      <c r="E200" s="114"/>
    </row>
    <row r="201" spans="1:5">
      <c r="A201" s="127">
        <v>44044</v>
      </c>
      <c r="B201" s="114">
        <v>0.24591978759735877</v>
      </c>
      <c r="C201" s="114"/>
      <c r="D201" s="114"/>
      <c r="E201" s="114"/>
    </row>
    <row r="202" spans="1:5">
      <c r="A202" s="127">
        <v>44075</v>
      </c>
      <c r="B202" s="114">
        <v>0.15159781507565501</v>
      </c>
      <c r="C202" s="114"/>
      <c r="D202" s="114"/>
      <c r="E202" s="114"/>
    </row>
    <row r="203" spans="1:5">
      <c r="A203" s="127">
        <v>44105</v>
      </c>
      <c r="B203" s="114">
        <v>0.2855536478042926</v>
      </c>
      <c r="C203" s="114"/>
      <c r="D203" s="114"/>
      <c r="E203" s="114"/>
    </row>
    <row r="204" spans="1:5">
      <c r="A204" s="127">
        <v>44136</v>
      </c>
      <c r="B204" s="114">
        <v>0.47385401633283741</v>
      </c>
      <c r="C204" s="114"/>
      <c r="D204" s="114"/>
      <c r="E204" s="114"/>
    </row>
    <row r="205" spans="1:5">
      <c r="A205" s="127">
        <v>44166</v>
      </c>
      <c r="B205" s="114">
        <v>0.94934719953361979</v>
      </c>
      <c r="C205" s="114">
        <f>B205</f>
        <v>0.94934719953361979</v>
      </c>
      <c r="D205" s="114">
        <f>B205</f>
        <v>0.94934719953361979</v>
      </c>
      <c r="E205" s="114">
        <f>B205</f>
        <v>0.94934719953361979</v>
      </c>
    </row>
    <row r="206" spans="1:5">
      <c r="A206" s="127">
        <v>44197</v>
      </c>
      <c r="B206" s="114"/>
      <c r="C206" s="114">
        <f>_xlfn.FORECAST.ETS(A206,$B$2:$B$205,$A$2:$A$205,1,1)</f>
        <v>1.0005931298984634</v>
      </c>
      <c r="D206" s="114">
        <f>C206-_xlfn.FORECAST.ETS.CONFINT(A206,$B$2:$B$205,$A$2:$A$205,$I$1,1,1)</f>
        <v>0.20704076074356159</v>
      </c>
      <c r="E206" s="114">
        <f>C206+_xlfn.FORECAST.ETS.CONFINT(A206,$B$2:$B$205,$A$2:$A$205,$I$1,1,1)</f>
        <v>1.7941454990533652</v>
      </c>
    </row>
    <row r="207" spans="1:5">
      <c r="A207" s="127">
        <v>44228</v>
      </c>
      <c r="B207" s="114"/>
      <c r="C207" s="114">
        <f t="shared" ref="C207:C270" si="5">_xlfn.FORECAST.ETS(A207,$B$2:$B$205,$A$2:$A$205,1,1)</f>
        <v>1.0637818527926366</v>
      </c>
      <c r="D207" s="114">
        <f t="shared" ref="D207:D270" si="6">C207-_xlfn.FORECAST.ETS.CONFINT(A207,$B$2:$B$205,$A$2:$A$205,$I$1,1,1)</f>
        <v>-5.7909684209802803E-2</v>
      </c>
      <c r="E207" s="114">
        <f t="shared" ref="E207:E270" si="7">C207+_xlfn.FORECAST.ETS.CONFINT(A207,$B$2:$B$205,$A$2:$A$205,$I$1,1,1)</f>
        <v>2.1854733897950762</v>
      </c>
    </row>
    <row r="208" spans="1:5">
      <c r="A208" s="127">
        <v>44256</v>
      </c>
      <c r="B208" s="114"/>
      <c r="C208" s="114">
        <f t="shared" si="5"/>
        <v>1.1520432466368244</v>
      </c>
      <c r="D208" s="114">
        <f t="shared" si="6"/>
        <v>-0.22197177030231097</v>
      </c>
      <c r="E208" s="114">
        <f t="shared" si="7"/>
        <v>2.5260582635759601</v>
      </c>
    </row>
    <row r="209" spans="1:5">
      <c r="A209" s="127">
        <v>44287</v>
      </c>
      <c r="B209" s="114"/>
      <c r="C209" s="114">
        <f t="shared" si="5"/>
        <v>0.78401923298884379</v>
      </c>
      <c r="D209" s="114">
        <f t="shared" si="6"/>
        <v>-0.80308590209709485</v>
      </c>
      <c r="E209" s="114">
        <f t="shared" si="7"/>
        <v>2.3711243680747822</v>
      </c>
    </row>
    <row r="210" spans="1:5">
      <c r="A210" s="127">
        <v>44317</v>
      </c>
      <c r="B210" s="114"/>
      <c r="C210" s="114">
        <f t="shared" si="5"/>
        <v>0.62866854604414146</v>
      </c>
      <c r="D210" s="114">
        <f t="shared" si="6"/>
        <v>-1.1464791922467672</v>
      </c>
      <c r="E210" s="114">
        <f t="shared" si="7"/>
        <v>2.4038162843350501</v>
      </c>
    </row>
    <row r="211" spans="1:5">
      <c r="A211" s="127">
        <v>44348</v>
      </c>
      <c r="C211" s="114">
        <f t="shared" si="5"/>
        <v>0.71448538556679486</v>
      </c>
      <c r="D211" s="114">
        <f t="shared" si="6"/>
        <v>-1.2309345883860012</v>
      </c>
      <c r="E211" s="114">
        <f t="shared" si="7"/>
        <v>2.6599053595195907</v>
      </c>
    </row>
    <row r="212" spans="1:5">
      <c r="A212" s="127">
        <v>44378</v>
      </c>
      <c r="C212" s="114">
        <f t="shared" si="5"/>
        <v>0.12995227040264345</v>
      </c>
      <c r="D212" s="114">
        <f t="shared" si="6"/>
        <v>-1.9722922720215694</v>
      </c>
      <c r="E212" s="114">
        <f t="shared" si="7"/>
        <v>2.2321968128268566</v>
      </c>
    </row>
    <row r="213" spans="1:5">
      <c r="A213" s="127">
        <v>44409</v>
      </c>
      <c r="C213" s="114">
        <f t="shared" si="5"/>
        <v>0.1899076576329789</v>
      </c>
      <c r="D213" s="114">
        <f t="shared" si="6"/>
        <v>-2.0585296831670092</v>
      </c>
      <c r="E213" s="114">
        <f t="shared" si="7"/>
        <v>2.4383449984329673</v>
      </c>
    </row>
    <row r="214" spans="1:5">
      <c r="A214" s="127">
        <v>44440</v>
      </c>
      <c r="C214" s="114">
        <f t="shared" si="5"/>
        <v>0.32861446095102964</v>
      </c>
      <c r="D214" s="114">
        <f t="shared" si="6"/>
        <v>-2.0573392713244374</v>
      </c>
      <c r="E214" s="114">
        <f t="shared" si="7"/>
        <v>2.7145681932264969</v>
      </c>
    </row>
    <row r="215" spans="1:5">
      <c r="A215" s="127">
        <v>44470</v>
      </c>
      <c r="C215" s="114">
        <f t="shared" si="5"/>
        <v>-0.13664565862582756</v>
      </c>
      <c r="D215" s="114">
        <f t="shared" si="6"/>
        <v>-2.6528625782831199</v>
      </c>
      <c r="E215" s="114">
        <f t="shared" si="7"/>
        <v>2.3795712610314652</v>
      </c>
    </row>
    <row r="216" spans="1:5">
      <c r="A216" s="127">
        <v>44501</v>
      </c>
      <c r="C216" s="114">
        <f t="shared" si="5"/>
        <v>0.25576065456430142</v>
      </c>
      <c r="D216" s="114">
        <f t="shared" si="6"/>
        <v>-2.3845402482847771</v>
      </c>
      <c r="E216" s="114">
        <f t="shared" si="7"/>
        <v>2.8960615574133799</v>
      </c>
    </row>
    <row r="217" spans="1:5">
      <c r="A217" s="127">
        <v>44531</v>
      </c>
      <c r="C217" s="114">
        <f t="shared" si="5"/>
        <v>0.4837674616464257</v>
      </c>
      <c r="D217" s="114">
        <f t="shared" si="6"/>
        <v>-2.2752722779111672</v>
      </c>
      <c r="E217" s="114">
        <f t="shared" si="7"/>
        <v>3.2428072012040188</v>
      </c>
    </row>
    <row r="218" spans="1:5">
      <c r="A218" s="127">
        <v>44562</v>
      </c>
      <c r="C218" s="114">
        <f t="shared" si="5"/>
        <v>0.25155298979770324</v>
      </c>
      <c r="D218" s="114">
        <f t="shared" si="6"/>
        <v>-2.6215434455551851</v>
      </c>
      <c r="E218" s="114">
        <f t="shared" si="7"/>
        <v>3.1246494251505914</v>
      </c>
    </row>
    <row r="219" spans="1:5">
      <c r="A219" s="127">
        <v>44593</v>
      </c>
      <c r="C219" s="114">
        <f t="shared" si="5"/>
        <v>0.23444628536826118</v>
      </c>
      <c r="D219" s="114">
        <f t="shared" si="6"/>
        <v>-2.7485620358026193</v>
      </c>
      <c r="E219" s="114">
        <f t="shared" si="7"/>
        <v>3.2174546065391416</v>
      </c>
    </row>
    <row r="220" spans="1:5">
      <c r="A220" s="127">
        <v>44621</v>
      </c>
      <c r="C220" s="114">
        <f t="shared" si="5"/>
        <v>0.32620294009949358</v>
      </c>
      <c r="D220" s="114">
        <f t="shared" si="6"/>
        <v>-2.7630150994568723</v>
      </c>
      <c r="E220" s="114">
        <f t="shared" si="7"/>
        <v>3.4154209796558597</v>
      </c>
    </row>
    <row r="221" spans="1:5">
      <c r="A221" s="127">
        <v>44652</v>
      </c>
      <c r="C221" s="114">
        <f t="shared" si="5"/>
        <v>0.22942698451437205</v>
      </c>
      <c r="D221" s="114">
        <f t="shared" si="6"/>
        <v>-2.9626683683103976</v>
      </c>
      <c r="E221" s="114">
        <f t="shared" si="7"/>
        <v>3.4215223373391415</v>
      </c>
    </row>
    <row r="222" spans="1:5">
      <c r="A222" s="127">
        <v>44682</v>
      </c>
      <c r="C222" s="114">
        <f t="shared" si="5"/>
        <v>0.13973505829354482</v>
      </c>
      <c r="D222" s="114">
        <f t="shared" si="6"/>
        <v>-3.1522178332953477</v>
      </c>
      <c r="E222" s="114">
        <f t="shared" si="7"/>
        <v>3.4316879498824377</v>
      </c>
    </row>
    <row r="223" spans="1:5">
      <c r="A223" s="127">
        <v>44713</v>
      </c>
      <c r="C223" s="114">
        <f t="shared" si="5"/>
        <v>-0.3199686798348238</v>
      </c>
      <c r="D223" s="114">
        <f t="shared" si="6"/>
        <v>-3.7090264621861597</v>
      </c>
      <c r="E223" s="114">
        <f t="shared" si="7"/>
        <v>3.0690891025165121</v>
      </c>
    </row>
    <row r="224" spans="1:5">
      <c r="A224" s="127">
        <v>44743</v>
      </c>
      <c r="C224" s="114">
        <f t="shared" si="5"/>
        <v>-0.26866244178194432</v>
      </c>
      <c r="D224" s="114">
        <f t="shared" si="6"/>
        <v>-3.7523028417089028</v>
      </c>
      <c r="E224" s="114">
        <f t="shared" si="7"/>
        <v>3.2149779581450142</v>
      </c>
    </row>
    <row r="225" spans="1:5">
      <c r="A225" s="127">
        <v>44774</v>
      </c>
      <c r="C225" s="114">
        <f t="shared" si="5"/>
        <v>-0.17629649613074005</v>
      </c>
      <c r="D225" s="114">
        <f t="shared" si="6"/>
        <v>-3.7521975646101957</v>
      </c>
      <c r="E225" s="114">
        <f t="shared" si="7"/>
        <v>3.399604572348716</v>
      </c>
    </row>
    <row r="226" spans="1:5">
      <c r="A226" s="127">
        <v>44805</v>
      </c>
      <c r="C226" s="114">
        <f t="shared" si="5"/>
        <v>-0.19095930863260335</v>
      </c>
      <c r="D226" s="114">
        <f t="shared" si="6"/>
        <v>-3.8569745784063989</v>
      </c>
      <c r="E226" s="114">
        <f t="shared" si="7"/>
        <v>3.4750559611411922</v>
      </c>
    </row>
    <row r="227" spans="1:5">
      <c r="A227" s="127">
        <v>44835</v>
      </c>
      <c r="C227" s="114">
        <f t="shared" si="5"/>
        <v>1.4102215675576568E-2</v>
      </c>
      <c r="D227" s="114">
        <f t="shared" si="6"/>
        <v>-3.7400355302576171</v>
      </c>
      <c r="E227" s="114">
        <f t="shared" si="7"/>
        <v>3.7682399616087707</v>
      </c>
    </row>
    <row r="228" spans="1:5">
      <c r="A228" s="127">
        <v>44866</v>
      </c>
      <c r="C228" s="114">
        <f t="shared" si="5"/>
        <v>0.71889869384722871</v>
      </c>
      <c r="D228" s="114">
        <f t="shared" si="6"/>
        <v>-3.1215070767296784</v>
      </c>
      <c r="E228" s="114">
        <f t="shared" si="7"/>
        <v>4.5593044644241356</v>
      </c>
    </row>
    <row r="229" spans="1:5">
      <c r="A229" s="127">
        <v>44896</v>
      </c>
      <c r="C229" s="114">
        <f t="shared" si="5"/>
        <v>1.2685558096758438</v>
      </c>
      <c r="D229" s="114">
        <f t="shared" si="6"/>
        <v>-2.656385975801427</v>
      </c>
      <c r="E229" s="114">
        <f t="shared" si="7"/>
        <v>5.193497595153115</v>
      </c>
    </row>
    <row r="230" spans="1:5">
      <c r="A230" s="127">
        <v>44927</v>
      </c>
      <c r="C230" s="114">
        <f t="shared" si="5"/>
        <v>1.3628254878112236</v>
      </c>
      <c r="D230" s="114">
        <f t="shared" si="6"/>
        <v>-2.6450300591123908</v>
      </c>
      <c r="E230" s="114">
        <f t="shared" si="7"/>
        <v>5.3706810347348375</v>
      </c>
    </row>
    <row r="231" spans="1:5">
      <c r="A231" s="127">
        <v>44958</v>
      </c>
      <c r="C231" s="114">
        <f t="shared" si="5"/>
        <v>1.5090989791451095</v>
      </c>
      <c r="D231" s="114">
        <f t="shared" si="6"/>
        <v>-2.5801469096458485</v>
      </c>
      <c r="E231" s="114">
        <f t="shared" si="7"/>
        <v>5.5983448679360679</v>
      </c>
    </row>
    <row r="232" spans="1:5">
      <c r="A232" s="127">
        <v>44986</v>
      </c>
      <c r="C232" s="114">
        <f t="shared" si="5"/>
        <v>1.4279500532904015</v>
      </c>
      <c r="D232" s="114">
        <f t="shared" si="6"/>
        <v>-2.7412521294777052</v>
      </c>
      <c r="E232" s="114">
        <f t="shared" si="7"/>
        <v>5.5971522360585082</v>
      </c>
    </row>
    <row r="233" spans="1:5">
      <c r="A233" s="127">
        <v>45017</v>
      </c>
      <c r="C233" s="114">
        <f t="shared" si="5"/>
        <v>1.9152214129422196</v>
      </c>
      <c r="D233" s="114">
        <f t="shared" si="6"/>
        <v>-2.3325841440331567</v>
      </c>
      <c r="E233" s="114">
        <f t="shared" si="7"/>
        <v>6.1630269699175964</v>
      </c>
    </row>
    <row r="234" spans="1:5">
      <c r="A234" s="127">
        <v>45047</v>
      </c>
      <c r="C234" s="114">
        <f t="shared" si="5"/>
        <v>2.4363575023378887</v>
      </c>
      <c r="D234" s="114">
        <f t="shared" si="6"/>
        <v>-1.8887724177526177</v>
      </c>
      <c r="E234" s="114">
        <f t="shared" si="7"/>
        <v>6.7614874224283952</v>
      </c>
    </row>
    <row r="235" spans="1:5">
      <c r="A235" s="127">
        <v>45078</v>
      </c>
      <c r="C235" s="114">
        <f t="shared" si="5"/>
        <v>2.5620636510376085</v>
      </c>
      <c r="D235" s="114">
        <f t="shared" si="6"/>
        <v>-1.8391791765762835</v>
      </c>
      <c r="E235" s="114">
        <f t="shared" si="7"/>
        <v>6.9633064786515</v>
      </c>
    </row>
    <row r="236" spans="1:5">
      <c r="A236" s="127">
        <v>45108</v>
      </c>
      <c r="C236" s="114">
        <f t="shared" si="5"/>
        <v>2.541144459990119</v>
      </c>
      <c r="D236" s="114">
        <f t="shared" si="6"/>
        <v>-1.9350617590310151</v>
      </c>
      <c r="E236" s="114">
        <f t="shared" si="7"/>
        <v>7.017350679011253</v>
      </c>
    </row>
    <row r="237" spans="1:5">
      <c r="A237" s="127">
        <v>45139</v>
      </c>
      <c r="C237" s="114">
        <f t="shared" si="5"/>
        <v>2.3163196782875657</v>
      </c>
      <c r="D237" s="114">
        <f t="shared" si="6"/>
        <v>-2.2337573702749172</v>
      </c>
      <c r="E237" s="114">
        <f t="shared" si="7"/>
        <v>6.8663967268500485</v>
      </c>
    </row>
    <row r="238" spans="1:5">
      <c r="A238" s="127">
        <v>45170</v>
      </c>
      <c r="C238" s="114">
        <f t="shared" si="5"/>
        <v>3.1533032306771354</v>
      </c>
      <c r="D238" s="114">
        <f t="shared" si="6"/>
        <v>-1.469604597197895</v>
      </c>
      <c r="E238" s="114">
        <f t="shared" si="7"/>
        <v>7.7762110585521658</v>
      </c>
    </row>
    <row r="239" spans="1:5">
      <c r="A239" s="127">
        <v>45200</v>
      </c>
      <c r="C239" s="114">
        <f t="shared" si="5"/>
        <v>3.0341902637585241</v>
      </c>
      <c r="D239" s="114">
        <f t="shared" si="6"/>
        <v>-1.6605568312588117</v>
      </c>
      <c r="E239" s="114">
        <f t="shared" si="7"/>
        <v>7.7289373587758599</v>
      </c>
    </row>
    <row r="240" spans="1:5">
      <c r="A240" s="127">
        <v>45231</v>
      </c>
      <c r="C240" s="114">
        <f t="shared" si="5"/>
        <v>2.8474247141825044</v>
      </c>
      <c r="D240" s="114">
        <f t="shared" si="6"/>
        <v>-1.918215107577236</v>
      </c>
      <c r="E240" s="114">
        <f t="shared" si="7"/>
        <v>7.6130645359422449</v>
      </c>
    </row>
    <row r="241" spans="1:5">
      <c r="A241" s="127">
        <v>45261</v>
      </c>
      <c r="C241" s="114">
        <f t="shared" si="5"/>
        <v>2.5265995461676196</v>
      </c>
      <c r="D241" s="114">
        <f t="shared" si="6"/>
        <v>-2.3090282226111611</v>
      </c>
      <c r="E241" s="114">
        <f t="shared" si="7"/>
        <v>7.3622273149464004</v>
      </c>
    </row>
    <row r="242" spans="1:5">
      <c r="A242" s="127">
        <v>45292</v>
      </c>
      <c r="C242" s="114">
        <f t="shared" si="5"/>
        <v>2.2718541354394182</v>
      </c>
      <c r="D242" s="114">
        <f t="shared" si="6"/>
        <v>-2.6328956612322933</v>
      </c>
      <c r="E242" s="114">
        <f t="shared" si="7"/>
        <v>7.1766039321111297</v>
      </c>
    </row>
    <row r="243" spans="1:5">
      <c r="A243" s="127">
        <v>45323</v>
      </c>
      <c r="C243" s="114">
        <f t="shared" si="5"/>
        <v>2.1297401062771675</v>
      </c>
      <c r="D243" s="114">
        <f t="shared" si="6"/>
        <v>-2.8433020330469221</v>
      </c>
      <c r="E243" s="114">
        <f t="shared" si="7"/>
        <v>7.102782245601257</v>
      </c>
    </row>
    <row r="244" spans="1:5">
      <c r="A244" s="127">
        <v>45352</v>
      </c>
      <c r="C244" s="114">
        <f t="shared" si="5"/>
        <v>2.2919802052023668</v>
      </c>
      <c r="D244" s="114">
        <f t="shared" si="6"/>
        <v>-2.7485584398494654</v>
      </c>
      <c r="E244" s="114">
        <f t="shared" si="7"/>
        <v>7.3325188502541989</v>
      </c>
    </row>
    <row r="245" spans="1:5">
      <c r="A245" s="127">
        <v>45383</v>
      </c>
      <c r="C245" s="114">
        <f t="shared" si="5"/>
        <v>1.1302683120298955</v>
      </c>
      <c r="D245" s="114">
        <f t="shared" si="6"/>
        <v>-3.9770026780102326</v>
      </c>
      <c r="E245" s="114">
        <f t="shared" si="7"/>
        <v>6.2375393020700232</v>
      </c>
    </row>
    <row r="246" spans="1:5">
      <c r="A246" s="127">
        <v>45413</v>
      </c>
      <c r="C246" s="114">
        <f t="shared" si="5"/>
        <v>0.94474043885850145</v>
      </c>
      <c r="D246" s="114">
        <f t="shared" si="6"/>
        <v>-4.2285284290119236</v>
      </c>
      <c r="E246" s="114">
        <f t="shared" si="7"/>
        <v>6.1180093067289274</v>
      </c>
    </row>
    <row r="247" spans="1:5">
      <c r="A247" s="127">
        <v>45444</v>
      </c>
      <c r="C247" s="114">
        <f t="shared" si="5"/>
        <v>0.99598636922334494</v>
      </c>
      <c r="D247" s="114">
        <f t="shared" si="6"/>
        <v>-4.2426987455221639</v>
      </c>
      <c r="E247" s="114">
        <f t="shared" si="7"/>
        <v>6.2346714839688531</v>
      </c>
    </row>
    <row r="248" spans="1:5">
      <c r="A248" s="127">
        <v>45474</v>
      </c>
      <c r="C248" s="114">
        <f t="shared" si="5"/>
        <v>1.0591750921175183</v>
      </c>
      <c r="D248" s="114">
        <f t="shared" si="6"/>
        <v>-4.2441194201300316</v>
      </c>
      <c r="E248" s="114">
        <f t="shared" si="7"/>
        <v>6.362469604365069</v>
      </c>
    </row>
    <row r="249" spans="1:5">
      <c r="A249" s="127">
        <v>45505</v>
      </c>
      <c r="C249" s="114">
        <f t="shared" si="5"/>
        <v>1.1474364859617061</v>
      </c>
      <c r="D249" s="114">
        <f t="shared" si="6"/>
        <v>-4.2198117935846522</v>
      </c>
      <c r="E249" s="114">
        <f t="shared" si="7"/>
        <v>6.5146847655080649</v>
      </c>
    </row>
    <row r="250" spans="1:5">
      <c r="A250" s="127">
        <v>45536</v>
      </c>
      <c r="C250" s="114">
        <f t="shared" si="5"/>
        <v>0.77941247231372546</v>
      </c>
      <c r="D250" s="114">
        <f t="shared" si="6"/>
        <v>-4.6511572236649554</v>
      </c>
      <c r="E250" s="114">
        <f t="shared" si="7"/>
        <v>6.2099821682924068</v>
      </c>
    </row>
    <row r="251" spans="1:5">
      <c r="A251" s="127">
        <v>45566</v>
      </c>
      <c r="C251" s="114">
        <f t="shared" si="5"/>
        <v>0.62406178536902313</v>
      </c>
      <c r="D251" s="114">
        <f t="shared" si="6"/>
        <v>-4.8692189583078944</v>
      </c>
      <c r="E251" s="114">
        <f t="shared" si="7"/>
        <v>6.1173425290459411</v>
      </c>
    </row>
    <row r="252" spans="1:5">
      <c r="A252" s="127">
        <v>45597</v>
      </c>
      <c r="C252" s="114">
        <f t="shared" si="5"/>
        <v>0.70987862489167652</v>
      </c>
      <c r="D252" s="114">
        <f t="shared" si="6"/>
        <v>-4.8455235812184272</v>
      </c>
      <c r="E252" s="114">
        <f t="shared" si="7"/>
        <v>6.2652808310017809</v>
      </c>
    </row>
    <row r="253" spans="1:5">
      <c r="A253" s="127">
        <v>45627</v>
      </c>
      <c r="C253" s="114">
        <f t="shared" si="5"/>
        <v>0.12534550972752512</v>
      </c>
      <c r="D253" s="114">
        <f t="shared" si="6"/>
        <v>-5.4916082474914916</v>
      </c>
      <c r="E253" s="114">
        <f t="shared" si="7"/>
        <v>5.7422992669465422</v>
      </c>
    </row>
    <row r="254" spans="1:5">
      <c r="A254" s="127">
        <v>45658</v>
      </c>
      <c r="C254" s="114">
        <f t="shared" si="5"/>
        <v>0.18530089695786056</v>
      </c>
      <c r="D254" s="114">
        <f t="shared" si="6"/>
        <v>-5.4926531452613823</v>
      </c>
      <c r="E254" s="114">
        <f t="shared" si="7"/>
        <v>5.8632549391771036</v>
      </c>
    </row>
    <row r="255" spans="1:5">
      <c r="A255" s="127">
        <v>45689</v>
      </c>
      <c r="C255" s="114">
        <f t="shared" si="5"/>
        <v>0.3240077002759113</v>
      </c>
      <c r="D255" s="114">
        <f t="shared" si="6"/>
        <v>-5.4144130507282151</v>
      </c>
      <c r="E255" s="114">
        <f t="shared" si="7"/>
        <v>6.062428451280037</v>
      </c>
    </row>
    <row r="256" spans="1:5">
      <c r="A256" s="127">
        <v>45717</v>
      </c>
      <c r="C256" s="114">
        <f t="shared" si="5"/>
        <v>-0.1412524193009459</v>
      </c>
      <c r="D256" s="114">
        <f t="shared" si="6"/>
        <v>-5.9396231042598062</v>
      </c>
      <c r="E256" s="114">
        <f t="shared" si="7"/>
        <v>5.6571182656579149</v>
      </c>
    </row>
    <row r="257" spans="1:5">
      <c r="A257" s="127">
        <v>45748</v>
      </c>
      <c r="C257" s="114">
        <f t="shared" si="5"/>
        <v>0.25115389388918308</v>
      </c>
      <c r="D257" s="114">
        <f t="shared" si="6"/>
        <v>-5.6066659240047727</v>
      </c>
      <c r="E257" s="114">
        <f t="shared" si="7"/>
        <v>6.1089737117831397</v>
      </c>
    </row>
    <row r="258" spans="1:5">
      <c r="A258" s="127">
        <v>45778</v>
      </c>
      <c r="C258" s="114">
        <f t="shared" si="5"/>
        <v>0.47916070097130736</v>
      </c>
      <c r="D258" s="114">
        <f t="shared" si="6"/>
        <v>-5.437622650746766</v>
      </c>
      <c r="E258" s="114">
        <f t="shared" si="7"/>
        <v>6.39594405268938</v>
      </c>
    </row>
    <row r="259" spans="1:5">
      <c r="A259" s="127">
        <v>45809</v>
      </c>
      <c r="C259" s="114">
        <f t="shared" si="5"/>
        <v>0.2469462291225849</v>
      </c>
      <c r="D259" s="114">
        <f t="shared" si="6"/>
        <v>-5.7283295382719146</v>
      </c>
      <c r="E259" s="114">
        <f t="shared" si="7"/>
        <v>6.2222219965170851</v>
      </c>
    </row>
    <row r="260" spans="1:5">
      <c r="A260" s="127">
        <v>45839</v>
      </c>
      <c r="C260" s="114">
        <f t="shared" si="5"/>
        <v>0.22983952469314284</v>
      </c>
      <c r="D260" s="114">
        <f t="shared" si="6"/>
        <v>-5.8034713469670631</v>
      </c>
      <c r="E260" s="114">
        <f t="shared" si="7"/>
        <v>6.2631503963533479</v>
      </c>
    </row>
    <row r="261" spans="1:5">
      <c r="A261" s="127">
        <v>45870</v>
      </c>
      <c r="C261" s="114">
        <f t="shared" si="5"/>
        <v>0.32159617942437524</v>
      </c>
      <c r="D261" s="114">
        <f t="shared" si="6"/>
        <v>-5.7693056605056361</v>
      </c>
      <c r="E261" s="114">
        <f t="shared" si="7"/>
        <v>6.4124980193543868</v>
      </c>
    </row>
    <row r="262" spans="1:5">
      <c r="A262" s="127">
        <v>45901</v>
      </c>
      <c r="C262" s="114">
        <f t="shared" si="5"/>
        <v>0.22482022383925371</v>
      </c>
      <c r="D262" s="114">
        <f t="shared" si="6"/>
        <v>-5.9232410319202673</v>
      </c>
      <c r="E262" s="114">
        <f t="shared" si="7"/>
        <v>6.3728814795987754</v>
      </c>
    </row>
    <row r="263" spans="1:5">
      <c r="A263" s="127">
        <v>45931</v>
      </c>
      <c r="C263" s="114">
        <f t="shared" si="5"/>
        <v>0.13512829761842649</v>
      </c>
      <c r="D263" s="114">
        <f t="shared" si="6"/>
        <v>-6.0696728495795709</v>
      </c>
      <c r="E263" s="114">
        <f t="shared" si="7"/>
        <v>6.3399294448164243</v>
      </c>
    </row>
    <row r="264" spans="1:5">
      <c r="A264" s="127">
        <v>45962</v>
      </c>
      <c r="C264" s="114">
        <f t="shared" si="5"/>
        <v>-0.32457544050994214</v>
      </c>
      <c r="D264" s="114">
        <f t="shared" si="6"/>
        <v>-6.5857084608352778</v>
      </c>
      <c r="E264" s="114">
        <f t="shared" si="7"/>
        <v>5.9365575798153944</v>
      </c>
    </row>
    <row r="265" spans="1:5">
      <c r="A265" s="127">
        <v>45992</v>
      </c>
      <c r="C265" s="114">
        <f t="shared" si="5"/>
        <v>-0.27326920245706265</v>
      </c>
      <c r="D265" s="114">
        <f t="shared" si="6"/>
        <v>-6.5903370926920646</v>
      </c>
      <c r="E265" s="114">
        <f t="shared" si="7"/>
        <v>6.0437986877779393</v>
      </c>
    </row>
    <row r="266" spans="1:5">
      <c r="A266" s="127">
        <v>46023</v>
      </c>
      <c r="C266" s="114">
        <f t="shared" si="5"/>
        <v>-0.18090325680585839</v>
      </c>
      <c r="D266" s="114">
        <f t="shared" si="6"/>
        <v>-6.5535195665023549</v>
      </c>
      <c r="E266" s="114">
        <f t="shared" si="7"/>
        <v>6.1917130528906386</v>
      </c>
    </row>
    <row r="267" spans="1:5">
      <c r="A267" s="127">
        <v>46054</v>
      </c>
      <c r="C267" s="114">
        <f t="shared" si="5"/>
        <v>-0.19556606930772191</v>
      </c>
      <c r="D267" s="114">
        <f t="shared" si="6"/>
        <v>-6.623354465013831</v>
      </c>
      <c r="E267" s="114">
        <f t="shared" si="7"/>
        <v>6.2322223263983876</v>
      </c>
    </row>
    <row r="268" spans="1:5">
      <c r="A268" s="127">
        <v>46082</v>
      </c>
      <c r="C268" s="114">
        <f t="shared" si="5"/>
        <v>9.4954550004582305E-3</v>
      </c>
      <c r="D268" s="114">
        <f t="shared" si="6"/>
        <v>-6.4730983991123976</v>
      </c>
      <c r="E268" s="114">
        <f t="shared" si="7"/>
        <v>6.4920893091133136</v>
      </c>
    </row>
    <row r="269" spans="1:5">
      <c r="A269" s="127">
        <v>46113</v>
      </c>
      <c r="C269" s="114">
        <f t="shared" si="5"/>
        <v>0.71429193317211037</v>
      </c>
      <c r="D269" s="114">
        <f t="shared" si="6"/>
        <v>-5.8227500693152123</v>
      </c>
      <c r="E269" s="114">
        <f t="shared" si="7"/>
        <v>7.2513339356594333</v>
      </c>
    </row>
    <row r="270" spans="1:5">
      <c r="A270" s="127">
        <v>46143</v>
      </c>
      <c r="C270" s="114">
        <f t="shared" si="5"/>
        <v>1.2639490490007255</v>
      </c>
      <c r="D270" s="114">
        <f t="shared" si="6"/>
        <v>-5.3271927423833718</v>
      </c>
      <c r="E270" s="114">
        <f t="shared" si="7"/>
        <v>7.8550908403848227</v>
      </c>
    </row>
    <row r="271" spans="1:5">
      <c r="A271" s="127">
        <v>46174</v>
      </c>
      <c r="C271" s="114">
        <f t="shared" ref="C271:C325" si="8">_xlfn.FORECAST.ETS(A271,$B$2:$B$205,$A$2:$A$205,1,1)</f>
        <v>1.3582187271361053</v>
      </c>
      <c r="D271" s="114">
        <f t="shared" ref="D271:D325" si="9">C271-_xlfn.FORECAST.ETS.CONFINT(A271,$B$2:$B$205,$A$2:$A$205,$I$1,1,1)</f>
        <v>-5.2866830969973373</v>
      </c>
      <c r="E271" s="114">
        <f t="shared" ref="E271:E325" si="10">C271+_xlfn.FORECAST.ETS.CONFINT(A271,$B$2:$B$205,$A$2:$A$205,$I$1,1,1)</f>
        <v>8.0031205512695482</v>
      </c>
    </row>
    <row r="272" spans="1:5">
      <c r="A272" s="127">
        <v>46204</v>
      </c>
      <c r="C272" s="114">
        <f t="shared" si="8"/>
        <v>1.5044922184699911</v>
      </c>
      <c r="D272" s="114">
        <f t="shared" si="9"/>
        <v>-5.1938381568145973</v>
      </c>
      <c r="E272" s="114">
        <f t="shared" si="10"/>
        <v>8.2028225937545791</v>
      </c>
    </row>
    <row r="273" spans="1:5">
      <c r="A273" s="127">
        <v>46235</v>
      </c>
      <c r="C273" s="114">
        <f t="shared" si="8"/>
        <v>1.4233432926152831</v>
      </c>
      <c r="D273" s="114">
        <f t="shared" si="9"/>
        <v>-5.3280921151958109</v>
      </c>
      <c r="E273" s="114">
        <f t="shared" si="10"/>
        <v>8.1747787004263763</v>
      </c>
    </row>
    <row r="274" spans="1:5">
      <c r="A274" s="127">
        <v>46266</v>
      </c>
      <c r="C274" s="114">
        <f t="shared" si="8"/>
        <v>1.9106146522671013</v>
      </c>
      <c r="D274" s="114">
        <f t="shared" si="9"/>
        <v>-4.8936099369111705</v>
      </c>
      <c r="E274" s="114">
        <f t="shared" si="10"/>
        <v>8.7148392414453735</v>
      </c>
    </row>
    <row r="275" spans="1:5">
      <c r="A275" s="127">
        <v>46296</v>
      </c>
      <c r="C275" s="114">
        <f t="shared" si="8"/>
        <v>2.4317507416627704</v>
      </c>
      <c r="D275" s="114">
        <f t="shared" si="9"/>
        <v>-4.4249545647004469</v>
      </c>
      <c r="E275" s="114">
        <f t="shared" si="10"/>
        <v>9.2884560480259886</v>
      </c>
    </row>
    <row r="276" spans="1:5">
      <c r="A276" s="127">
        <v>46327</v>
      </c>
      <c r="C276" s="114">
        <f t="shared" si="8"/>
        <v>2.5574568903624901</v>
      </c>
      <c r="D276" s="114">
        <f t="shared" si="9"/>
        <v>-4.3514277895471327</v>
      </c>
      <c r="E276" s="114">
        <f t="shared" si="10"/>
        <v>9.4663415702721139</v>
      </c>
    </row>
    <row r="277" spans="1:5">
      <c r="A277" s="127">
        <v>46357</v>
      </c>
      <c r="C277" s="114">
        <f t="shared" si="8"/>
        <v>2.5365376993150006</v>
      </c>
      <c r="D277" s="114">
        <f t="shared" si="9"/>
        <v>-4.4242318777770437</v>
      </c>
      <c r="E277" s="114">
        <f t="shared" si="10"/>
        <v>9.4973072764070459</v>
      </c>
    </row>
    <row r="278" spans="1:5">
      <c r="A278" s="127">
        <v>46388</v>
      </c>
      <c r="C278" s="114">
        <f t="shared" si="8"/>
        <v>2.3117129176124473</v>
      </c>
      <c r="D278" s="114">
        <f t="shared" si="9"/>
        <v>-4.7006537066450864</v>
      </c>
      <c r="E278" s="114">
        <f t="shared" si="10"/>
        <v>9.3240795418699811</v>
      </c>
    </row>
    <row r="279" spans="1:5">
      <c r="A279" s="127">
        <v>46419</v>
      </c>
      <c r="C279" s="114">
        <f t="shared" si="8"/>
        <v>3.148696470002017</v>
      </c>
      <c r="D279" s="114">
        <f t="shared" si="9"/>
        <v>-3.9149857484045523</v>
      </c>
      <c r="E279" s="114">
        <f t="shared" si="10"/>
        <v>10.212378688408586</v>
      </c>
    </row>
    <row r="280" spans="1:5">
      <c r="A280" s="127">
        <v>46447</v>
      </c>
      <c r="C280" s="114">
        <f t="shared" si="8"/>
        <v>3.0295835030834057</v>
      </c>
      <c r="D280" s="114">
        <f t="shared" si="9"/>
        <v>-4.0851390349863221</v>
      </c>
      <c r="E280" s="114">
        <f t="shared" si="10"/>
        <v>10.144306041153133</v>
      </c>
    </row>
    <row r="281" spans="1:5">
      <c r="A281" s="127">
        <v>46478</v>
      </c>
      <c r="C281" s="114">
        <f t="shared" si="8"/>
        <v>2.8428179535073861</v>
      </c>
      <c r="D281" s="114">
        <f t="shared" si="9"/>
        <v>-4.3226756000243105</v>
      </c>
      <c r="E281" s="114">
        <f t="shared" si="10"/>
        <v>10.008311507039082</v>
      </c>
    </row>
    <row r="282" spans="1:5">
      <c r="A282" s="127">
        <v>46508</v>
      </c>
      <c r="C282" s="114">
        <f t="shared" si="8"/>
        <v>2.5219927854925013</v>
      </c>
      <c r="D282" s="114">
        <f t="shared" si="9"/>
        <v>-4.6940082509573084</v>
      </c>
      <c r="E282" s="114">
        <f t="shared" si="10"/>
        <v>9.737993821942311</v>
      </c>
    </row>
    <row r="283" spans="1:5">
      <c r="A283" s="127">
        <v>46539</v>
      </c>
      <c r="C283" s="114">
        <f t="shared" si="8"/>
        <v>2.2672473747642998</v>
      </c>
      <c r="D283" s="114">
        <f t="shared" si="9"/>
        <v>-4.9990031941460078</v>
      </c>
      <c r="E283" s="114">
        <f t="shared" si="10"/>
        <v>9.5334979436746075</v>
      </c>
    </row>
    <row r="284" spans="1:5">
      <c r="A284" s="127">
        <v>46569</v>
      </c>
      <c r="C284" s="114">
        <f t="shared" si="8"/>
        <v>2.1251333456020491</v>
      </c>
      <c r="D284" s="114">
        <f t="shared" si="9"/>
        <v>-5.191114206359881</v>
      </c>
      <c r="E284" s="114">
        <f t="shared" si="10"/>
        <v>9.4413808975639792</v>
      </c>
    </row>
    <row r="285" spans="1:5">
      <c r="A285" s="127">
        <v>46600</v>
      </c>
      <c r="C285" s="114">
        <f t="shared" si="8"/>
        <v>2.2873734445272484</v>
      </c>
      <c r="D285" s="114">
        <f t="shared" si="9"/>
        <v>-5.0786237691359597</v>
      </c>
      <c r="E285" s="114">
        <f t="shared" si="10"/>
        <v>9.6533706581904575</v>
      </c>
    </row>
    <row r="286" spans="1:5">
      <c r="A286" s="127">
        <v>46631</v>
      </c>
      <c r="C286" s="114">
        <f t="shared" si="8"/>
        <v>1.1256615513547772</v>
      </c>
      <c r="D286" s="114">
        <f t="shared" si="9"/>
        <v>-6.2898430653220796</v>
      </c>
      <c r="E286" s="114">
        <f t="shared" si="10"/>
        <v>8.5411661680316335</v>
      </c>
    </row>
    <row r="287" spans="1:5">
      <c r="A287" s="127">
        <v>46661</v>
      </c>
      <c r="C287" s="114">
        <f t="shared" si="8"/>
        <v>0.94013367818338311</v>
      </c>
      <c r="D287" s="114">
        <f t="shared" si="9"/>
        <v>-6.5246409872586018</v>
      </c>
      <c r="E287" s="114">
        <f t="shared" si="10"/>
        <v>8.4049083436253671</v>
      </c>
    </row>
    <row r="288" spans="1:5">
      <c r="A288" s="127">
        <v>46692</v>
      </c>
      <c r="C288" s="114">
        <f t="shared" si="8"/>
        <v>0.9913796085482266</v>
      </c>
      <c r="D288" s="114">
        <f t="shared" si="9"/>
        <v>-6.5225230595237802</v>
      </c>
      <c r="E288" s="114">
        <f t="shared" si="10"/>
        <v>8.5052822766202336</v>
      </c>
    </row>
    <row r="289" spans="1:5">
      <c r="A289" s="127">
        <v>46722</v>
      </c>
      <c r="C289" s="114">
        <f t="shared" si="8"/>
        <v>1.0545683314423999</v>
      </c>
      <c r="D289" s="114">
        <f t="shared" si="9"/>
        <v>-6.5081432064053022</v>
      </c>
      <c r="E289" s="114">
        <f t="shared" si="10"/>
        <v>8.6172798692901011</v>
      </c>
    </row>
    <row r="290" spans="1:5">
      <c r="A290" s="127">
        <v>46753</v>
      </c>
      <c r="C290" s="114">
        <f t="shared" si="8"/>
        <v>1.1428297252865878</v>
      </c>
      <c r="D290" s="114">
        <f t="shared" si="9"/>
        <v>-6.4684671681533956</v>
      </c>
      <c r="E290" s="114">
        <f t="shared" si="10"/>
        <v>8.7541266187265716</v>
      </c>
    </row>
    <row r="291" spans="1:5">
      <c r="A291" s="127">
        <v>46784</v>
      </c>
      <c r="C291" s="114">
        <f t="shared" si="8"/>
        <v>0.77480571163860712</v>
      </c>
      <c r="D291" s="114">
        <f t="shared" si="9"/>
        <v>-6.8848573586859327</v>
      </c>
      <c r="E291" s="114">
        <f t="shared" si="10"/>
        <v>8.4344687819631474</v>
      </c>
    </row>
    <row r="292" spans="1:5">
      <c r="A292" s="127">
        <v>46813</v>
      </c>
      <c r="C292" s="114">
        <f t="shared" si="8"/>
        <v>0.61945502469390479</v>
      </c>
      <c r="D292" s="114">
        <f t="shared" si="9"/>
        <v>-7.0883592515168745</v>
      </c>
      <c r="E292" s="114">
        <f t="shared" si="10"/>
        <v>8.3272693009046836</v>
      </c>
    </row>
    <row r="293" spans="1:5">
      <c r="A293" s="127">
        <v>46844</v>
      </c>
      <c r="C293" s="114">
        <f t="shared" si="8"/>
        <v>0.70527186421655819</v>
      </c>
      <c r="D293" s="114">
        <f t="shared" si="9"/>
        <v>-7.0504827319871737</v>
      </c>
      <c r="E293" s="114">
        <f t="shared" si="10"/>
        <v>8.4610264604202907</v>
      </c>
    </row>
    <row r="294" spans="1:5">
      <c r="A294" s="127">
        <v>46874</v>
      </c>
      <c r="C294" s="114">
        <f t="shared" si="8"/>
        <v>0.12073874905240678</v>
      </c>
      <c r="D294" s="114">
        <f t="shared" si="9"/>
        <v>-7.6827492486492694</v>
      </c>
      <c r="E294" s="114">
        <f t="shared" si="10"/>
        <v>7.9242267467540835</v>
      </c>
    </row>
    <row r="295" spans="1:5">
      <c r="A295" s="127">
        <v>46905</v>
      </c>
      <c r="C295" s="114">
        <f t="shared" si="8"/>
        <v>0.18069413628274222</v>
      </c>
      <c r="D295" s="114">
        <f t="shared" si="9"/>
        <v>-7.6703241987630895</v>
      </c>
      <c r="E295" s="114">
        <f t="shared" si="10"/>
        <v>8.0317124713285732</v>
      </c>
    </row>
    <row r="296" spans="1:5">
      <c r="A296" s="127">
        <v>46935</v>
      </c>
      <c r="C296" s="114">
        <f t="shared" si="8"/>
        <v>0.31940093960079297</v>
      </c>
      <c r="D296" s="114">
        <f t="shared" si="9"/>
        <v>-7.5789484143364696</v>
      </c>
      <c r="E296" s="114">
        <f t="shared" si="10"/>
        <v>8.2177502935380549</v>
      </c>
    </row>
    <row r="297" spans="1:5">
      <c r="A297" s="127">
        <v>46966</v>
      </c>
      <c r="C297" s="114">
        <f t="shared" si="8"/>
        <v>-0.14585917997606423</v>
      </c>
      <c r="D297" s="114">
        <f t="shared" si="9"/>
        <v>-8.0913438756111198</v>
      </c>
      <c r="E297" s="114">
        <f t="shared" si="10"/>
        <v>7.7996255156589909</v>
      </c>
    </row>
    <row r="298" spans="1:5">
      <c r="A298" s="127">
        <v>46997</v>
      </c>
      <c r="C298" s="114">
        <f t="shared" si="8"/>
        <v>0.24654713321406474</v>
      </c>
      <c r="D298" s="114">
        <f t="shared" si="9"/>
        <v>-7.7458807677347874</v>
      </c>
      <c r="E298" s="114">
        <f t="shared" si="10"/>
        <v>8.238975034162916</v>
      </c>
    </row>
    <row r="299" spans="1:5">
      <c r="A299" s="127">
        <v>47027</v>
      </c>
      <c r="C299" s="114">
        <f t="shared" si="8"/>
        <v>0.47455394029618903</v>
      </c>
      <c r="D299" s="114">
        <f t="shared" si="9"/>
        <v>-7.5646284737417124</v>
      </c>
      <c r="E299" s="114">
        <f t="shared" si="10"/>
        <v>8.5137363543340907</v>
      </c>
    </row>
    <row r="300" spans="1:5">
      <c r="A300" s="127">
        <v>47058</v>
      </c>
      <c r="C300" s="114">
        <f t="shared" si="8"/>
        <v>0.24233946844746657</v>
      </c>
      <c r="D300" s="114">
        <f t="shared" si="9"/>
        <v>-7.8434121175804776</v>
      </c>
      <c r="E300" s="114">
        <f t="shared" si="10"/>
        <v>8.3280910544754114</v>
      </c>
    </row>
    <row r="301" spans="1:5">
      <c r="A301" s="127">
        <v>47088</v>
      </c>
      <c r="C301" s="114">
        <f t="shared" si="8"/>
        <v>0.2252327640180245</v>
      </c>
      <c r="D301" s="114">
        <f t="shared" si="9"/>
        <v>-7.9069059144384504</v>
      </c>
      <c r="E301" s="114">
        <f t="shared" si="10"/>
        <v>8.3573714424744985</v>
      </c>
    </row>
    <row r="302" spans="1:5">
      <c r="A302" s="127">
        <v>47119</v>
      </c>
      <c r="C302" s="114">
        <f t="shared" si="8"/>
        <v>0.3169894187492569</v>
      </c>
      <c r="D302" s="114">
        <f t="shared" si="9"/>
        <v>-7.861357447806979</v>
      </c>
      <c r="E302" s="114">
        <f t="shared" si="10"/>
        <v>8.495336285305493</v>
      </c>
    </row>
    <row r="303" spans="1:5">
      <c r="A303" s="127">
        <v>47150</v>
      </c>
      <c r="C303" s="114">
        <f t="shared" si="8"/>
        <v>0.22021346316413537</v>
      </c>
      <c r="D303" s="114">
        <f t="shared" si="9"/>
        <v>-8.0041657792219603</v>
      </c>
      <c r="E303" s="114">
        <f t="shared" si="10"/>
        <v>8.4445927055502317</v>
      </c>
    </row>
    <row r="304" spans="1:5">
      <c r="A304" s="127">
        <v>47178</v>
      </c>
      <c r="C304" s="114">
        <f t="shared" si="8"/>
        <v>0.13052153694330815</v>
      </c>
      <c r="D304" s="114">
        <f t="shared" si="9"/>
        <v>-8.1397172808745815</v>
      </c>
      <c r="E304" s="114">
        <f t="shared" si="10"/>
        <v>8.4007603547611964</v>
      </c>
    </row>
    <row r="305" spans="1:5">
      <c r="A305" s="127">
        <v>47209</v>
      </c>
      <c r="C305" s="114">
        <f t="shared" si="8"/>
        <v>-0.32918220118506047</v>
      </c>
      <c r="D305" s="114">
        <f t="shared" si="9"/>
        <v>-8.6451107285722788</v>
      </c>
      <c r="E305" s="114">
        <f t="shared" si="10"/>
        <v>7.986746326202157</v>
      </c>
    </row>
    <row r="306" spans="1:5">
      <c r="A306" s="127">
        <v>47239</v>
      </c>
      <c r="C306" s="114">
        <f t="shared" si="8"/>
        <v>-0.27787596313218099</v>
      </c>
      <c r="D306" s="114">
        <f t="shared" si="9"/>
        <v>-8.6393271941478922</v>
      </c>
      <c r="E306" s="114">
        <f t="shared" si="10"/>
        <v>8.0835752678835284</v>
      </c>
    </row>
    <row r="307" spans="1:5">
      <c r="A307" s="127">
        <v>47270</v>
      </c>
      <c r="C307" s="114">
        <f t="shared" si="8"/>
        <v>-0.18551001748097673</v>
      </c>
      <c r="D307" s="114">
        <f t="shared" si="9"/>
        <v>-8.5923197340927047</v>
      </c>
      <c r="E307" s="114">
        <f t="shared" si="10"/>
        <v>8.2212996991307499</v>
      </c>
    </row>
    <row r="308" spans="1:5">
      <c r="A308" s="127">
        <v>47300</v>
      </c>
      <c r="C308" s="114">
        <f t="shared" si="8"/>
        <v>-0.20017282998284025</v>
      </c>
      <c r="D308" s="114">
        <f t="shared" si="9"/>
        <v>-8.6521795325389199</v>
      </c>
      <c r="E308" s="114">
        <f t="shared" si="10"/>
        <v>8.2518338725732399</v>
      </c>
    </row>
    <row r="309" spans="1:5">
      <c r="A309" s="127">
        <v>47331</v>
      </c>
      <c r="C309" s="114">
        <f t="shared" si="8"/>
        <v>4.8886943253396709E-3</v>
      </c>
      <c r="D309" s="114">
        <f t="shared" si="9"/>
        <v>-8.4921561457535617</v>
      </c>
      <c r="E309" s="114">
        <f t="shared" si="10"/>
        <v>8.501933534404241</v>
      </c>
    </row>
    <row r="310" spans="1:5">
      <c r="A310" s="127">
        <v>47362</v>
      </c>
      <c r="C310" s="114">
        <f t="shared" si="8"/>
        <v>0.70968517249699203</v>
      </c>
      <c r="D310" s="114">
        <f t="shared" si="9"/>
        <v>-7.8322415430364467</v>
      </c>
      <c r="E310" s="114">
        <f t="shared" si="10"/>
        <v>9.2516118880304301</v>
      </c>
    </row>
    <row r="311" spans="1:5">
      <c r="A311" s="127">
        <v>47392</v>
      </c>
      <c r="C311" s="114">
        <f t="shared" si="8"/>
        <v>1.2593422883256071</v>
      </c>
      <c r="D311" s="114">
        <f t="shared" si="9"/>
        <v>-7.3273125642465402</v>
      </c>
      <c r="E311" s="114">
        <f t="shared" si="10"/>
        <v>9.8459971408977545</v>
      </c>
    </row>
    <row r="312" spans="1:5">
      <c r="A312" s="127">
        <v>47423</v>
      </c>
      <c r="C312" s="114">
        <f t="shared" si="8"/>
        <v>1.3536119664609869</v>
      </c>
      <c r="D312" s="114">
        <f t="shared" si="9"/>
        <v>-7.2776197477691991</v>
      </c>
      <c r="E312" s="114">
        <f t="shared" si="10"/>
        <v>9.9848436806911725</v>
      </c>
    </row>
    <row r="313" spans="1:5">
      <c r="A313" s="127">
        <v>47453</v>
      </c>
      <c r="C313" s="114">
        <f t="shared" si="8"/>
        <v>1.4998854577948728</v>
      </c>
      <c r="D313" s="114">
        <f t="shared" si="9"/>
        <v>-7.1757742471261921</v>
      </c>
      <c r="E313" s="114">
        <f t="shared" si="10"/>
        <v>10.175545162715938</v>
      </c>
    </row>
    <row r="314" spans="1:5">
      <c r="A314" s="127">
        <v>47484</v>
      </c>
      <c r="C314" s="114">
        <f t="shared" si="8"/>
        <v>1.4187365319401648</v>
      </c>
      <c r="D314" s="114">
        <f t="shared" si="9"/>
        <v>-7.3012046404087547</v>
      </c>
      <c r="E314" s="114">
        <f t="shared" si="10"/>
        <v>10.138677704289083</v>
      </c>
    </row>
    <row r="315" spans="1:5">
      <c r="A315" s="127">
        <v>47515</v>
      </c>
      <c r="C315" s="114">
        <f t="shared" si="8"/>
        <v>1.9060078915919829</v>
      </c>
      <c r="D315" s="114">
        <f t="shared" si="9"/>
        <v>-6.8580705177496437</v>
      </c>
      <c r="E315" s="114">
        <f t="shared" si="10"/>
        <v>10.67008630093361</v>
      </c>
    </row>
    <row r="316" spans="1:5">
      <c r="A316" s="127">
        <v>47543</v>
      </c>
      <c r="C316" s="114">
        <f t="shared" si="8"/>
        <v>2.427143980987652</v>
      </c>
      <c r="D316" s="114">
        <f t="shared" si="9"/>
        <v>-6.3809296746210729</v>
      </c>
      <c r="E316" s="114">
        <f t="shared" si="10"/>
        <v>11.235217636596378</v>
      </c>
    </row>
    <row r="317" spans="1:5">
      <c r="A317" s="127">
        <v>47574</v>
      </c>
      <c r="C317" s="114">
        <f t="shared" si="8"/>
        <v>2.5528501296873718</v>
      </c>
      <c r="D317" s="114">
        <f t="shared" si="9"/>
        <v>-6.299078969740485</v>
      </c>
      <c r="E317" s="114">
        <f t="shared" si="10"/>
        <v>11.404779229115228</v>
      </c>
    </row>
    <row r="318" spans="1:5">
      <c r="A318" s="127">
        <v>47604</v>
      </c>
      <c r="C318" s="114">
        <f t="shared" si="8"/>
        <v>2.5319309386398823</v>
      </c>
      <c r="D318" s="114">
        <f t="shared" si="9"/>
        <v>-6.3637159406233943</v>
      </c>
      <c r="E318" s="114">
        <f t="shared" si="10"/>
        <v>11.42757781790316</v>
      </c>
    </row>
    <row r="319" spans="1:5">
      <c r="A319" s="127">
        <v>47635</v>
      </c>
      <c r="C319" s="114">
        <f t="shared" si="8"/>
        <v>2.307106156937329</v>
      </c>
      <c r="D319" s="114">
        <f t="shared" si="9"/>
        <v>-6.6321229283823682</v>
      </c>
      <c r="E319" s="114">
        <f t="shared" si="10"/>
        <v>11.246335242257025</v>
      </c>
    </row>
    <row r="320" spans="1:5">
      <c r="A320" s="127">
        <v>47665</v>
      </c>
      <c r="C320" s="114">
        <f t="shared" si="8"/>
        <v>3.1440897093268987</v>
      </c>
      <c r="D320" s="114">
        <f t="shared" si="9"/>
        <v>-5.8385880517077133</v>
      </c>
      <c r="E320" s="114">
        <f t="shared" si="10"/>
        <v>12.126767470361511</v>
      </c>
    </row>
    <row r="321" spans="1:5">
      <c r="A321" s="127">
        <v>47696</v>
      </c>
      <c r="C321" s="114">
        <f t="shared" si="8"/>
        <v>3.0249767424082874</v>
      </c>
      <c r="D321" s="114">
        <f t="shared" si="9"/>
        <v>-6.0010181621037733</v>
      </c>
      <c r="E321" s="114">
        <f t="shared" si="10"/>
        <v>12.050971646920349</v>
      </c>
    </row>
    <row r="322" spans="1:5">
      <c r="A322" s="127">
        <v>47727</v>
      </c>
      <c r="C322" s="114">
        <f t="shared" si="8"/>
        <v>2.8382111928322677</v>
      </c>
      <c r="D322" s="114">
        <f t="shared" si="9"/>
        <v>-6.2309712770683197</v>
      </c>
      <c r="E322" s="114">
        <f t="shared" si="10"/>
        <v>11.907393662732854</v>
      </c>
    </row>
    <row r="323" spans="1:5">
      <c r="A323" s="127">
        <v>47757</v>
      </c>
      <c r="C323" s="114">
        <f t="shared" si="8"/>
        <v>2.5173860248173829</v>
      </c>
      <c r="D323" s="114">
        <f t="shared" si="9"/>
        <v>-6.5948563439006351</v>
      </c>
      <c r="E323" s="114">
        <f t="shared" si="10"/>
        <v>11.629628393535402</v>
      </c>
    </row>
    <row r="324" spans="1:5">
      <c r="A324" s="127">
        <v>47788</v>
      </c>
      <c r="C324" s="114">
        <f t="shared" si="8"/>
        <v>2.2626406140891815</v>
      </c>
      <c r="D324" s="114">
        <f t="shared" si="9"/>
        <v>-6.8925358570363953</v>
      </c>
      <c r="E324" s="114">
        <f t="shared" si="10"/>
        <v>11.417817085214757</v>
      </c>
    </row>
    <row r="325" spans="1:5">
      <c r="A325" s="127">
        <v>47818</v>
      </c>
      <c r="C325" s="114">
        <f t="shared" si="8"/>
        <v>2.1205265849269308</v>
      </c>
      <c r="D325" s="114">
        <f t="shared" si="9"/>
        <v>-7.0774600222267035</v>
      </c>
      <c r="E325" s="114">
        <f t="shared" si="10"/>
        <v>11.318513192080566</v>
      </c>
    </row>
  </sheetData>
  <pageMargins left="0.7" right="0.7" top="0.75" bottom="0.75" header="0.3" footer="0.3"/>
  <ignoredErrors>
    <ignoredError sqref="C205:E325" calculatedColumn="1"/>
  </ignoredErrors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0" workbookViewId="0">
      <selection activeCell="G44" sqref="G44"/>
    </sheetView>
  </sheetViews>
  <sheetFormatPr defaultRowHeight="13.5"/>
  <cols>
    <col min="1" max="1" width="32.54296875" style="151" bestFit="1" customWidth="1"/>
    <col min="2" max="2" width="21.6328125" style="151" customWidth="1"/>
    <col min="3" max="7" width="15.6328125" style="151" customWidth="1"/>
    <col min="8" max="16384" width="8.7265625" style="151"/>
  </cols>
  <sheetData>
    <row r="1" spans="1:3" ht="41" thickBot="1">
      <c r="A1" s="144" t="s">
        <v>236</v>
      </c>
      <c r="B1" s="144" t="s">
        <v>237</v>
      </c>
      <c r="C1" s="144" t="s">
        <v>238</v>
      </c>
    </row>
    <row r="2" spans="1:3" ht="14.5" thickTop="1" thickBot="1">
      <c r="A2" s="145" t="s">
        <v>239</v>
      </c>
      <c r="B2" s="146">
        <v>1</v>
      </c>
      <c r="C2" s="146">
        <v>0.02</v>
      </c>
    </row>
    <row r="3" spans="1:3" ht="14" thickBot="1">
      <c r="A3" s="147" t="s">
        <v>240</v>
      </c>
      <c r="B3" s="148">
        <v>0</v>
      </c>
      <c r="C3" s="148">
        <v>0.53</v>
      </c>
    </row>
    <row r="4" spans="1:3" ht="14" thickBot="1">
      <c r="A4" s="149" t="s">
        <v>241</v>
      </c>
      <c r="B4" s="150">
        <v>0</v>
      </c>
      <c r="C4" s="150">
        <v>0.53</v>
      </c>
    </row>
    <row r="5" spans="1:3" ht="14" thickBot="1">
      <c r="A5" s="147" t="s">
        <v>242</v>
      </c>
      <c r="B5" s="148">
        <v>1.31</v>
      </c>
      <c r="C5" s="148">
        <v>0.35</v>
      </c>
    </row>
    <row r="6" spans="1:3" ht="14" thickBot="1">
      <c r="A6" s="149" t="s">
        <v>243</v>
      </c>
      <c r="B6" s="150">
        <v>1.31</v>
      </c>
      <c r="C6" s="150">
        <v>0.35</v>
      </c>
    </row>
    <row r="7" spans="1:3" ht="14" thickBot="1">
      <c r="A7" s="147" t="s">
        <v>244</v>
      </c>
      <c r="B7" s="148">
        <v>1.31</v>
      </c>
      <c r="C7" s="148">
        <v>0.35</v>
      </c>
    </row>
    <row r="8" spans="1:3" ht="14" thickBot="1">
      <c r="A8" s="149" t="s">
        <v>245</v>
      </c>
      <c r="B8" s="150">
        <v>1.32</v>
      </c>
      <c r="C8" s="150">
        <v>0.5</v>
      </c>
    </row>
    <row r="9" spans="1:3" ht="14" thickBot="1">
      <c r="A9" s="147" t="s">
        <v>246</v>
      </c>
      <c r="B9" s="148">
        <v>1.31</v>
      </c>
      <c r="C9" s="148">
        <v>0.5</v>
      </c>
    </row>
    <row r="10" spans="1:3" ht="14" thickBot="1">
      <c r="A10" s="149" t="s">
        <v>247</v>
      </c>
      <c r="B10" s="150">
        <v>1</v>
      </c>
      <c r="C10" s="150">
        <v>0.52</v>
      </c>
    </row>
    <row r="11" spans="1:3" ht="14" thickBot="1">
      <c r="A11" s="147" t="s">
        <v>248</v>
      </c>
      <c r="B11" s="148">
        <v>1</v>
      </c>
      <c r="C11" s="148">
        <v>0.52</v>
      </c>
    </row>
    <row r="12" spans="1:3" ht="14" thickBot="1">
      <c r="A12" s="149" t="s">
        <v>249</v>
      </c>
      <c r="B12" s="150">
        <v>5.98</v>
      </c>
      <c r="C12" s="150">
        <v>0.51</v>
      </c>
    </row>
    <row r="13" spans="1:3" ht="14" thickBot="1">
      <c r="A13" s="147" t="s">
        <v>250</v>
      </c>
      <c r="B13" s="148">
        <v>2.99</v>
      </c>
      <c r="C13" s="148">
        <v>0.51</v>
      </c>
    </row>
    <row r="14" spans="1:3" ht="14" thickBot="1">
      <c r="A14" s="149" t="s">
        <v>251</v>
      </c>
      <c r="B14" s="150">
        <v>1.5</v>
      </c>
      <c r="C14" s="150">
        <v>0.28999999999999998</v>
      </c>
    </row>
    <row r="15" spans="1:3" ht="14" thickBot="1">
      <c r="A15" s="147" t="s">
        <v>252</v>
      </c>
      <c r="B15" s="148">
        <v>1.5</v>
      </c>
      <c r="C15" s="148">
        <v>0.28999999999999998</v>
      </c>
    </row>
    <row r="16" spans="1:3" ht="14" thickBot="1">
      <c r="A16" s="149" t="s">
        <v>253</v>
      </c>
      <c r="B16" s="150">
        <v>2</v>
      </c>
      <c r="C16" s="150">
        <v>0.53</v>
      </c>
    </row>
    <row r="17" spans="1:7" ht="14" thickBot="1">
      <c r="A17" s="147" t="s">
        <v>254</v>
      </c>
      <c r="B17" s="148">
        <v>0</v>
      </c>
      <c r="C17" s="148">
        <v>0.53</v>
      </c>
    </row>
    <row r="18" spans="1:7" ht="14" thickBot="1">
      <c r="A18" s="149" t="s">
        <v>255</v>
      </c>
      <c r="B18" s="150">
        <v>0</v>
      </c>
      <c r="C18" s="150">
        <v>0.53</v>
      </c>
    </row>
    <row r="21" spans="1:7">
      <c r="A21" s="151" t="s">
        <v>260</v>
      </c>
    </row>
    <row r="22" spans="1:7">
      <c r="A22" s="151" t="s">
        <v>261</v>
      </c>
      <c r="B22" s="151">
        <v>1000000</v>
      </c>
    </row>
    <row r="23" spans="1:7" ht="14" thickBot="1"/>
    <row r="24" spans="1:7" ht="40.5">
      <c r="A24" s="152" t="s">
        <v>236</v>
      </c>
      <c r="B24" s="152" t="s">
        <v>237</v>
      </c>
      <c r="C24" s="152" t="s">
        <v>238</v>
      </c>
      <c r="D24" s="152" t="s">
        <v>256</v>
      </c>
      <c r="E24" s="152" t="s">
        <v>257</v>
      </c>
      <c r="F24" s="152" t="s">
        <v>258</v>
      </c>
      <c r="G24" s="152" t="s">
        <v>259</v>
      </c>
    </row>
    <row r="25" spans="1:7">
      <c r="A25" s="153" t="s">
        <v>239</v>
      </c>
      <c r="B25" s="154">
        <v>1</v>
      </c>
      <c r="C25" s="154">
        <v>0.02</v>
      </c>
      <c r="D25" s="155">
        <v>500000</v>
      </c>
      <c r="E25" s="157">
        <f>MIN(D25/($B$22*B25),1)</f>
        <v>0.5</v>
      </c>
      <c r="F25" s="157">
        <f>E25</f>
        <v>0.5</v>
      </c>
      <c r="G25" s="157">
        <f>F25*C25</f>
        <v>0.01</v>
      </c>
    </row>
    <row r="26" spans="1:7">
      <c r="A26" s="153" t="s">
        <v>242</v>
      </c>
      <c r="B26" s="154">
        <v>1.31</v>
      </c>
      <c r="C26" s="154">
        <v>0.35</v>
      </c>
      <c r="D26" s="155">
        <v>500000</v>
      </c>
      <c r="E26" s="157">
        <f t="shared" ref="E26:E29" si="0">MIN(D26/($B$22*B26),1)</f>
        <v>0.38167938931297712</v>
      </c>
      <c r="F26" s="157">
        <f>MIN(E26,1-SUM($F$25:F25))</f>
        <v>0.38167938931297712</v>
      </c>
      <c r="G26" s="157">
        <f t="shared" ref="G26:G30" si="1">F26*C26</f>
        <v>0.13358778625954199</v>
      </c>
    </row>
    <row r="27" spans="1:7">
      <c r="A27" s="153" t="s">
        <v>250</v>
      </c>
      <c r="B27" s="154">
        <v>2.99</v>
      </c>
      <c r="C27" s="154">
        <v>0.51</v>
      </c>
      <c r="D27" s="155">
        <v>500000</v>
      </c>
      <c r="E27" s="157">
        <f t="shared" si="0"/>
        <v>0.16722408026755853</v>
      </c>
      <c r="F27" s="157">
        <f>MIN(E27,1-SUM($F$25:F26))</f>
        <v>0.11832061068702293</v>
      </c>
      <c r="G27" s="157">
        <f t="shared" si="1"/>
        <v>6.0343511450381693E-2</v>
      </c>
    </row>
    <row r="28" spans="1:7">
      <c r="A28" s="153" t="s">
        <v>251</v>
      </c>
      <c r="B28" s="154">
        <v>1.5</v>
      </c>
      <c r="C28" s="154">
        <v>0.28999999999999998</v>
      </c>
      <c r="D28" s="155">
        <v>500000</v>
      </c>
      <c r="E28" s="157">
        <f t="shared" si="0"/>
        <v>0.33333333333333331</v>
      </c>
      <c r="F28" s="157">
        <f>MIN(E28,1-SUM($F$25:F27))</f>
        <v>0</v>
      </c>
      <c r="G28" s="157">
        <f t="shared" si="1"/>
        <v>0</v>
      </c>
    </row>
    <row r="29" spans="1:7">
      <c r="A29" s="153" t="s">
        <v>252</v>
      </c>
      <c r="B29" s="154">
        <v>1.5</v>
      </c>
      <c r="C29" s="154">
        <v>0.28999999999999998</v>
      </c>
      <c r="D29" s="155">
        <v>500000</v>
      </c>
      <c r="E29" s="157">
        <f t="shared" si="0"/>
        <v>0.33333333333333331</v>
      </c>
      <c r="F29" s="157">
        <f>MIN(E29,1-SUM($F$25:F28))</f>
        <v>0</v>
      </c>
      <c r="G29" s="157">
        <f t="shared" si="1"/>
        <v>0</v>
      </c>
    </row>
    <row r="30" spans="1:7">
      <c r="A30" s="153" t="s">
        <v>255</v>
      </c>
      <c r="B30" s="154">
        <v>0</v>
      </c>
      <c r="C30" s="154">
        <v>0.53</v>
      </c>
      <c r="D30" s="156"/>
      <c r="E30" s="157"/>
      <c r="F30" s="157">
        <f>MIN(E30,1-SUM($F$25:F29))</f>
        <v>0</v>
      </c>
      <c r="G30" s="157">
        <f t="shared" si="1"/>
        <v>0</v>
      </c>
    </row>
    <row r="31" spans="1:7">
      <c r="A31" s="153" t="s">
        <v>263</v>
      </c>
      <c r="E31" s="157">
        <f t="shared" ref="E31:G31" si="2">SUM(E25:E30)</f>
        <v>1.715570136247202</v>
      </c>
      <c r="F31" s="157">
        <f t="shared" si="2"/>
        <v>1</v>
      </c>
      <c r="G31" s="157">
        <f t="shared" si="2"/>
        <v>0.20393129770992369</v>
      </c>
    </row>
    <row r="34" spans="1:7">
      <c r="A34" s="151" t="s">
        <v>262</v>
      </c>
    </row>
    <row r="35" spans="1:7">
      <c r="A35" s="151" t="s">
        <v>261</v>
      </c>
      <c r="B35" s="151">
        <v>1000000</v>
      </c>
    </row>
    <row r="36" spans="1:7" ht="14" thickBot="1"/>
    <row r="37" spans="1:7" ht="40.5">
      <c r="A37" s="152" t="s">
        <v>236</v>
      </c>
      <c r="B37" s="152" t="s">
        <v>237</v>
      </c>
      <c r="C37" s="152" t="s">
        <v>238</v>
      </c>
      <c r="D37" s="152" t="s">
        <v>256</v>
      </c>
      <c r="E37" s="152" t="s">
        <v>257</v>
      </c>
      <c r="F37" s="152" t="s">
        <v>258</v>
      </c>
      <c r="G37" s="152" t="s">
        <v>259</v>
      </c>
    </row>
    <row r="38" spans="1:7">
      <c r="A38" s="153" t="s">
        <v>239</v>
      </c>
      <c r="B38" s="154">
        <v>1</v>
      </c>
      <c r="C38" s="154">
        <v>0.02</v>
      </c>
      <c r="D38" s="155">
        <v>100000</v>
      </c>
      <c r="E38" s="157">
        <f>MIN(D38/($B$35*B38),1)</f>
        <v>0.1</v>
      </c>
      <c r="F38" s="157">
        <f>E38</f>
        <v>0.1</v>
      </c>
      <c r="G38" s="157">
        <f>F38*C38</f>
        <v>2E-3</v>
      </c>
    </row>
    <row r="39" spans="1:7">
      <c r="A39" s="153" t="s">
        <v>242</v>
      </c>
      <c r="B39" s="154">
        <v>1.31</v>
      </c>
      <c r="C39" s="154">
        <v>0.35</v>
      </c>
      <c r="D39" s="155">
        <v>100000</v>
      </c>
      <c r="E39" s="157">
        <f t="shared" ref="E39:E42" si="3">MIN(D39/($B$35*B39),1)</f>
        <v>7.6335877862595422E-2</v>
      </c>
      <c r="F39" s="157">
        <f>MIN(E39,1-SUM($F$38:F38))</f>
        <v>7.6335877862595422E-2</v>
      </c>
      <c r="G39" s="157">
        <f t="shared" ref="G39:G43" si="4">F39*C39</f>
        <v>2.6717557251908396E-2</v>
      </c>
    </row>
    <row r="40" spans="1:7">
      <c r="A40" s="153" t="s">
        <v>250</v>
      </c>
      <c r="B40" s="154">
        <v>2.99</v>
      </c>
      <c r="C40" s="154">
        <v>0.51</v>
      </c>
      <c r="D40" s="155">
        <v>100000</v>
      </c>
      <c r="E40" s="157">
        <f t="shared" si="3"/>
        <v>3.3444816053511704E-2</v>
      </c>
      <c r="F40" s="157">
        <f>MIN(E40,1-SUM($F$38:F39))</f>
        <v>3.3444816053511704E-2</v>
      </c>
      <c r="G40" s="157">
        <f t="shared" si="4"/>
        <v>1.705685618729097E-2</v>
      </c>
    </row>
    <row r="41" spans="1:7">
      <c r="A41" s="153" t="s">
        <v>251</v>
      </c>
      <c r="B41" s="154">
        <v>1.5</v>
      </c>
      <c r="C41" s="154">
        <v>0.28999999999999998</v>
      </c>
      <c r="D41" s="155">
        <v>100000</v>
      </c>
      <c r="E41" s="157">
        <f t="shared" si="3"/>
        <v>6.6666666666666666E-2</v>
      </c>
      <c r="F41" s="157">
        <f>MIN(E41,1-SUM($F$38:F40))</f>
        <v>6.6666666666666666E-2</v>
      </c>
      <c r="G41" s="157">
        <f t="shared" si="4"/>
        <v>1.9333333333333331E-2</v>
      </c>
    </row>
    <row r="42" spans="1:7">
      <c r="A42" s="153" t="s">
        <v>252</v>
      </c>
      <c r="B42" s="154">
        <v>1.5</v>
      </c>
      <c r="C42" s="154">
        <v>0.28999999999999998</v>
      </c>
      <c r="D42" s="155">
        <v>100000</v>
      </c>
      <c r="E42" s="157">
        <f t="shared" si="3"/>
        <v>6.6666666666666666E-2</v>
      </c>
      <c r="F42" s="157">
        <f>MIN(E42,1-SUM($F$38:F41))</f>
        <v>6.6666666666666666E-2</v>
      </c>
      <c r="G42" s="157">
        <f t="shared" si="4"/>
        <v>1.9333333333333331E-2</v>
      </c>
    </row>
    <row r="43" spans="1:7">
      <c r="A43" s="153" t="s">
        <v>255</v>
      </c>
      <c r="B43" s="154">
        <v>0</v>
      </c>
      <c r="C43" s="154">
        <v>0.53</v>
      </c>
      <c r="D43" s="156"/>
      <c r="E43" s="157"/>
      <c r="F43" s="157">
        <f>MIN(E43,1-SUM($F$38:F42))</f>
        <v>0.6568859727505596</v>
      </c>
      <c r="G43" s="157">
        <f t="shared" si="4"/>
        <v>0.34814956555779658</v>
      </c>
    </row>
    <row r="44" spans="1:7">
      <c r="E44" s="157">
        <f t="shared" ref="E44:F44" si="5">SUM(E38:E43)</f>
        <v>0.34311402724944046</v>
      </c>
      <c r="F44" s="157">
        <f t="shared" si="5"/>
        <v>1</v>
      </c>
      <c r="G44" s="157">
        <f t="shared" ref="G44" si="6">SUM(G38:G43)</f>
        <v>0.43259064566366262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topLeftCell="A174" workbookViewId="0">
      <selection activeCell="C195" sqref="C195"/>
    </sheetView>
  </sheetViews>
  <sheetFormatPr defaultRowHeight="14.5"/>
  <cols>
    <col min="1" max="1" width="9.90625" customWidth="1"/>
    <col min="2" max="2" width="9.6328125" customWidth="1"/>
    <col min="3" max="3" width="10.1796875" bestFit="1" customWidth="1"/>
    <col min="4" max="4" width="24.1796875" bestFit="1" customWidth="1"/>
    <col min="5" max="5" width="24.26953125" bestFit="1" customWidth="1"/>
    <col min="7" max="7" width="9.453125" customWidth="1"/>
    <col min="8" max="8" width="7.54296875" customWidth="1"/>
  </cols>
  <sheetData>
    <row r="1" spans="1:14">
      <c r="A1" t="s">
        <v>156</v>
      </c>
      <c r="B1" t="s">
        <v>154</v>
      </c>
      <c r="C1" t="s">
        <v>184</v>
      </c>
      <c r="D1" t="s">
        <v>185</v>
      </c>
      <c r="E1" t="s">
        <v>186</v>
      </c>
      <c r="G1" t="s">
        <v>183</v>
      </c>
      <c r="I1">
        <v>0.7</v>
      </c>
      <c r="K1" t="s">
        <v>181</v>
      </c>
      <c r="L1" s="115">
        <f>AVERAGE(L5:L14)</f>
        <v>-0.42389370602916437</v>
      </c>
      <c r="M1" s="115">
        <f t="shared" ref="M1:N1" si="0">AVERAGE(M5:M14)</f>
        <v>-3.0967525606948221</v>
      </c>
      <c r="N1" s="115">
        <f t="shared" si="0"/>
        <v>2.2489651486364934</v>
      </c>
    </row>
    <row r="2" spans="1:14">
      <c r="A2" s="127">
        <v>37987</v>
      </c>
      <c r="B2" s="114">
        <v>1.8146088214210123</v>
      </c>
      <c r="K2" t="s">
        <v>182</v>
      </c>
      <c r="L2" s="115">
        <f>_xlfn.STDEV.S(L5:L14)</f>
        <v>0.32087264872006183</v>
      </c>
      <c r="M2" s="115">
        <f t="shared" ref="M2:N2" si="1">_xlfn.STDEV.S(M5:M14)</f>
        <v>1.3223106281056123</v>
      </c>
      <c r="N2" s="115">
        <f t="shared" si="1"/>
        <v>0.68915524883509671</v>
      </c>
    </row>
    <row r="3" spans="1:14">
      <c r="A3" s="127">
        <v>38018</v>
      </c>
      <c r="B3" s="114">
        <v>1.7081006627103912</v>
      </c>
    </row>
    <row r="4" spans="1:14">
      <c r="A4" s="127">
        <v>38047</v>
      </c>
      <c r="B4" s="114">
        <v>1.6015925039997703</v>
      </c>
      <c r="L4" s="34" t="s">
        <v>178</v>
      </c>
      <c r="M4" s="34" t="s">
        <v>179</v>
      </c>
      <c r="N4" s="34" t="s">
        <v>180</v>
      </c>
    </row>
    <row r="5" spans="1:14">
      <c r="A5" s="127">
        <v>38078</v>
      </c>
      <c r="B5" s="114">
        <v>1.4905078228445523</v>
      </c>
      <c r="K5" s="113">
        <v>2020</v>
      </c>
      <c r="L5" s="111">
        <f t="shared" ref="L5:N14" si="2">AVERAGEIFS(C:C,$A:$A,"&gt;="&amp;VALUE($K5&amp;"-01-01"),$A:$A,"&lt;="&amp;VALUE($K5&amp;"-12-31"))</f>
        <v>5.3019659243060763E-2</v>
      </c>
      <c r="M5" s="111">
        <f t="shared" si="2"/>
        <v>-0.81932941547050631</v>
      </c>
      <c r="N5" s="111">
        <f t="shared" si="2"/>
        <v>0.92536873395662766</v>
      </c>
    </row>
    <row r="6" spans="1:14">
      <c r="A6" s="127">
        <v>38108</v>
      </c>
      <c r="B6" s="114">
        <v>1.3794231416893343</v>
      </c>
      <c r="K6" s="113">
        <v>2021</v>
      </c>
      <c r="L6" s="111">
        <f t="shared" si="2"/>
        <v>-5.2961088595211488E-2</v>
      </c>
      <c r="M6" s="111">
        <f t="shared" si="2"/>
        <v>-1.5715435705502017</v>
      </c>
      <c r="N6" s="111">
        <f t="shared" si="2"/>
        <v>1.4656213933597788</v>
      </c>
    </row>
    <row r="7" spans="1:14">
      <c r="A7" s="127">
        <v>38139</v>
      </c>
      <c r="B7" s="114">
        <v>1.2683384605341166</v>
      </c>
      <c r="K7" s="113">
        <v>2022</v>
      </c>
      <c r="L7" s="111">
        <f t="shared" si="2"/>
        <v>-0.15894183643348372</v>
      </c>
      <c r="M7" s="111">
        <f t="shared" si="2"/>
        <v>-2.1221311630958599</v>
      </c>
      <c r="N7" s="111">
        <f t="shared" si="2"/>
        <v>1.8042474902288923</v>
      </c>
    </row>
    <row r="8" spans="1:14">
      <c r="A8" s="127">
        <v>38169</v>
      </c>
      <c r="B8" s="114">
        <v>1.1572537793788991</v>
      </c>
      <c r="K8" s="113">
        <v>2023</v>
      </c>
      <c r="L8" s="111">
        <f t="shared" si="2"/>
        <v>-0.26492258427175591</v>
      </c>
      <c r="M8" s="111">
        <f t="shared" si="2"/>
        <v>-2.5968616064250889</v>
      </c>
      <c r="N8" s="111">
        <f t="shared" si="2"/>
        <v>2.0670164378815774</v>
      </c>
    </row>
    <row r="9" spans="1:14">
      <c r="A9" s="127">
        <v>38200</v>
      </c>
      <c r="B9" s="114">
        <v>1.0461690982236813</v>
      </c>
      <c r="K9" s="113">
        <v>2024</v>
      </c>
      <c r="L9" s="111">
        <f t="shared" si="2"/>
        <v>-0.37090333211002818</v>
      </c>
      <c r="M9" s="111">
        <f t="shared" si="2"/>
        <v>-3.0281701409982005</v>
      </c>
      <c r="N9" s="111">
        <f t="shared" si="2"/>
        <v>2.2863634767781447</v>
      </c>
    </row>
    <row r="10" spans="1:14">
      <c r="A10" s="127">
        <v>38231</v>
      </c>
      <c r="B10" s="114">
        <v>0.93508441706846335</v>
      </c>
      <c r="K10" s="113">
        <v>2025</v>
      </c>
      <c r="L10" s="111">
        <f t="shared" si="2"/>
        <v>-0.47688407994830051</v>
      </c>
      <c r="M10" s="111">
        <f t="shared" si="2"/>
        <v>-3.4306648178531649</v>
      </c>
      <c r="N10" s="111">
        <f t="shared" si="2"/>
        <v>2.4768966579565648</v>
      </c>
    </row>
    <row r="11" spans="1:14">
      <c r="A11" s="127">
        <v>38261</v>
      </c>
      <c r="B11" s="114">
        <v>0.94257327197780416</v>
      </c>
      <c r="K11" s="113">
        <v>2026</v>
      </c>
      <c r="L11" s="111">
        <f t="shared" si="2"/>
        <v>-0.58286482778657278</v>
      </c>
      <c r="M11" s="111">
        <f t="shared" si="2"/>
        <v>-3.8124207677586761</v>
      </c>
      <c r="N11" s="111">
        <f t="shared" si="2"/>
        <v>2.6466911121855303</v>
      </c>
    </row>
    <row r="12" spans="1:14">
      <c r="A12" s="127">
        <v>38292</v>
      </c>
      <c r="B12" s="114">
        <v>0.94756584191736437</v>
      </c>
      <c r="K12" s="113">
        <v>2027</v>
      </c>
      <c r="L12" s="111">
        <f t="shared" si="2"/>
        <v>-0.68884557562484494</v>
      </c>
      <c r="M12" s="111">
        <f t="shared" si="2"/>
        <v>-4.1784537027913133</v>
      </c>
      <c r="N12" s="111">
        <f t="shared" si="2"/>
        <v>2.8007625515416237</v>
      </c>
    </row>
    <row r="13" spans="1:14">
      <c r="A13" s="127">
        <v>38322</v>
      </c>
      <c r="B13" s="114">
        <v>0.7611765641737781</v>
      </c>
      <c r="K13" s="113">
        <v>2028</v>
      </c>
      <c r="L13" s="111">
        <f t="shared" si="2"/>
        <v>-0.79482632346311721</v>
      </c>
      <c r="M13" s="111">
        <f t="shared" si="2"/>
        <v>-4.5321271509930581</v>
      </c>
      <c r="N13" s="111">
        <f t="shared" si="2"/>
        <v>2.9424745040668228</v>
      </c>
    </row>
    <row r="14" spans="1:14">
      <c r="A14" s="127">
        <v>38353</v>
      </c>
      <c r="B14" s="114">
        <v>0.57478728643019128</v>
      </c>
      <c r="K14" s="113">
        <v>2029</v>
      </c>
      <c r="L14" s="111">
        <f t="shared" si="2"/>
        <v>-0.90080707130138926</v>
      </c>
      <c r="M14" s="111">
        <f t="shared" si="2"/>
        <v>-4.875823271012151</v>
      </c>
      <c r="N14" s="111">
        <f t="shared" si="2"/>
        <v>3.0742091284093713</v>
      </c>
    </row>
    <row r="15" spans="1:14">
      <c r="A15" s="127">
        <v>38384</v>
      </c>
      <c r="B15" s="114">
        <v>0.38839800868660501</v>
      </c>
      <c r="K15" s="113"/>
      <c r="L15" s="111"/>
      <c r="M15" s="111"/>
      <c r="N15" s="111"/>
    </row>
    <row r="16" spans="1:14">
      <c r="A16" s="127">
        <v>38412</v>
      </c>
      <c r="B16" s="114">
        <v>0.56064167160143696</v>
      </c>
    </row>
    <row r="17" spans="1:12">
      <c r="A17" s="127">
        <v>38443</v>
      </c>
      <c r="B17" s="114">
        <v>0.62055251087616126</v>
      </c>
      <c r="K17" s="113"/>
      <c r="L17" s="111"/>
    </row>
    <row r="18" spans="1:12">
      <c r="A18" s="127">
        <v>38473</v>
      </c>
      <c r="B18" s="114">
        <v>0.46079027281023033</v>
      </c>
    </row>
    <row r="19" spans="1:12">
      <c r="A19" s="127">
        <v>38504</v>
      </c>
      <c r="B19" s="114">
        <v>0.42833856820308785</v>
      </c>
    </row>
    <row r="20" spans="1:12">
      <c r="A20" s="127">
        <v>38534</v>
      </c>
      <c r="B20" s="114">
        <v>0.34471302171545176</v>
      </c>
    </row>
    <row r="21" spans="1:12">
      <c r="A21" s="127">
        <v>38565</v>
      </c>
      <c r="B21" s="114">
        <v>0.26108747522781611</v>
      </c>
    </row>
    <row r="22" spans="1:12">
      <c r="A22" s="127">
        <v>38596</v>
      </c>
      <c r="B22" s="114">
        <v>0.34596116420034206</v>
      </c>
    </row>
    <row r="23" spans="1:12">
      <c r="A23" s="127">
        <v>38626</v>
      </c>
      <c r="B23" s="114">
        <v>0.49573826238715252</v>
      </c>
    </row>
    <row r="24" spans="1:12">
      <c r="A24" s="127">
        <v>38657</v>
      </c>
      <c r="B24" s="114">
        <v>0.58810080626901928</v>
      </c>
    </row>
    <row r="25" spans="1:12">
      <c r="A25" s="127">
        <v>38687</v>
      </c>
      <c r="B25" s="114">
        <v>0.46328655778001049</v>
      </c>
    </row>
    <row r="26" spans="1:12">
      <c r="A26" s="127">
        <v>38718</v>
      </c>
      <c r="B26" s="114">
        <v>0.33847230929100169</v>
      </c>
    </row>
    <row r="27" spans="1:12">
      <c r="A27" s="127">
        <v>38749</v>
      </c>
      <c r="B27" s="114">
        <v>0.21365806080199293</v>
      </c>
    </row>
    <row r="28" spans="1:12">
      <c r="A28" s="127">
        <v>38777</v>
      </c>
      <c r="B28" s="114">
        <v>0.39339057862616528</v>
      </c>
    </row>
    <row r="29" spans="1:12">
      <c r="A29" s="127">
        <v>38808</v>
      </c>
      <c r="B29" s="114">
        <v>0.57561938142011815</v>
      </c>
    </row>
    <row r="30" spans="1:12">
      <c r="A30" s="127">
        <v>38838</v>
      </c>
      <c r="B30" s="114">
        <v>0.75784818421407107</v>
      </c>
    </row>
    <row r="31" spans="1:12">
      <c r="A31" s="127">
        <v>38869</v>
      </c>
      <c r="B31" s="114">
        <v>0.98750640143384727</v>
      </c>
    </row>
    <row r="32" spans="1:12">
      <c r="A32" s="127">
        <v>38899</v>
      </c>
      <c r="B32" s="114">
        <v>1.0324395308898904</v>
      </c>
    </row>
    <row r="33" spans="1:2">
      <c r="A33" s="127">
        <v>38930</v>
      </c>
      <c r="B33" s="114">
        <v>1.2296460435025245</v>
      </c>
    </row>
    <row r="34" spans="1:2">
      <c r="A34" s="127">
        <v>38961</v>
      </c>
      <c r="B34" s="114">
        <v>1.1672389192580199</v>
      </c>
    </row>
    <row r="35" spans="1:2">
      <c r="A35" s="127">
        <v>38991</v>
      </c>
      <c r="B35" s="114">
        <v>1.0848615152552743</v>
      </c>
    </row>
    <row r="36" spans="1:2">
      <c r="A36" s="127">
        <v>39022</v>
      </c>
      <c r="B36" s="114">
        <v>0.9775212615547263</v>
      </c>
    </row>
    <row r="37" spans="1:2">
      <c r="A37" s="127">
        <v>39052</v>
      </c>
      <c r="B37" s="114">
        <v>0.99749154131296769</v>
      </c>
    </row>
    <row r="38" spans="1:2">
      <c r="A38" s="127">
        <v>39083</v>
      </c>
      <c r="B38" s="114">
        <v>1.3906564240533457</v>
      </c>
    </row>
    <row r="39" spans="1:2">
      <c r="A39" s="127">
        <v>39114</v>
      </c>
      <c r="B39" s="114">
        <v>1.7838213067937232</v>
      </c>
    </row>
    <row r="40" spans="1:2">
      <c r="A40" s="127">
        <v>39142</v>
      </c>
      <c r="B40" s="114">
        <v>1.0798689453157135</v>
      </c>
    </row>
    <row r="41" spans="1:2">
      <c r="A41" s="127">
        <v>39173</v>
      </c>
      <c r="B41" s="114">
        <v>1.2870605978074681</v>
      </c>
    </row>
    <row r="42" spans="1:2">
      <c r="A42" s="127">
        <v>39203</v>
      </c>
      <c r="B42" s="114">
        <v>1.2745791729585676</v>
      </c>
    </row>
    <row r="43" spans="1:2">
      <c r="A43" s="127">
        <v>39234</v>
      </c>
      <c r="B43" s="114">
        <v>1.3220085873843908</v>
      </c>
    </row>
    <row r="44" spans="1:2">
      <c r="A44" s="127">
        <v>39264</v>
      </c>
      <c r="B44" s="114">
        <v>1.4193637012058178</v>
      </c>
    </row>
    <row r="45" spans="1:2">
      <c r="A45" s="127">
        <v>39295</v>
      </c>
      <c r="B45" s="114">
        <v>1.209675763744283</v>
      </c>
    </row>
    <row r="46" spans="1:2">
      <c r="A46" s="127">
        <v>39326</v>
      </c>
      <c r="B46" s="114">
        <v>1.1922017689558218</v>
      </c>
    </row>
    <row r="47" spans="1:2">
      <c r="A47" s="127">
        <v>39356</v>
      </c>
      <c r="B47" s="114">
        <v>1.1971943388953818</v>
      </c>
    </row>
    <row r="48" spans="1:2">
      <c r="A48" s="127">
        <v>39387</v>
      </c>
      <c r="B48" s="114">
        <v>1.0224543910107697</v>
      </c>
    </row>
    <row r="49" spans="1:2">
      <c r="A49" s="127">
        <v>39417</v>
      </c>
      <c r="B49" s="114">
        <v>1.0549060956179119</v>
      </c>
    </row>
    <row r="50" spans="1:2">
      <c r="A50" s="127">
        <v>39448</v>
      </c>
      <c r="B50" s="114">
        <v>0.93633255955335359</v>
      </c>
    </row>
    <row r="51" spans="1:2">
      <c r="A51" s="127">
        <v>39479</v>
      </c>
      <c r="B51" s="114">
        <v>0.81775902348879537</v>
      </c>
    </row>
    <row r="52" spans="1:2">
      <c r="A52" s="127">
        <v>39508</v>
      </c>
      <c r="B52" s="114">
        <v>1.0024841112525285</v>
      </c>
    </row>
    <row r="53" spans="1:2">
      <c r="A53" s="127">
        <v>39539</v>
      </c>
      <c r="B53" s="114">
        <v>0.80278131367011418</v>
      </c>
    </row>
    <row r="54" spans="1:2">
      <c r="A54" s="127">
        <v>39569</v>
      </c>
      <c r="B54" s="114">
        <v>0.67796706518110539</v>
      </c>
    </row>
    <row r="55" spans="1:2">
      <c r="A55" s="127">
        <v>39600</v>
      </c>
      <c r="B55" s="114">
        <v>0.47826426759869123</v>
      </c>
    </row>
    <row r="56" spans="1:2">
      <c r="A56" s="127">
        <v>39630</v>
      </c>
      <c r="B56" s="114">
        <v>0.4033757185052862</v>
      </c>
    </row>
    <row r="57" spans="1:2">
      <c r="A57" s="127">
        <v>39661</v>
      </c>
      <c r="B57" s="114">
        <v>0.60557480105748052</v>
      </c>
    </row>
    <row r="58" spans="1:2">
      <c r="A58" s="127">
        <v>39692</v>
      </c>
      <c r="B58" s="114">
        <v>0.46578284274979059</v>
      </c>
    </row>
    <row r="59" spans="1:2">
      <c r="A59" s="127">
        <v>39722</v>
      </c>
      <c r="B59" s="114">
        <v>-3.3474151206244508E-2</v>
      </c>
    </row>
    <row r="60" spans="1:2">
      <c r="A60" s="127">
        <v>39753</v>
      </c>
      <c r="B60" s="114">
        <v>-0.77487078723095681</v>
      </c>
    </row>
    <row r="61" spans="1:2">
      <c r="A61" s="127">
        <v>39783</v>
      </c>
      <c r="B61" s="114">
        <v>-0.94961073511556893</v>
      </c>
    </row>
    <row r="62" spans="1:2">
      <c r="A62" s="127">
        <v>39814</v>
      </c>
      <c r="B62" s="114">
        <v>-1.2004873745784765</v>
      </c>
    </row>
    <row r="63" spans="1:2">
      <c r="A63" s="127">
        <v>39845</v>
      </c>
      <c r="B63" s="114">
        <v>-1.4513640140413842</v>
      </c>
    </row>
    <row r="64" spans="1:2">
      <c r="A64" s="127">
        <v>39873</v>
      </c>
      <c r="B64" s="114">
        <v>-0.75989307741227563</v>
      </c>
    </row>
    <row r="65" spans="1:2">
      <c r="A65" s="127">
        <v>39904</v>
      </c>
      <c r="B65" s="114">
        <v>-0.68001195837930994</v>
      </c>
    </row>
    <row r="66" spans="1:2">
      <c r="A66" s="127">
        <v>39934</v>
      </c>
      <c r="B66" s="114">
        <v>-0.29558407303316286</v>
      </c>
    </row>
    <row r="67" spans="1:2">
      <c r="A67" s="127">
        <v>39965</v>
      </c>
      <c r="B67" s="114">
        <v>0.25359862031847574</v>
      </c>
    </row>
    <row r="68" spans="1:2">
      <c r="A68" s="127">
        <v>39995</v>
      </c>
      <c r="B68" s="114">
        <v>0.46079027281023033</v>
      </c>
    </row>
    <row r="69" spans="1:2">
      <c r="A69" s="127">
        <v>40026</v>
      </c>
      <c r="B69" s="114">
        <v>0.50073083232671323</v>
      </c>
    </row>
    <row r="70" spans="1:2">
      <c r="A70" s="127">
        <v>40057</v>
      </c>
      <c r="B70" s="114">
        <v>0.65550050045308383</v>
      </c>
    </row>
    <row r="71" spans="1:2">
      <c r="A71" s="127">
        <v>40087</v>
      </c>
      <c r="B71" s="114">
        <v>1.0673875204668128</v>
      </c>
    </row>
    <row r="72" spans="1:2">
      <c r="A72" s="127">
        <v>40118</v>
      </c>
      <c r="B72" s="114">
        <v>1.9735389644970167</v>
      </c>
    </row>
    <row r="73" spans="1:2">
      <c r="A73" s="127">
        <v>40148</v>
      </c>
      <c r="B73" s="114">
        <v>2.3005522955382194</v>
      </c>
    </row>
    <row r="74" spans="1:2">
      <c r="A74" s="127">
        <v>40179</v>
      </c>
      <c r="B74" s="114">
        <v>5.475826777098602</v>
      </c>
    </row>
    <row r="75" spans="1:2">
      <c r="A75" s="127">
        <v>40210</v>
      </c>
      <c r="B75" s="114">
        <v>3.8282786970436873</v>
      </c>
    </row>
    <row r="76" spans="1:2">
      <c r="A76" s="127">
        <v>40238</v>
      </c>
      <c r="B76" s="114">
        <v>3.1917260297497423</v>
      </c>
    </row>
    <row r="77" spans="1:2">
      <c r="A77" s="127">
        <v>40269</v>
      </c>
      <c r="B77" s="114">
        <v>2.9645640974997463</v>
      </c>
    </row>
    <row r="78" spans="1:2">
      <c r="A78" s="127">
        <v>40299</v>
      </c>
      <c r="B78" s="114">
        <v>2.7898241496151339</v>
      </c>
    </row>
    <row r="79" spans="1:2">
      <c r="A79" s="127">
        <v>40330</v>
      </c>
      <c r="B79" s="114">
        <v>2.1258123476536075</v>
      </c>
    </row>
    <row r="80" spans="1:2">
      <c r="A80" s="127">
        <v>40360</v>
      </c>
      <c r="B80" s="114">
        <v>1.9360946899503138</v>
      </c>
    </row>
    <row r="81" spans="1:2">
      <c r="A81" s="127">
        <v>40391</v>
      </c>
      <c r="B81" s="114">
        <v>1.726406752488779</v>
      </c>
    </row>
    <row r="82" spans="1:2">
      <c r="A82" s="127">
        <v>40422</v>
      </c>
      <c r="B82" s="114">
        <v>1.6565107733349342</v>
      </c>
    </row>
    <row r="83" spans="1:2">
      <c r="A83" s="127">
        <v>40452</v>
      </c>
      <c r="B83" s="114">
        <v>1.6315479236371326</v>
      </c>
    </row>
    <row r="84" spans="1:2">
      <c r="A84" s="127">
        <v>40483</v>
      </c>
      <c r="B84" s="114">
        <v>1.6415330635162531</v>
      </c>
    </row>
    <row r="85" spans="1:2">
      <c r="A85" s="127">
        <v>40513</v>
      </c>
      <c r="B85" s="114">
        <v>1.2770754579283476</v>
      </c>
    </row>
    <row r="86" spans="1:2">
      <c r="A86" s="127">
        <v>40544</v>
      </c>
      <c r="B86" s="114">
        <v>1.0598986655574725</v>
      </c>
    </row>
    <row r="87" spans="1:2">
      <c r="A87" s="127">
        <v>40575</v>
      </c>
      <c r="B87" s="114">
        <v>0.84272187318659708</v>
      </c>
    </row>
    <row r="88" spans="1:2">
      <c r="A88" s="127">
        <v>40603</v>
      </c>
      <c r="B88" s="114">
        <v>0.91261785234044179</v>
      </c>
    </row>
    <row r="89" spans="1:2">
      <c r="A89" s="127">
        <v>40634</v>
      </c>
      <c r="B89" s="114">
        <v>0.59558966117835965</v>
      </c>
    </row>
    <row r="90" spans="1:2">
      <c r="A90" s="127">
        <v>40664</v>
      </c>
      <c r="B90" s="114">
        <v>0.61805622590638121</v>
      </c>
    </row>
    <row r="91" spans="1:2">
      <c r="A91" s="127">
        <v>40695</v>
      </c>
      <c r="B91" s="114">
        <v>0.82524787839813574</v>
      </c>
    </row>
    <row r="92" spans="1:2">
      <c r="A92" s="127">
        <v>40725</v>
      </c>
      <c r="B92" s="114">
        <v>0.64551536057396341</v>
      </c>
    </row>
    <row r="93" spans="1:2">
      <c r="A93" s="127">
        <v>40756</v>
      </c>
      <c r="B93" s="114">
        <v>0.3409685942607818</v>
      </c>
    </row>
    <row r="94" spans="1:2">
      <c r="A94" s="127">
        <v>40787</v>
      </c>
      <c r="B94" s="114">
        <v>0.76533703912341144</v>
      </c>
    </row>
    <row r="95" spans="1:2">
      <c r="A95" s="127">
        <v>40817</v>
      </c>
      <c r="B95" s="114">
        <v>0.63553022069484244</v>
      </c>
    </row>
    <row r="96" spans="1:2">
      <c r="A96" s="127">
        <v>40848</v>
      </c>
      <c r="B96" s="114">
        <v>0.59309337620857949</v>
      </c>
    </row>
    <row r="97" spans="1:2">
      <c r="A97" s="127">
        <v>40878</v>
      </c>
      <c r="B97" s="114">
        <v>0.5980859461481397</v>
      </c>
    </row>
    <row r="98" spans="1:2">
      <c r="A98" s="127">
        <v>40909</v>
      </c>
      <c r="B98" s="114">
        <v>0.30227617722918926</v>
      </c>
    </row>
    <row r="99" spans="1:2">
      <c r="A99" s="127">
        <v>40940</v>
      </c>
      <c r="B99" s="114">
        <v>6.4664083102383358E-3</v>
      </c>
    </row>
    <row r="100" spans="1:2">
      <c r="A100" s="127">
        <v>40969</v>
      </c>
      <c r="B100" s="114">
        <v>4.141439788716049E-2</v>
      </c>
    </row>
    <row r="101" spans="1:2">
      <c r="A101" s="127">
        <v>41000</v>
      </c>
      <c r="B101" s="114">
        <v>5.8888392675621792E-2</v>
      </c>
    </row>
    <row r="102" spans="1:2">
      <c r="A102" s="127">
        <v>41030</v>
      </c>
      <c r="B102" s="114">
        <v>-8.3399850601848277E-2</v>
      </c>
    </row>
    <row r="103" spans="1:2">
      <c r="A103" s="127">
        <v>41061</v>
      </c>
      <c r="B103" s="114">
        <v>-0.4578425960688744</v>
      </c>
    </row>
    <row r="104" spans="1:2">
      <c r="A104" s="127">
        <v>41091</v>
      </c>
      <c r="B104" s="114">
        <v>-0.79234478201941783</v>
      </c>
    </row>
    <row r="105" spans="1:2">
      <c r="A105" s="127">
        <v>41122</v>
      </c>
      <c r="B105" s="114">
        <v>-0.86972961608260346</v>
      </c>
    </row>
    <row r="106" spans="1:2">
      <c r="A106" s="127">
        <v>41153</v>
      </c>
      <c r="B106" s="114">
        <v>-0.65255282371172818</v>
      </c>
    </row>
    <row r="107" spans="1:2">
      <c r="A107" s="127">
        <v>41183</v>
      </c>
      <c r="B107" s="114">
        <v>-0.53522743013205976</v>
      </c>
    </row>
    <row r="108" spans="1:2">
      <c r="A108" s="127">
        <v>41214</v>
      </c>
      <c r="B108" s="114">
        <v>-0.30556921291228362</v>
      </c>
    </row>
    <row r="109" spans="1:2">
      <c r="A109" s="127">
        <v>41244</v>
      </c>
      <c r="B109" s="114">
        <v>-0.2781100782447018</v>
      </c>
    </row>
    <row r="110" spans="1:2">
      <c r="A110" s="127">
        <v>41275</v>
      </c>
      <c r="B110" s="114">
        <v>-0.37172076461145837</v>
      </c>
    </row>
    <row r="111" spans="1:2">
      <c r="A111" s="127">
        <v>41306</v>
      </c>
      <c r="B111" s="114">
        <v>-0.46533145097821499</v>
      </c>
    </row>
    <row r="112" spans="1:2">
      <c r="A112" s="127">
        <v>41334</v>
      </c>
      <c r="B112" s="114">
        <v>-0.64256768383260743</v>
      </c>
    </row>
    <row r="113" spans="1:2">
      <c r="A113" s="127">
        <v>41365</v>
      </c>
      <c r="B113" s="114">
        <v>-0.83478162650568088</v>
      </c>
    </row>
    <row r="114" spans="1:2">
      <c r="A114" s="127">
        <v>41395</v>
      </c>
      <c r="B114" s="114">
        <v>-0.86972961608260346</v>
      </c>
    </row>
    <row r="115" spans="1:2">
      <c r="A115" s="127">
        <v>41426</v>
      </c>
      <c r="B115" s="114">
        <v>-0.51026458043425804</v>
      </c>
    </row>
    <row r="116" spans="1:2">
      <c r="A116" s="127">
        <v>41456</v>
      </c>
      <c r="B116" s="114">
        <v>-0.10337013036008925</v>
      </c>
    </row>
    <row r="117" spans="1:2">
      <c r="A117" s="127">
        <v>41487</v>
      </c>
      <c r="B117" s="114">
        <v>0.20367292092287198</v>
      </c>
    </row>
    <row r="118" spans="1:2">
      <c r="A118" s="127">
        <v>41518</v>
      </c>
      <c r="B118" s="114">
        <v>0.31350945959320003</v>
      </c>
    </row>
    <row r="119" spans="1:2">
      <c r="A119" s="127">
        <v>41548</v>
      </c>
      <c r="B119" s="114">
        <v>0.26608004516737638</v>
      </c>
    </row>
    <row r="120" spans="1:2">
      <c r="A120" s="127">
        <v>41579</v>
      </c>
      <c r="B120" s="114">
        <v>-1.8496441387563331E-2</v>
      </c>
    </row>
    <row r="121" spans="1:2">
      <c r="A121" s="127">
        <v>41609</v>
      </c>
      <c r="B121" s="114">
        <v>3.1429258008040001E-2</v>
      </c>
    </row>
    <row r="122" spans="1:2">
      <c r="A122" s="127">
        <v>41640</v>
      </c>
      <c r="B122" s="114">
        <v>-0.44660931370486362</v>
      </c>
    </row>
    <row r="123" spans="1:2">
      <c r="A123" s="127">
        <v>41671</v>
      </c>
      <c r="B123" s="114">
        <v>-0.92464788541776721</v>
      </c>
    </row>
    <row r="124" spans="1:2">
      <c r="A124" s="127">
        <v>41699</v>
      </c>
      <c r="B124" s="114">
        <v>-0.71995251789579273</v>
      </c>
    </row>
    <row r="125" spans="1:2">
      <c r="A125" s="127">
        <v>41730</v>
      </c>
      <c r="B125" s="114">
        <v>-0.66753053353040914</v>
      </c>
    </row>
    <row r="126" spans="1:2">
      <c r="A126" s="127">
        <v>41760</v>
      </c>
      <c r="B126" s="114">
        <v>-0.54770885498096078</v>
      </c>
    </row>
    <row r="127" spans="1:2">
      <c r="A127" s="127">
        <v>41791</v>
      </c>
      <c r="B127" s="114">
        <v>-0.50277572552491745</v>
      </c>
    </row>
    <row r="128" spans="1:2">
      <c r="A128" s="127">
        <v>41821</v>
      </c>
      <c r="B128" s="114">
        <v>-0.65005653874194802</v>
      </c>
    </row>
    <row r="129" spans="1:2">
      <c r="A129" s="127">
        <v>41852</v>
      </c>
      <c r="B129" s="114">
        <v>-0.68250824334909022</v>
      </c>
    </row>
    <row r="130" spans="1:2">
      <c r="A130" s="127">
        <v>41883</v>
      </c>
      <c r="B130" s="114">
        <v>-1.0095215743902932</v>
      </c>
    </row>
    <row r="131" spans="1:2">
      <c r="A131" s="127">
        <v>41913</v>
      </c>
      <c r="B131" s="114">
        <v>-1.0669361286952372</v>
      </c>
    </row>
    <row r="132" spans="1:2">
      <c r="A132" s="127">
        <v>41944</v>
      </c>
      <c r="B132" s="114">
        <v>-1.0794175535441382</v>
      </c>
    </row>
    <row r="133" spans="1:2">
      <c r="A133" s="127">
        <v>41974</v>
      </c>
      <c r="B133" s="114">
        <v>-1.3165646256732548</v>
      </c>
    </row>
    <row r="134" spans="1:2">
      <c r="A134" s="127">
        <v>42005</v>
      </c>
      <c r="B134" s="114">
        <v>-1.2828647785812224</v>
      </c>
    </row>
    <row r="135" spans="1:2">
      <c r="A135" s="127">
        <v>42036</v>
      </c>
      <c r="B135" s="114">
        <v>-1.2491649314891899</v>
      </c>
    </row>
    <row r="136" spans="1:2">
      <c r="A136" s="127">
        <v>42064</v>
      </c>
      <c r="B136" s="114">
        <v>-1.4813194336787465</v>
      </c>
    </row>
    <row r="137" spans="1:2">
      <c r="A137" s="127">
        <v>42095</v>
      </c>
      <c r="B137" s="114">
        <v>-1.4838157186485266</v>
      </c>
    </row>
    <row r="138" spans="1:2">
      <c r="A138" s="127">
        <v>42125</v>
      </c>
      <c r="B138" s="114">
        <v>-1.5387339879836903</v>
      </c>
    </row>
    <row r="139" spans="1:2">
      <c r="A139" s="127">
        <v>42156</v>
      </c>
      <c r="B139" s="114">
        <v>-1.5587042677419318</v>
      </c>
    </row>
    <row r="140" spans="1:2">
      <c r="A140" s="127">
        <v>42186</v>
      </c>
      <c r="B140" s="114">
        <v>-1.4413788741622637</v>
      </c>
    </row>
    <row r="141" spans="1:2">
      <c r="A141" s="127">
        <v>42217</v>
      </c>
      <c r="B141" s="114">
        <v>-1.7009925110194017</v>
      </c>
    </row>
    <row r="142" spans="1:2">
      <c r="A142" s="127">
        <v>42248</v>
      </c>
      <c r="B142" s="114">
        <v>-1.7284516456869836</v>
      </c>
    </row>
    <row r="143" spans="1:2">
      <c r="A143" s="127">
        <v>42278</v>
      </c>
      <c r="B143" s="114">
        <v>-1.7983476248408286</v>
      </c>
    </row>
    <row r="144" spans="1:2">
      <c r="A144" s="127">
        <v>42309</v>
      </c>
      <c r="B144" s="114">
        <v>-1.7858661999919279</v>
      </c>
    </row>
    <row r="145" spans="1:2">
      <c r="A145" s="127">
        <v>42339</v>
      </c>
      <c r="B145" s="114">
        <v>-1.3689866100386383</v>
      </c>
    </row>
    <row r="146" spans="1:2">
      <c r="A146" s="127">
        <v>42370</v>
      </c>
      <c r="B146" s="114">
        <v>-1.3839643198573195</v>
      </c>
    </row>
    <row r="147" spans="1:2">
      <c r="A147" s="127">
        <v>42401</v>
      </c>
      <c r="B147" s="114">
        <v>-1.3989420296760007</v>
      </c>
    </row>
    <row r="148" spans="1:2">
      <c r="A148" s="127">
        <v>42430</v>
      </c>
      <c r="B148" s="114">
        <v>-1.0070252894205129</v>
      </c>
    </row>
    <row r="149" spans="1:2">
      <c r="A149" s="127">
        <v>42461</v>
      </c>
      <c r="B149" s="114">
        <v>-0.94461816517600861</v>
      </c>
    </row>
    <row r="150" spans="1:2">
      <c r="A150" s="127">
        <v>42491</v>
      </c>
      <c r="B150" s="114">
        <v>-1.1268469679699613</v>
      </c>
    </row>
    <row r="151" spans="1:2">
      <c r="A151" s="127">
        <v>42522</v>
      </c>
      <c r="B151" s="114">
        <v>-1.0894026934232588</v>
      </c>
    </row>
    <row r="152" spans="1:2">
      <c r="A152" s="127">
        <v>42552</v>
      </c>
      <c r="B152" s="114">
        <v>-1.0869064084534787</v>
      </c>
    </row>
    <row r="153" spans="1:2">
      <c r="A153" s="127">
        <v>42583</v>
      </c>
      <c r="B153" s="114">
        <v>-0.60013083934634448</v>
      </c>
    </row>
    <row r="154" spans="1:2">
      <c r="A154" s="127">
        <v>42614</v>
      </c>
      <c r="B154" s="114">
        <v>-0.19323638927217587</v>
      </c>
    </row>
    <row r="155" spans="1:2">
      <c r="A155" s="127">
        <v>42644</v>
      </c>
      <c r="B155" s="114">
        <v>0.10631780710144545</v>
      </c>
    </row>
    <row r="156" spans="1:2">
      <c r="A156" s="127">
        <v>42675</v>
      </c>
      <c r="B156" s="114">
        <v>0.29353917983495859</v>
      </c>
    </row>
    <row r="157" spans="1:2">
      <c r="A157" s="127">
        <v>42705</v>
      </c>
      <c r="B157" s="114">
        <v>7.1369817524522844E-2</v>
      </c>
    </row>
    <row r="158" spans="1:2">
      <c r="A158" s="127">
        <v>42736</v>
      </c>
      <c r="B158" s="114">
        <v>0.41460900086929697</v>
      </c>
    </row>
    <row r="159" spans="1:2">
      <c r="A159" s="127">
        <v>42767</v>
      </c>
      <c r="B159" s="114">
        <v>0.75784818421407107</v>
      </c>
    </row>
    <row r="160" spans="1:2">
      <c r="A160" s="127">
        <v>42795</v>
      </c>
      <c r="B160" s="114">
        <v>0.64052279063440265</v>
      </c>
    </row>
    <row r="161" spans="1:2">
      <c r="A161" s="127">
        <v>42826</v>
      </c>
      <c r="B161" s="114">
        <v>0.53817510687341552</v>
      </c>
    </row>
    <row r="162" spans="1:2">
      <c r="A162" s="127">
        <v>42856</v>
      </c>
      <c r="B162" s="114">
        <v>0.42584228323330775</v>
      </c>
    </row>
    <row r="163" spans="1:2">
      <c r="A163" s="127">
        <v>42887</v>
      </c>
      <c r="B163" s="114">
        <v>0.55814538663165691</v>
      </c>
    </row>
    <row r="164" spans="1:2">
      <c r="A164" s="127">
        <v>42917</v>
      </c>
      <c r="B164" s="114">
        <v>0.73038904954648931</v>
      </c>
    </row>
    <row r="165" spans="1:2">
      <c r="A165" s="127">
        <v>42948</v>
      </c>
      <c r="B165" s="114">
        <v>0.43582742311242822</v>
      </c>
    </row>
    <row r="166" spans="1:2">
      <c r="A166" s="127">
        <v>42979</v>
      </c>
      <c r="B166" s="114">
        <v>0.19368778104375151</v>
      </c>
    </row>
    <row r="167" spans="1:2">
      <c r="A167" s="127">
        <v>43009</v>
      </c>
      <c r="B167" s="114">
        <v>-0.10836270029964995</v>
      </c>
    </row>
    <row r="168" spans="1:2">
      <c r="A168" s="127">
        <v>43040</v>
      </c>
      <c r="B168" s="114">
        <v>-0.35299862733810705</v>
      </c>
    </row>
    <row r="169" spans="1:2">
      <c r="A169" s="127">
        <v>43070</v>
      </c>
      <c r="B169" s="114">
        <v>-0.68500452831887038</v>
      </c>
    </row>
    <row r="170" spans="1:2">
      <c r="A170" s="127">
        <v>43101</v>
      </c>
      <c r="B170" s="114">
        <v>2.8932973038259879E-2</v>
      </c>
    </row>
    <row r="171" spans="1:2">
      <c r="A171" s="127">
        <v>43132</v>
      </c>
      <c r="B171" s="114">
        <v>0.74287047439538989</v>
      </c>
    </row>
    <row r="172" spans="1:2">
      <c r="A172" s="127">
        <v>43160</v>
      </c>
      <c r="B172" s="114">
        <v>0.22863577062067364</v>
      </c>
    </row>
    <row r="173" spans="1:2">
      <c r="A173" s="127">
        <v>43191</v>
      </c>
      <c r="B173" s="114">
        <v>-8.8392420541408528E-2</v>
      </c>
    </row>
    <row r="174" spans="1:2">
      <c r="A174" s="127">
        <v>43221</v>
      </c>
      <c r="B174" s="114">
        <v>0.60307851608770002</v>
      </c>
    </row>
    <row r="175" spans="1:2">
      <c r="A175" s="127">
        <v>43252</v>
      </c>
      <c r="B175" s="114">
        <v>0.46578284274979059</v>
      </c>
    </row>
    <row r="176" spans="1:2">
      <c r="A176" s="127">
        <v>43282</v>
      </c>
      <c r="B176" s="114">
        <v>0.37841286880748454</v>
      </c>
    </row>
    <row r="177" spans="1:2">
      <c r="A177" s="127">
        <v>43313</v>
      </c>
      <c r="B177" s="114">
        <v>0.2560949052882559</v>
      </c>
    </row>
    <row r="178" spans="1:2">
      <c r="A178" s="127">
        <v>43344</v>
      </c>
      <c r="B178" s="114">
        <v>0.38839800868660501</v>
      </c>
    </row>
    <row r="179" spans="1:2">
      <c r="A179" s="127">
        <v>43374</v>
      </c>
      <c r="B179" s="114">
        <v>0.43083485317286802</v>
      </c>
    </row>
    <row r="180" spans="1:2">
      <c r="A180" s="127">
        <v>43405</v>
      </c>
      <c r="B180" s="114">
        <v>0.65300421548330378</v>
      </c>
    </row>
    <row r="181" spans="1:2">
      <c r="A181" s="127">
        <v>43435</v>
      </c>
      <c r="B181" s="114">
        <v>0.68295963512066571</v>
      </c>
    </row>
    <row r="182" spans="1:2">
      <c r="A182" s="127">
        <v>43466</v>
      </c>
      <c r="B182" s="114">
        <v>-2.5985296296904142E-2</v>
      </c>
    </row>
    <row r="183" spans="1:2">
      <c r="A183" s="127">
        <v>43497</v>
      </c>
      <c r="B183" s="114">
        <v>-0.73493022771447392</v>
      </c>
    </row>
    <row r="184" spans="1:2">
      <c r="A184" s="127">
        <v>43525</v>
      </c>
      <c r="B184" s="114">
        <v>-0.32553949267052501</v>
      </c>
    </row>
    <row r="185" spans="1:2">
      <c r="A185" s="127">
        <v>43556</v>
      </c>
      <c r="B185" s="114">
        <v>0.14376208164814772</v>
      </c>
    </row>
    <row r="186" spans="1:2">
      <c r="A186" s="127">
        <v>43586</v>
      </c>
      <c r="B186" s="114">
        <v>-0.13582183496723174</v>
      </c>
    </row>
    <row r="187" spans="1:2">
      <c r="A187" s="127">
        <v>43617</v>
      </c>
      <c r="B187" s="114">
        <v>-0.11085898526943007</v>
      </c>
    </row>
    <row r="188" spans="1:2">
      <c r="A188" s="127">
        <v>43647</v>
      </c>
      <c r="B188" s="114">
        <v>-9.0888705511188647E-2</v>
      </c>
    </row>
    <row r="189" spans="1:2">
      <c r="A189" s="127">
        <v>43678</v>
      </c>
      <c r="B189" s="114">
        <v>-0.26063608345624051</v>
      </c>
    </row>
    <row r="190" spans="1:2">
      <c r="A190" s="127">
        <v>43709</v>
      </c>
      <c r="B190" s="114">
        <v>-0.28310264818426206</v>
      </c>
    </row>
    <row r="191" spans="1:2">
      <c r="A191" s="127">
        <v>43739</v>
      </c>
      <c r="B191" s="114">
        <v>-0.1308292650276715</v>
      </c>
    </row>
    <row r="192" spans="1:2">
      <c r="A192" s="127">
        <v>43770</v>
      </c>
      <c r="B192" s="114">
        <v>-0.10836270029964995</v>
      </c>
    </row>
    <row r="193" spans="1:5">
      <c r="A193" s="127">
        <v>43800</v>
      </c>
      <c r="B193" s="114">
        <v>0.13627322673880735</v>
      </c>
      <c r="C193" s="114">
        <f>B193</f>
        <v>0.13627322673880735</v>
      </c>
      <c r="D193" s="114">
        <f>B193</f>
        <v>0.13627322673880735</v>
      </c>
      <c r="E193" s="114">
        <f>B193</f>
        <v>0.13627322673880735</v>
      </c>
    </row>
    <row r="194" spans="1:5">
      <c r="A194" s="127">
        <v>43831</v>
      </c>
      <c r="B194" s="114"/>
      <c r="C194" s="114">
        <f t="shared" ref="C194:C257" si="3">_xlfn.FORECAST.ETS(A194,$B$2:$B$193,$A$2:$A$193,1,1)</f>
        <v>0.1015941686689362</v>
      </c>
      <c r="D194" s="114">
        <f t="shared" ref="D194:D257" si="4">C194-_xlfn.FORECAST.ETS.CONFINT(A194,$B$2:$B$193,$A$2:$A$193,$I$1,1,1)</f>
        <v>-0.28612995255070495</v>
      </c>
      <c r="E194" s="114">
        <f t="shared" ref="E194:E257" si="5">C194+_xlfn.FORECAST.ETS.CONFINT(A194,$B$2:$B$193,$A$2:$A$193,$I$1,1,1)</f>
        <v>0.48931828988857728</v>
      </c>
    </row>
    <row r="195" spans="1:5">
      <c r="A195" s="127">
        <v>43862</v>
      </c>
      <c r="B195" s="114"/>
      <c r="C195" s="114">
        <f t="shared" si="3"/>
        <v>9.2762439682412184E-2</v>
      </c>
      <c r="D195" s="114">
        <f t="shared" si="4"/>
        <v>-0.4291264697391648</v>
      </c>
      <c r="E195" s="114">
        <f t="shared" si="5"/>
        <v>0.61465134910398911</v>
      </c>
    </row>
    <row r="196" spans="1:5">
      <c r="A196" s="127">
        <v>43891</v>
      </c>
      <c r="B196" s="114"/>
      <c r="C196" s="114">
        <f t="shared" si="3"/>
        <v>8.3930710695890837E-2</v>
      </c>
      <c r="D196" s="114">
        <f t="shared" si="4"/>
        <v>-0.54430262044664046</v>
      </c>
      <c r="E196" s="114">
        <f t="shared" si="5"/>
        <v>0.71216404183842219</v>
      </c>
    </row>
    <row r="197" spans="1:5">
      <c r="A197" s="127">
        <v>43922</v>
      </c>
      <c r="B197" s="114"/>
      <c r="C197" s="114">
        <f t="shared" si="3"/>
        <v>7.509898170936681E-2</v>
      </c>
      <c r="D197" s="114">
        <f t="shared" si="4"/>
        <v>-0.64410721165879858</v>
      </c>
      <c r="E197" s="114">
        <f t="shared" si="5"/>
        <v>0.79430517507753218</v>
      </c>
    </row>
    <row r="198" spans="1:5">
      <c r="A198" s="127">
        <v>43952</v>
      </c>
      <c r="B198" s="114"/>
      <c r="C198" s="114">
        <f t="shared" si="3"/>
        <v>6.6267252722845449E-2</v>
      </c>
      <c r="D198" s="114">
        <f t="shared" si="4"/>
        <v>-0.73380126003046087</v>
      </c>
      <c r="E198" s="114">
        <f t="shared" si="5"/>
        <v>0.86633576547615165</v>
      </c>
    </row>
    <row r="199" spans="1:5">
      <c r="A199" s="127">
        <v>43983</v>
      </c>
      <c r="B199" s="114"/>
      <c r="C199" s="114">
        <f t="shared" si="3"/>
        <v>5.7435523736321437E-2</v>
      </c>
      <c r="D199" s="114">
        <f t="shared" si="4"/>
        <v>-0.81619692104747399</v>
      </c>
      <c r="E199" s="114">
        <f t="shared" si="5"/>
        <v>0.93106796852011686</v>
      </c>
    </row>
    <row r="200" spans="1:5">
      <c r="A200" s="127">
        <v>44013</v>
      </c>
      <c r="B200" s="114"/>
      <c r="C200" s="114">
        <f t="shared" si="3"/>
        <v>4.8603794749800082E-2</v>
      </c>
      <c r="D200" s="114">
        <f t="shared" si="4"/>
        <v>-0.89300648539692151</v>
      </c>
      <c r="E200" s="114">
        <f t="shared" si="5"/>
        <v>0.99021407489652158</v>
      </c>
    </row>
    <row r="201" spans="1:5">
      <c r="A201" s="127">
        <v>44044</v>
      </c>
      <c r="B201" s="114"/>
      <c r="C201" s="114">
        <f t="shared" si="3"/>
        <v>3.9772065763276063E-2</v>
      </c>
      <c r="D201" s="114">
        <f t="shared" si="4"/>
        <v>-0.96536411359577157</v>
      </c>
      <c r="E201" s="114">
        <f t="shared" si="5"/>
        <v>1.0449082451223237</v>
      </c>
    </row>
    <row r="202" spans="1:5">
      <c r="A202" s="127">
        <v>44075</v>
      </c>
      <c r="B202" s="114"/>
      <c r="C202" s="114">
        <f t="shared" si="3"/>
        <v>3.0940336776754715E-2</v>
      </c>
      <c r="D202" s="114">
        <f t="shared" si="4"/>
        <v>-1.0340668967078113</v>
      </c>
      <c r="E202" s="114">
        <f t="shared" si="5"/>
        <v>1.0959475702613206</v>
      </c>
    </row>
    <row r="203" spans="1:5">
      <c r="A203" s="127">
        <v>44105</v>
      </c>
      <c r="B203" s="114"/>
      <c r="C203" s="114">
        <f t="shared" si="3"/>
        <v>2.2108607790230689E-2</v>
      </c>
      <c r="D203" s="114">
        <f t="shared" si="4"/>
        <v>-1.0997002998637471</v>
      </c>
      <c r="E203" s="114">
        <f t="shared" si="5"/>
        <v>1.1439175154442083</v>
      </c>
    </row>
    <row r="204" spans="1:5">
      <c r="A204" s="127">
        <v>44136</v>
      </c>
      <c r="B204" s="114"/>
      <c r="C204" s="114">
        <f t="shared" si="3"/>
        <v>1.3276878803709329E-2</v>
      </c>
      <c r="D204" s="114">
        <f t="shared" si="4"/>
        <v>-1.1627093003108997</v>
      </c>
      <c r="E204" s="114">
        <f t="shared" si="5"/>
        <v>1.1892630579183185</v>
      </c>
    </row>
    <row r="205" spans="1:5">
      <c r="A205" s="127">
        <v>44166</v>
      </c>
      <c r="B205" s="114"/>
      <c r="C205" s="114">
        <f t="shared" si="3"/>
        <v>4.445149817185314E-3</v>
      </c>
      <c r="D205" s="114">
        <f t="shared" si="4"/>
        <v>-1.223441454297681</v>
      </c>
      <c r="E205" s="114">
        <f t="shared" si="5"/>
        <v>1.2323317539320517</v>
      </c>
    </row>
    <row r="206" spans="1:5">
      <c r="A206" s="127">
        <v>44197</v>
      </c>
      <c r="B206" s="114"/>
      <c r="C206" s="114">
        <f t="shared" si="3"/>
        <v>-4.386579169336032E-3</v>
      </c>
      <c r="D206" s="114">
        <f t="shared" si="4"/>
        <v>-1.2821743484175321</v>
      </c>
      <c r="E206" s="114">
        <f t="shared" si="5"/>
        <v>1.27340119007886</v>
      </c>
    </row>
    <row r="207" spans="1:5">
      <c r="A207" s="127">
        <v>44228</v>
      </c>
      <c r="B207" s="114"/>
      <c r="C207" s="114">
        <f t="shared" si="3"/>
        <v>-1.3218308155860061E-2</v>
      </c>
      <c r="D207" s="114">
        <f t="shared" si="4"/>
        <v>-1.3391338432316033</v>
      </c>
      <c r="E207" s="114">
        <f t="shared" si="5"/>
        <v>1.3126972269198831</v>
      </c>
    </row>
    <row r="208" spans="1:5">
      <c r="A208" s="127">
        <v>44256</v>
      </c>
      <c r="B208" s="114"/>
      <c r="C208" s="114">
        <f t="shared" si="3"/>
        <v>-2.2050037142381421E-2</v>
      </c>
      <c r="D208" s="114">
        <f t="shared" si="4"/>
        <v>-1.3945066236941992</v>
      </c>
      <c r="E208" s="114">
        <f t="shared" si="5"/>
        <v>1.3504065494094362</v>
      </c>
    </row>
    <row r="209" spans="1:5">
      <c r="A209" s="127">
        <v>44287</v>
      </c>
      <c r="B209" s="114"/>
      <c r="C209" s="114">
        <f t="shared" si="3"/>
        <v>-3.0881766128905433E-2</v>
      </c>
      <c r="D209" s="114">
        <f t="shared" si="4"/>
        <v>-1.4484490877553196</v>
      </c>
      <c r="E209" s="114">
        <f t="shared" si="5"/>
        <v>1.3866855554975088</v>
      </c>
    </row>
    <row r="210" spans="1:5">
      <c r="A210" s="127">
        <v>44317</v>
      </c>
      <c r="B210" s="114"/>
      <c r="C210" s="114">
        <f t="shared" si="3"/>
        <v>-3.9713495115426781E-2</v>
      </c>
      <c r="D210" s="114">
        <f t="shared" si="4"/>
        <v>-1.5010937998054961</v>
      </c>
      <c r="E210" s="114">
        <f t="shared" si="5"/>
        <v>1.4216668095746425</v>
      </c>
    </row>
    <row r="211" spans="1:5">
      <c r="A211" s="127">
        <v>44348</v>
      </c>
      <c r="C211" s="114">
        <f t="shared" si="3"/>
        <v>-4.8545224101950793E-2</v>
      </c>
      <c r="D211" s="114">
        <f t="shared" si="4"/>
        <v>-1.5525542777343808</v>
      </c>
      <c r="E211" s="114">
        <f t="shared" si="5"/>
        <v>1.4554638295304791</v>
      </c>
    </row>
    <row r="212" spans="1:5">
      <c r="A212" s="127">
        <v>44378</v>
      </c>
      <c r="C212" s="114">
        <f t="shared" si="3"/>
        <v>-5.7376953088472168E-2</v>
      </c>
      <c r="D212" s="114">
        <f t="shared" si="4"/>
        <v>-1.6029286110475027</v>
      </c>
      <c r="E212" s="114">
        <f t="shared" si="5"/>
        <v>1.4881747048705583</v>
      </c>
    </row>
    <row r="213" spans="1:5">
      <c r="A213" s="127">
        <v>44409</v>
      </c>
      <c r="C213" s="114">
        <f t="shared" si="3"/>
        <v>-6.6208682074996181E-2</v>
      </c>
      <c r="D213" s="114">
        <f t="shared" si="4"/>
        <v>-1.6523022409897274</v>
      </c>
      <c r="E213" s="114">
        <f t="shared" si="5"/>
        <v>1.5198848768397353</v>
      </c>
    </row>
    <row r="214" spans="1:5">
      <c r="A214" s="127">
        <v>44440</v>
      </c>
      <c r="C214" s="114">
        <f t="shared" si="3"/>
        <v>-7.5040411061517528E-2</v>
      </c>
      <c r="D214" s="114">
        <f t="shared" si="4"/>
        <v>-1.7007501282930344</v>
      </c>
      <c r="E214" s="114">
        <f t="shared" si="5"/>
        <v>1.5506693061699994</v>
      </c>
    </row>
    <row r="215" spans="1:5">
      <c r="A215" s="127">
        <v>44470</v>
      </c>
      <c r="C215" s="114">
        <f t="shared" si="3"/>
        <v>-8.3872140048041569E-2</v>
      </c>
      <c r="D215" s="114">
        <f t="shared" si="4"/>
        <v>-1.7483384657183556</v>
      </c>
      <c r="E215" s="114">
        <f t="shared" si="5"/>
        <v>1.5805941856222725</v>
      </c>
    </row>
    <row r="216" spans="1:5">
      <c r="A216" s="127">
        <v>44501</v>
      </c>
      <c r="C216" s="114">
        <f t="shared" si="3"/>
        <v>-9.2703869034562916E-2</v>
      </c>
      <c r="D216" s="114">
        <f t="shared" si="4"/>
        <v>-1.79512604700898</v>
      </c>
      <c r="E216" s="114">
        <f t="shared" si="5"/>
        <v>1.6097183089398541</v>
      </c>
    </row>
    <row r="217" spans="1:5">
      <c r="A217" s="127">
        <v>44531</v>
      </c>
      <c r="C217" s="114">
        <f t="shared" si="3"/>
        <v>-0.10153559802108693</v>
      </c>
      <c r="D217" s="114">
        <f t="shared" si="4"/>
        <v>-1.8411653729062878</v>
      </c>
      <c r="E217" s="114">
        <f t="shared" si="5"/>
        <v>1.6380941768641137</v>
      </c>
    </row>
    <row r="218" spans="1:5">
      <c r="A218" s="127">
        <v>44562</v>
      </c>
      <c r="C218" s="114">
        <f t="shared" si="3"/>
        <v>-0.11036732700760828</v>
      </c>
      <c r="D218" s="114">
        <f t="shared" si="4"/>
        <v>-1.8865035534199721</v>
      </c>
      <c r="E218" s="114">
        <f t="shared" si="5"/>
        <v>1.6657688994047557</v>
      </c>
    </row>
    <row r="219" spans="1:5">
      <c r="A219" s="127">
        <v>44593</v>
      </c>
      <c r="C219" s="114">
        <f t="shared" si="3"/>
        <v>-0.11919905599413229</v>
      </c>
      <c r="D219" s="114">
        <f t="shared" si="4"/>
        <v>-1.9311830504159375</v>
      </c>
      <c r="E219" s="114">
        <f t="shared" si="5"/>
        <v>1.692784938427673</v>
      </c>
    </row>
    <row r="220" spans="1:5">
      <c r="A220" s="127">
        <v>44621</v>
      </c>
      <c r="C220" s="114">
        <f t="shared" si="3"/>
        <v>-0.12803078498065368</v>
      </c>
      <c r="D220" s="114">
        <f t="shared" si="4"/>
        <v>-1.9752422937490646</v>
      </c>
      <c r="E220" s="114">
        <f t="shared" si="5"/>
        <v>1.7191807237877572</v>
      </c>
    </row>
    <row r="221" spans="1:5">
      <c r="A221" s="127">
        <v>44652</v>
      </c>
      <c r="C221" s="114">
        <f t="shared" si="3"/>
        <v>-0.13686251396717769</v>
      </c>
      <c r="D221" s="114">
        <f t="shared" si="4"/>
        <v>-2.0187161962951485</v>
      </c>
      <c r="E221" s="114">
        <f t="shared" si="5"/>
        <v>1.7449911683607933</v>
      </c>
    </row>
    <row r="222" spans="1:5">
      <c r="A222" s="127">
        <v>44682</v>
      </c>
      <c r="C222" s="114">
        <f t="shared" si="3"/>
        <v>-0.14569424295369904</v>
      </c>
      <c r="D222" s="114">
        <f t="shared" si="4"/>
        <v>-2.0616365874399354</v>
      </c>
      <c r="E222" s="114">
        <f t="shared" si="5"/>
        <v>1.7702481015325371</v>
      </c>
    </row>
    <row r="223" spans="1:5">
      <c r="A223" s="127">
        <v>44713</v>
      </c>
      <c r="C223" s="114">
        <f t="shared" si="3"/>
        <v>-0.15452597194022305</v>
      </c>
      <c r="D223" s="114">
        <f t="shared" si="4"/>
        <v>-2.1040325802641524</v>
      </c>
      <c r="E223" s="114">
        <f t="shared" si="5"/>
        <v>1.7949806363837062</v>
      </c>
    </row>
    <row r="224" spans="1:5">
      <c r="A224" s="127">
        <v>44743</v>
      </c>
      <c r="C224" s="114">
        <f t="shared" si="3"/>
        <v>-0.1633577009267444</v>
      </c>
      <c r="D224" s="114">
        <f t="shared" si="4"/>
        <v>-2.145930884408529</v>
      </c>
      <c r="E224" s="114">
        <f t="shared" si="5"/>
        <v>1.8192154825550402</v>
      </c>
    </row>
    <row r="225" spans="1:5">
      <c r="A225" s="127">
        <v>44774</v>
      </c>
      <c r="C225" s="114">
        <f t="shared" si="3"/>
        <v>-0.17218942991326841</v>
      </c>
      <c r="D225" s="114">
        <f t="shared" si="4"/>
        <v>-2.1873560741247804</v>
      </c>
      <c r="E225" s="114">
        <f t="shared" si="5"/>
        <v>1.8429772142982435</v>
      </c>
    </row>
    <row r="226" spans="1:5">
      <c r="A226" s="127">
        <v>44805</v>
      </c>
      <c r="C226" s="114">
        <f t="shared" si="3"/>
        <v>-0.18102115889978976</v>
      </c>
      <c r="D226" s="114">
        <f t="shared" si="4"/>
        <v>-2.2283308191132667</v>
      </c>
      <c r="E226" s="114">
        <f t="shared" si="5"/>
        <v>1.8662885013136874</v>
      </c>
    </row>
    <row r="227" spans="1:5">
      <c r="A227" s="127">
        <v>44835</v>
      </c>
      <c r="C227" s="114">
        <f t="shared" si="3"/>
        <v>-0.18985288788631377</v>
      </c>
      <c r="D227" s="114">
        <f t="shared" si="4"/>
        <v>-2.2688760842704467</v>
      </c>
      <c r="E227" s="114">
        <f t="shared" si="5"/>
        <v>1.8891703084978191</v>
      </c>
    </row>
    <row r="228" spans="1:5">
      <c r="A228" s="127">
        <v>44866</v>
      </c>
      <c r="C228" s="114">
        <f t="shared" si="3"/>
        <v>-0.19868461687283512</v>
      </c>
      <c r="D228" s="114">
        <f t="shared" si="4"/>
        <v>-2.3090113033131825</v>
      </c>
      <c r="E228" s="114">
        <f t="shared" si="5"/>
        <v>1.9116420695675123</v>
      </c>
    </row>
    <row r="229" spans="1:5">
      <c r="A229" s="127">
        <v>44896</v>
      </c>
      <c r="C229" s="114">
        <f t="shared" si="3"/>
        <v>-0.20751634585935913</v>
      </c>
      <c r="D229" s="114">
        <f t="shared" si="4"/>
        <v>-2.3487545303359036</v>
      </c>
      <c r="E229" s="114">
        <f t="shared" si="5"/>
        <v>1.9337218386171855</v>
      </c>
    </row>
    <row r="230" spans="1:5">
      <c r="A230" s="127">
        <v>44927</v>
      </c>
      <c r="C230" s="114">
        <f t="shared" si="3"/>
        <v>-0.21634807484588053</v>
      </c>
      <c r="D230" s="114">
        <f t="shared" si="4"/>
        <v>-2.3881225726327999</v>
      </c>
      <c r="E230" s="114">
        <f t="shared" si="5"/>
        <v>1.9554264229410387</v>
      </c>
    </row>
    <row r="231" spans="1:5">
      <c r="A231" s="127">
        <v>44958</v>
      </c>
      <c r="C231" s="114">
        <f t="shared" si="3"/>
        <v>-0.22517980383240455</v>
      </c>
      <c r="D231" s="114">
        <f t="shared" si="4"/>
        <v>-2.4271311075387181</v>
      </c>
      <c r="E231" s="114">
        <f t="shared" si="5"/>
        <v>1.9767714998739092</v>
      </c>
    </row>
    <row r="232" spans="1:5">
      <c r="A232" s="127">
        <v>44986</v>
      </c>
      <c r="C232" s="114">
        <f t="shared" si="3"/>
        <v>-0.23401153281892589</v>
      </c>
      <c r="D232" s="114">
        <f t="shared" si="4"/>
        <v>-2.4657947855765321</v>
      </c>
      <c r="E232" s="114">
        <f t="shared" si="5"/>
        <v>1.9977717199386802</v>
      </c>
    </row>
    <row r="233" spans="1:5">
      <c r="A233" s="127">
        <v>45017</v>
      </c>
      <c r="C233" s="114">
        <f t="shared" si="3"/>
        <v>-0.24284326180544991</v>
      </c>
      <c r="D233" s="114">
        <f t="shared" si="4"/>
        <v>-2.5041273218217439</v>
      </c>
      <c r="E233" s="114">
        <f t="shared" si="5"/>
        <v>2.0184407982108441</v>
      </c>
    </row>
    <row r="234" spans="1:5">
      <c r="A234" s="127">
        <v>45047</v>
      </c>
      <c r="C234" s="114">
        <f t="shared" si="3"/>
        <v>-0.25167499079197125</v>
      </c>
      <c r="D234" s="114">
        <f t="shared" si="4"/>
        <v>-2.5421415770877163</v>
      </c>
      <c r="E234" s="114">
        <f t="shared" si="5"/>
        <v>2.0387915955037741</v>
      </c>
    </row>
    <row r="235" spans="1:5">
      <c r="A235" s="127">
        <v>45078</v>
      </c>
      <c r="C235" s="114">
        <f t="shared" si="3"/>
        <v>-0.26050671977849527</v>
      </c>
      <c r="D235" s="114">
        <f t="shared" si="4"/>
        <v>-2.5798496302835026</v>
      </c>
      <c r="E235" s="114">
        <f t="shared" si="5"/>
        <v>2.0588361907265118</v>
      </c>
    </row>
    <row r="236" spans="1:5">
      <c r="A236" s="127">
        <v>45108</v>
      </c>
      <c r="C236" s="114">
        <f t="shared" si="3"/>
        <v>-0.26933844876501661</v>
      </c>
      <c r="D236" s="114">
        <f t="shared" si="4"/>
        <v>-2.6172628430889531</v>
      </c>
      <c r="E236" s="114">
        <f t="shared" si="5"/>
        <v>2.07858594555892</v>
      </c>
    </row>
    <row r="237" spans="1:5">
      <c r="A237" s="127">
        <v>45139</v>
      </c>
      <c r="C237" s="114">
        <f t="shared" si="3"/>
        <v>-0.27817017775154068</v>
      </c>
      <c r="D237" s="114">
        <f t="shared" si="4"/>
        <v>-2.6543919179205919</v>
      </c>
      <c r="E237" s="114">
        <f t="shared" si="5"/>
        <v>2.0980515624175102</v>
      </c>
    </row>
    <row r="238" spans="1:5">
      <c r="A238" s="127">
        <v>45170</v>
      </c>
      <c r="C238" s="114">
        <f t="shared" si="3"/>
        <v>-0.28700190673806203</v>
      </c>
      <c r="D238" s="114">
        <f t="shared" si="4"/>
        <v>-2.6912469500191434</v>
      </c>
      <c r="E238" s="114">
        <f t="shared" si="5"/>
        <v>2.1172431365430193</v>
      </c>
    </row>
    <row r="239" spans="1:5">
      <c r="A239" s="127">
        <v>45200</v>
      </c>
      <c r="C239" s="114">
        <f t="shared" si="3"/>
        <v>-0.29583363572458604</v>
      </c>
      <c r="D239" s="114">
        <f t="shared" si="4"/>
        <v>-2.7278374743708702</v>
      </c>
      <c r="E239" s="114">
        <f t="shared" si="5"/>
        <v>2.1361702029216985</v>
      </c>
    </row>
    <row r="240" spans="1:5">
      <c r="A240" s="127">
        <v>45231</v>
      </c>
      <c r="C240" s="114">
        <f t="shared" si="3"/>
        <v>-0.30466536471110739</v>
      </c>
      <c r="D240" s="114">
        <f t="shared" si="4"/>
        <v>-2.7641725080749691</v>
      </c>
      <c r="E240" s="114">
        <f t="shared" si="5"/>
        <v>2.1548417786527541</v>
      </c>
    </row>
    <row r="241" spans="1:5">
      <c r="A241" s="127">
        <v>45261</v>
      </c>
      <c r="C241" s="114">
        <f t="shared" si="3"/>
        <v>-0.3134970936976314</v>
      </c>
      <c r="D241" s="114">
        <f t="shared" si="4"/>
        <v>-2.8002605886855316</v>
      </c>
      <c r="E241" s="114">
        <f t="shared" si="5"/>
        <v>2.1732664012902689</v>
      </c>
    </row>
    <row r="242" spans="1:5">
      <c r="A242" s="127">
        <v>45292</v>
      </c>
      <c r="C242" s="114">
        <f t="shared" si="3"/>
        <v>-0.32232882268415275</v>
      </c>
      <c r="D242" s="114">
        <f t="shared" si="4"/>
        <v>-2.8361098089854604</v>
      </c>
      <c r="E242" s="114">
        <f t="shared" si="5"/>
        <v>2.1914521636171544</v>
      </c>
    </row>
    <row r="243" spans="1:5">
      <c r="A243" s="127">
        <v>45323</v>
      </c>
      <c r="C243" s="114">
        <f t="shared" si="3"/>
        <v>-0.33116055167067676</v>
      </c>
      <c r="D243" s="114">
        <f t="shared" si="4"/>
        <v>-2.871727848589706</v>
      </c>
      <c r="E243" s="114">
        <f t="shared" si="5"/>
        <v>2.2094067452483523</v>
      </c>
    </row>
    <row r="244" spans="1:5">
      <c r="A244" s="127">
        <v>45352</v>
      </c>
      <c r="C244" s="114">
        <f t="shared" si="3"/>
        <v>-0.33999228065719811</v>
      </c>
      <c r="D244" s="114">
        <f t="shared" si="4"/>
        <v>-2.9071220027238276</v>
      </c>
      <c r="E244" s="114">
        <f t="shared" si="5"/>
        <v>2.2271374414094316</v>
      </c>
    </row>
    <row r="245" spans="1:5">
      <c r="A245" s="127">
        <v>45383</v>
      </c>
      <c r="C245" s="114">
        <f t="shared" si="3"/>
        <v>-0.34882400964372212</v>
      </c>
      <c r="D245" s="114">
        <f t="shared" si="4"/>
        <v>-2.9422992084802653</v>
      </c>
      <c r="E245" s="114">
        <f t="shared" si="5"/>
        <v>2.2446511891928207</v>
      </c>
    </row>
    <row r="246" spans="1:5">
      <c r="A246" s="127">
        <v>45413</v>
      </c>
      <c r="C246" s="114">
        <f t="shared" si="3"/>
        <v>-0.35765573863024352</v>
      </c>
      <c r="D246" s="114">
        <f t="shared" si="4"/>
        <v>-2.9772660688170669</v>
      </c>
      <c r="E246" s="114">
        <f t="shared" si="5"/>
        <v>2.26195459155658</v>
      </c>
    </row>
    <row r="247" spans="1:5">
      <c r="A247" s="127">
        <v>45444</v>
      </c>
      <c r="C247" s="114">
        <f t="shared" si="3"/>
        <v>-0.36648746761676754</v>
      </c>
      <c r="D247" s="114">
        <f t="shared" si="4"/>
        <v>-3.0120288745317483</v>
      </c>
      <c r="E247" s="114">
        <f t="shared" si="5"/>
        <v>2.2790539392982128</v>
      </c>
    </row>
    <row r="248" spans="1:5">
      <c r="A248" s="127">
        <v>45474</v>
      </c>
      <c r="C248" s="114">
        <f t="shared" si="3"/>
        <v>-0.37531919660328888</v>
      </c>
      <c r="D248" s="114">
        <f t="shared" si="4"/>
        <v>-3.0465936244149954</v>
      </c>
      <c r="E248" s="114">
        <f t="shared" si="5"/>
        <v>2.2959552312084175</v>
      </c>
    </row>
    <row r="249" spans="1:5">
      <c r="A249" s="127">
        <v>45505</v>
      </c>
      <c r="C249" s="114">
        <f t="shared" si="3"/>
        <v>-0.3841509255898129</v>
      </c>
      <c r="D249" s="114">
        <f t="shared" si="4"/>
        <v>-3.0809660437650859</v>
      </c>
      <c r="E249" s="114">
        <f t="shared" si="5"/>
        <v>2.3126641925854603</v>
      </c>
    </row>
    <row r="250" spans="1:5">
      <c r="A250" s="127">
        <v>45536</v>
      </c>
      <c r="C250" s="114">
        <f t="shared" si="3"/>
        <v>-0.39298265457633424</v>
      </c>
      <c r="D250" s="114">
        <f t="shared" si="4"/>
        <v>-3.1151516014228613</v>
      </c>
      <c r="E250" s="114">
        <f t="shared" si="5"/>
        <v>2.3291862922701925</v>
      </c>
    </row>
    <row r="251" spans="1:5">
      <c r="A251" s="127">
        <v>45566</v>
      </c>
      <c r="C251" s="114">
        <f t="shared" si="3"/>
        <v>-0.40181438356285831</v>
      </c>
      <c r="D251" s="114">
        <f t="shared" si="4"/>
        <v>-3.1491555254691939</v>
      </c>
      <c r="E251" s="114">
        <f t="shared" si="5"/>
        <v>2.3455267583434773</v>
      </c>
    </row>
    <row r="252" spans="1:5">
      <c r="A252" s="127">
        <v>45597</v>
      </c>
      <c r="C252" s="114">
        <f t="shared" si="3"/>
        <v>-0.4106461125493796</v>
      </c>
      <c r="D252" s="114">
        <f t="shared" si="4"/>
        <v>-3.1829828177108812</v>
      </c>
      <c r="E252" s="114">
        <f t="shared" si="5"/>
        <v>2.3616905926121223</v>
      </c>
    </row>
    <row r="253" spans="1:5">
      <c r="A253" s="127">
        <v>45627</v>
      </c>
      <c r="C253" s="114">
        <f t="shared" si="3"/>
        <v>-0.41947784153590367</v>
      </c>
      <c r="D253" s="114">
        <f t="shared" si="4"/>
        <v>-3.216638267067319</v>
      </c>
      <c r="E253" s="114">
        <f t="shared" si="5"/>
        <v>2.3776825839955116</v>
      </c>
    </row>
    <row r="254" spans="1:5">
      <c r="A254" s="127">
        <v>45658</v>
      </c>
      <c r="C254" s="114">
        <f t="shared" si="3"/>
        <v>-0.42830957052242496</v>
      </c>
      <c r="D254" s="114">
        <f t="shared" si="4"/>
        <v>-3.2501264619580246</v>
      </c>
      <c r="E254" s="114">
        <f t="shared" si="5"/>
        <v>2.3935073209131748</v>
      </c>
    </row>
    <row r="255" spans="1:5">
      <c r="A255" s="127">
        <v>45689</v>
      </c>
      <c r="C255" s="114">
        <f t="shared" si="3"/>
        <v>-0.43714129950894903</v>
      </c>
      <c r="D255" s="114">
        <f t="shared" si="4"/>
        <v>-3.2834518017806635</v>
      </c>
      <c r="E255" s="114">
        <f t="shared" si="5"/>
        <v>2.4091692027627651</v>
      </c>
    </row>
    <row r="256" spans="1:5">
      <c r="A256" s="127">
        <v>45717</v>
      </c>
      <c r="C256" s="114">
        <f t="shared" si="3"/>
        <v>-0.44597302849547032</v>
      </c>
      <c r="D256" s="114">
        <f t="shared" si="4"/>
        <v>-3.3166185075597268</v>
      </c>
      <c r="E256" s="114">
        <f t="shared" si="5"/>
        <v>2.424672450568786</v>
      </c>
    </row>
    <row r="257" spans="1:5">
      <c r="A257" s="127">
        <v>45748</v>
      </c>
      <c r="C257" s="114">
        <f t="shared" si="3"/>
        <v>-0.45480475748199439</v>
      </c>
      <c r="D257" s="114">
        <f t="shared" si="4"/>
        <v>-3.3496306318379339</v>
      </c>
      <c r="E257" s="114">
        <f t="shared" si="5"/>
        <v>2.4400211168739454</v>
      </c>
    </row>
    <row r="258" spans="1:5">
      <c r="A258" s="127">
        <v>45778</v>
      </c>
      <c r="C258" s="114">
        <f t="shared" ref="C258:C313" si="6">_xlfn.FORECAST.ETS(A258,$B$2:$B$193,$A$2:$A$193,1,1)</f>
        <v>-0.4636364864685158</v>
      </c>
      <c r="D258" s="114">
        <f t="shared" ref="D258:D313" si="7">C258-_xlfn.FORECAST.ETS.CONFINT(A258,$B$2:$B$193,$A$2:$A$193,$I$1,1,1)</f>
        <v>-3.3824920678750345</v>
      </c>
      <c r="E258" s="114">
        <f t="shared" ref="E258:E313" si="8">C258+_xlfn.FORECAST.ETS.CONFINT(A258,$B$2:$B$193,$A$2:$A$193,$I$1,1,1)</f>
        <v>2.4552190949380028</v>
      </c>
    </row>
    <row r="259" spans="1:5">
      <c r="A259" s="127">
        <v>45809</v>
      </c>
      <c r="C259" s="114">
        <f t="shared" si="6"/>
        <v>-0.47246821545503975</v>
      </c>
      <c r="D259" s="114">
        <f t="shared" si="7"/>
        <v>-3.4152065582123607</v>
      </c>
      <c r="E259" s="114">
        <f t="shared" si="8"/>
        <v>2.4702701273022813</v>
      </c>
    </row>
    <row r="260" spans="1:5">
      <c r="A260" s="127">
        <v>45839</v>
      </c>
      <c r="C260" s="114">
        <f t="shared" si="6"/>
        <v>-0.48129994444156116</v>
      </c>
      <c r="D260" s="114">
        <f t="shared" si="7"/>
        <v>-3.447777702655666</v>
      </c>
      <c r="E260" s="114">
        <f t="shared" si="8"/>
        <v>2.4851778137725433</v>
      </c>
    </row>
    <row r="261" spans="1:5">
      <c r="A261" s="127">
        <v>45870</v>
      </c>
      <c r="C261" s="114">
        <f t="shared" si="6"/>
        <v>-0.49013167342808511</v>
      </c>
      <c r="D261" s="114">
        <f t="shared" si="7"/>
        <v>-3.4802089657238198</v>
      </c>
      <c r="E261" s="114">
        <f t="shared" si="8"/>
        <v>2.4999456188676494</v>
      </c>
    </row>
    <row r="262" spans="1:5">
      <c r="A262" s="127">
        <v>45901</v>
      </c>
      <c r="C262" s="114">
        <f t="shared" si="6"/>
        <v>-0.49896340241460652</v>
      </c>
      <c r="D262" s="114">
        <f t="shared" si="7"/>
        <v>-3.5125036836063046</v>
      </c>
      <c r="E262" s="114">
        <f t="shared" si="8"/>
        <v>2.5145768787770919</v>
      </c>
    </row>
    <row r="263" spans="1:5">
      <c r="A263" s="127">
        <v>45931</v>
      </c>
      <c r="C263" s="114">
        <f t="shared" si="6"/>
        <v>-0.50779513140113053</v>
      </c>
      <c r="D263" s="114">
        <f t="shared" si="7"/>
        <v>-3.5446650706685334</v>
      </c>
      <c r="E263" s="114">
        <f t="shared" si="8"/>
        <v>2.5290748078662721</v>
      </c>
    </row>
    <row r="264" spans="1:5">
      <c r="A264" s="127">
        <v>45962</v>
      </c>
      <c r="C264" s="114">
        <f t="shared" si="6"/>
        <v>-0.51662686038765193</v>
      </c>
      <c r="D264" s="114">
        <f t="shared" si="7"/>
        <v>-3.5766962255403061</v>
      </c>
      <c r="E264" s="114">
        <f t="shared" si="8"/>
        <v>2.5434425047650024</v>
      </c>
    </row>
    <row r="265" spans="1:5">
      <c r="A265" s="127">
        <v>45992</v>
      </c>
      <c r="C265" s="114">
        <f t="shared" si="6"/>
        <v>-0.52545858937417589</v>
      </c>
      <c r="D265" s="114">
        <f t="shared" si="7"/>
        <v>-3.6086001368196108</v>
      </c>
      <c r="E265" s="114">
        <f t="shared" si="8"/>
        <v>2.5576829580712586</v>
      </c>
    </row>
    <row r="266" spans="1:5">
      <c r="A266" s="127">
        <v>46023</v>
      </c>
      <c r="C266" s="114">
        <f t="shared" si="6"/>
        <v>-0.53429031836069729</v>
      </c>
      <c r="D266" s="114">
        <f t="shared" si="7"/>
        <v>-3.6403796884209632</v>
      </c>
      <c r="E266" s="114">
        <f t="shared" si="8"/>
        <v>2.5717990516995686</v>
      </c>
    </row>
    <row r="267" spans="1:5">
      <c r="A267" s="127">
        <v>46054</v>
      </c>
      <c r="C267" s="114">
        <f t="shared" si="6"/>
        <v>-0.54312204734722136</v>
      </c>
      <c r="D267" s="114">
        <f t="shared" si="7"/>
        <v>-3.6720376645950239</v>
      </c>
      <c r="E267" s="114">
        <f t="shared" si="8"/>
        <v>2.5857935699005807</v>
      </c>
    </row>
    <row r="268" spans="1:5">
      <c r="A268" s="127">
        <v>46082</v>
      </c>
      <c r="C268" s="114">
        <f t="shared" si="6"/>
        <v>-0.55195377633374265</v>
      </c>
      <c r="D268" s="114">
        <f t="shared" si="7"/>
        <v>-3.7035767546437555</v>
      </c>
      <c r="E268" s="114">
        <f t="shared" si="8"/>
        <v>2.5996692019762699</v>
      </c>
    </row>
    <row r="269" spans="1:5">
      <c r="A269" s="127">
        <v>46113</v>
      </c>
      <c r="C269" s="114">
        <f t="shared" si="6"/>
        <v>-0.56078550532026672</v>
      </c>
      <c r="D269" s="114">
        <f t="shared" si="7"/>
        <v>-3.7349995573534307</v>
      </c>
      <c r="E269" s="114">
        <f t="shared" si="8"/>
        <v>2.6134285467128975</v>
      </c>
    </row>
    <row r="270" spans="1:5">
      <c r="A270" s="127">
        <v>46143</v>
      </c>
      <c r="C270" s="114">
        <f t="shared" si="6"/>
        <v>-0.56961723430678801</v>
      </c>
      <c r="D270" s="114">
        <f t="shared" si="7"/>
        <v>-3.7663085851657598</v>
      </c>
      <c r="E270" s="114">
        <f t="shared" si="8"/>
        <v>2.6270741165521843</v>
      </c>
    </row>
    <row r="271" spans="1:5">
      <c r="A271" s="127">
        <v>46174</v>
      </c>
      <c r="C271" s="114">
        <f t="shared" si="6"/>
        <v>-0.57844896329331208</v>
      </c>
      <c r="D271" s="114">
        <f t="shared" si="7"/>
        <v>-3.797506268105848</v>
      </c>
      <c r="E271" s="114">
        <f t="shared" si="8"/>
        <v>2.6406083415192239</v>
      </c>
    </row>
    <row r="272" spans="1:5">
      <c r="A272" s="127">
        <v>46204</v>
      </c>
      <c r="C272" s="114">
        <f t="shared" si="6"/>
        <v>-0.58728069227983337</v>
      </c>
      <c r="D272" s="114">
        <f t="shared" si="7"/>
        <v>-3.8285949574839875</v>
      </c>
      <c r="E272" s="114">
        <f t="shared" si="8"/>
        <v>2.654033572924321</v>
      </c>
    </row>
    <row r="273" spans="1:5">
      <c r="A273" s="127">
        <v>46235</v>
      </c>
      <c r="C273" s="114">
        <f t="shared" si="6"/>
        <v>-0.59611242126635744</v>
      </c>
      <c r="D273" s="114">
        <f t="shared" si="7"/>
        <v>-3.8595769293870674</v>
      </c>
      <c r="E273" s="114">
        <f t="shared" si="8"/>
        <v>2.6673520868543523</v>
      </c>
    </row>
    <row r="274" spans="1:5">
      <c r="A274" s="127">
        <v>46266</v>
      </c>
      <c r="C274" s="114">
        <f t="shared" si="6"/>
        <v>-0.60494415025287884</v>
      </c>
      <c r="D274" s="114">
        <f t="shared" si="7"/>
        <v>-3.8904543879739149</v>
      </c>
      <c r="E274" s="114">
        <f t="shared" si="8"/>
        <v>2.6805660874681574</v>
      </c>
    </row>
    <row r="275" spans="1:5">
      <c r="A275" s="127">
        <v>46296</v>
      </c>
      <c r="C275" s="114">
        <f t="shared" si="6"/>
        <v>-0.6137758792394028</v>
      </c>
      <c r="D275" s="114">
        <f t="shared" si="7"/>
        <v>-3.9212294685879376</v>
      </c>
      <c r="E275" s="114">
        <f t="shared" si="8"/>
        <v>2.6936777101091325</v>
      </c>
    </row>
    <row r="276" spans="1:5">
      <c r="A276" s="127">
        <v>46327</v>
      </c>
      <c r="C276" s="114">
        <f t="shared" si="6"/>
        <v>-0.6226076082259242</v>
      </c>
      <c r="D276" s="114">
        <f t="shared" si="7"/>
        <v>-3.9519042406991924</v>
      </c>
      <c r="E276" s="114">
        <f t="shared" si="8"/>
        <v>2.706689024247344</v>
      </c>
    </row>
    <row r="277" spans="1:5">
      <c r="A277" s="127">
        <v>46357</v>
      </c>
      <c r="C277" s="114">
        <f t="shared" si="6"/>
        <v>-0.63143933721244816</v>
      </c>
      <c r="D277" s="114">
        <f t="shared" si="7"/>
        <v>-3.982480710687228</v>
      </c>
      <c r="E277" s="114">
        <f t="shared" si="8"/>
        <v>2.7196020362623319</v>
      </c>
    </row>
    <row r="278" spans="1:5">
      <c r="A278" s="127">
        <v>46388</v>
      </c>
      <c r="C278" s="114">
        <f t="shared" si="6"/>
        <v>-0.64027106619896956</v>
      </c>
      <c r="D278" s="114">
        <f t="shared" si="7"/>
        <v>-4.0129608244750212</v>
      </c>
      <c r="E278" s="114">
        <f t="shared" si="8"/>
        <v>2.7324186920770819</v>
      </c>
    </row>
    <row r="279" spans="1:5">
      <c r="A279" s="127">
        <v>46419</v>
      </c>
      <c r="C279" s="114">
        <f t="shared" si="6"/>
        <v>-0.64910279518549352</v>
      </c>
      <c r="D279" s="114">
        <f t="shared" si="7"/>
        <v>-4.0433464700236943</v>
      </c>
      <c r="E279" s="114">
        <f t="shared" si="8"/>
        <v>2.7451408796527077</v>
      </c>
    </row>
    <row r="280" spans="1:5">
      <c r="A280" s="127">
        <v>46447</v>
      </c>
      <c r="C280" s="114">
        <f t="shared" si="6"/>
        <v>-0.65793452417201492</v>
      </c>
      <c r="D280" s="114">
        <f t="shared" si="7"/>
        <v>-4.0736394796968076</v>
      </c>
      <c r="E280" s="114">
        <f t="shared" si="8"/>
        <v>2.7577704313527773</v>
      </c>
    </row>
    <row r="281" spans="1:5">
      <c r="A281" s="127">
        <v>46478</v>
      </c>
      <c r="C281" s="114">
        <f t="shared" si="6"/>
        <v>-0.66676625315853899</v>
      </c>
      <c r="D281" s="114">
        <f t="shared" si="7"/>
        <v>-4.1038416325025269</v>
      </c>
      <c r="E281" s="114">
        <f t="shared" si="8"/>
        <v>2.7703091261854489</v>
      </c>
    </row>
    <row r="282" spans="1:5">
      <c r="A282" s="127">
        <v>46508</v>
      </c>
      <c r="C282" s="114">
        <f t="shared" si="6"/>
        <v>-0.67559798214506028</v>
      </c>
      <c r="D282" s="114">
        <f t="shared" si="7"/>
        <v>-4.1339546562212188</v>
      </c>
      <c r="E282" s="114">
        <f t="shared" si="8"/>
        <v>2.7827586919310985</v>
      </c>
    </row>
    <row r="283" spans="1:5">
      <c r="A283" s="127">
        <v>46539</v>
      </c>
      <c r="C283" s="114">
        <f t="shared" si="6"/>
        <v>-0.68442971113158435</v>
      </c>
      <c r="D283" s="114">
        <f t="shared" si="7"/>
        <v>-4.1639802294255901</v>
      </c>
      <c r="E283" s="114">
        <f t="shared" si="8"/>
        <v>2.7951208071624216</v>
      </c>
    </row>
    <row r="284" spans="1:5">
      <c r="A284" s="127">
        <v>46569</v>
      </c>
      <c r="C284" s="114">
        <f t="shared" si="6"/>
        <v>-0.69326144011810564</v>
      </c>
      <c r="D284" s="114">
        <f t="shared" si="7"/>
        <v>-4.1939199833998604</v>
      </c>
      <c r="E284" s="114">
        <f t="shared" si="8"/>
        <v>2.8073971031636491</v>
      </c>
    </row>
    <row r="285" spans="1:5">
      <c r="A285" s="127">
        <v>46600</v>
      </c>
      <c r="C285" s="114">
        <f t="shared" si="6"/>
        <v>-0.70209316910462971</v>
      </c>
      <c r="D285" s="114">
        <f t="shared" si="7"/>
        <v>-4.223775503964128</v>
      </c>
      <c r="E285" s="114">
        <f t="shared" si="8"/>
        <v>2.8195891657548682</v>
      </c>
    </row>
    <row r="286" spans="1:5">
      <c r="A286" s="127">
        <v>46631</v>
      </c>
      <c r="C286" s="114">
        <f t="shared" si="6"/>
        <v>-0.710924898091151</v>
      </c>
      <c r="D286" s="114">
        <f t="shared" si="7"/>
        <v>-4.253548333209511</v>
      </c>
      <c r="E286" s="114">
        <f t="shared" si="8"/>
        <v>2.8316985370272088</v>
      </c>
    </row>
    <row r="287" spans="1:5">
      <c r="A287" s="127">
        <v>46661</v>
      </c>
      <c r="C287" s="114">
        <f t="shared" si="6"/>
        <v>-0.71975662707767507</v>
      </c>
      <c r="D287" s="114">
        <f t="shared" si="7"/>
        <v>-4.2832399711494009</v>
      </c>
      <c r="E287" s="114">
        <f t="shared" si="8"/>
        <v>2.843726716994051</v>
      </c>
    </row>
    <row r="288" spans="1:5">
      <c r="A288" s="127">
        <v>46692</v>
      </c>
      <c r="C288" s="114">
        <f t="shared" si="6"/>
        <v>-0.72858835606419636</v>
      </c>
      <c r="D288" s="114">
        <f t="shared" si="7"/>
        <v>-4.3128518772916511</v>
      </c>
      <c r="E288" s="114">
        <f t="shared" si="8"/>
        <v>2.8556751651632588</v>
      </c>
    </row>
    <row r="289" spans="1:5">
      <c r="A289" s="127">
        <v>46722</v>
      </c>
      <c r="C289" s="114">
        <f t="shared" si="6"/>
        <v>-0.73742008505072043</v>
      </c>
      <c r="D289" s="114">
        <f t="shared" si="7"/>
        <v>-4.3423854721363551</v>
      </c>
      <c r="E289" s="114">
        <f t="shared" si="8"/>
        <v>2.8675453020349138</v>
      </c>
    </row>
    <row r="290" spans="1:5">
      <c r="A290" s="127">
        <v>46753</v>
      </c>
      <c r="C290" s="114">
        <f t="shared" si="6"/>
        <v>-0.74625181403724183</v>
      </c>
      <c r="D290" s="114">
        <f t="shared" si="7"/>
        <v>-4.3718421386033697</v>
      </c>
      <c r="E290" s="114">
        <f t="shared" si="8"/>
        <v>2.8793385105288856</v>
      </c>
    </row>
    <row r="291" spans="1:5">
      <c r="A291" s="127">
        <v>46784</v>
      </c>
      <c r="C291" s="114">
        <f t="shared" si="6"/>
        <v>-0.75508354302376579</v>
      </c>
      <c r="D291" s="114">
        <f t="shared" si="7"/>
        <v>-4.4012232233936714</v>
      </c>
      <c r="E291" s="114">
        <f t="shared" si="8"/>
        <v>2.8910561373461401</v>
      </c>
    </row>
    <row r="292" spans="1:5">
      <c r="A292" s="127">
        <v>46813</v>
      </c>
      <c r="C292" s="114">
        <f t="shared" si="6"/>
        <v>-0.76391527201028719</v>
      </c>
      <c r="D292" s="114">
        <f t="shared" si="7"/>
        <v>-4.4305300382881381</v>
      </c>
      <c r="E292" s="114">
        <f t="shared" si="8"/>
        <v>2.9026994942675639</v>
      </c>
    </row>
    <row r="293" spans="1:5">
      <c r="A293" s="127">
        <v>46844</v>
      </c>
      <c r="C293" s="114">
        <f t="shared" si="6"/>
        <v>-0.77274700099681115</v>
      </c>
      <c r="D293" s="114">
        <f t="shared" si="7"/>
        <v>-4.4597638613873301</v>
      </c>
      <c r="E293" s="114">
        <f t="shared" si="8"/>
        <v>2.9142698593937082</v>
      </c>
    </row>
    <row r="294" spans="1:5">
      <c r="A294" s="127">
        <v>46874</v>
      </c>
      <c r="C294" s="114">
        <f t="shared" si="6"/>
        <v>-0.78157872998333255</v>
      </c>
      <c r="D294" s="114">
        <f t="shared" si="7"/>
        <v>-4.4889259382954299</v>
      </c>
      <c r="E294" s="114">
        <f t="shared" si="8"/>
        <v>2.9257684783287647</v>
      </c>
    </row>
    <row r="295" spans="1:5">
      <c r="A295" s="127">
        <v>46905</v>
      </c>
      <c r="C295" s="114">
        <f t="shared" si="6"/>
        <v>-0.79041045896985651</v>
      </c>
      <c r="D295" s="114">
        <f t="shared" si="7"/>
        <v>-4.5180174832514393</v>
      </c>
      <c r="E295" s="114">
        <f t="shared" si="8"/>
        <v>2.937196565311726</v>
      </c>
    </row>
    <row r="296" spans="1:5">
      <c r="A296" s="127">
        <v>46935</v>
      </c>
      <c r="C296" s="114">
        <f t="shared" si="6"/>
        <v>-0.79924218795637791</v>
      </c>
      <c r="D296" s="114">
        <f t="shared" si="7"/>
        <v>-4.5470396802104105</v>
      </c>
      <c r="E296" s="114">
        <f t="shared" si="8"/>
        <v>2.9485553042976549</v>
      </c>
    </row>
    <row r="297" spans="1:5">
      <c r="A297" s="127">
        <v>46966</v>
      </c>
      <c r="C297" s="114">
        <f t="shared" si="6"/>
        <v>-0.80807391694290187</v>
      </c>
      <c r="D297" s="114">
        <f t="shared" si="7"/>
        <v>-4.5759936838774582</v>
      </c>
      <c r="E297" s="114">
        <f t="shared" si="8"/>
        <v>2.9598458499916549</v>
      </c>
    </row>
    <row r="298" spans="1:5">
      <c r="A298" s="127">
        <v>46997</v>
      </c>
      <c r="C298" s="114">
        <f t="shared" si="6"/>
        <v>-0.81690564592942327</v>
      </c>
      <c r="D298" s="114">
        <f t="shared" si="7"/>
        <v>-4.6048806206969459</v>
      </c>
      <c r="E298" s="114">
        <f t="shared" si="8"/>
        <v>2.9710693288380998</v>
      </c>
    </row>
    <row r="299" spans="1:5">
      <c r="A299" s="127">
        <v>47027</v>
      </c>
      <c r="C299" s="114">
        <f t="shared" si="6"/>
        <v>-0.82573737491594734</v>
      </c>
      <c r="D299" s="114">
        <f t="shared" si="7"/>
        <v>-4.6337015897992977</v>
      </c>
      <c r="E299" s="114">
        <f t="shared" si="8"/>
        <v>2.982226839967403</v>
      </c>
    </row>
    <row r="300" spans="1:5">
      <c r="A300" s="127">
        <v>47058</v>
      </c>
      <c r="C300" s="114">
        <f t="shared" si="6"/>
        <v>-0.83456910390246863</v>
      </c>
      <c r="D300" s="114">
        <f t="shared" si="7"/>
        <v>-4.6624576639075279</v>
      </c>
      <c r="E300" s="114">
        <f t="shared" si="8"/>
        <v>2.9933194561025909</v>
      </c>
    </row>
    <row r="301" spans="1:5">
      <c r="A301" s="127">
        <v>47088</v>
      </c>
      <c r="C301" s="114">
        <f t="shared" si="6"/>
        <v>-0.8434008328889927</v>
      </c>
      <c r="D301" s="114">
        <f t="shared" si="7"/>
        <v>-4.6911498902056632</v>
      </c>
      <c r="E301" s="114">
        <f t="shared" si="8"/>
        <v>3.0043482244276776</v>
      </c>
    </row>
    <row r="302" spans="1:5">
      <c r="A302" s="127">
        <v>47119</v>
      </c>
      <c r="C302" s="114">
        <f t="shared" si="6"/>
        <v>-0.85223256187551399</v>
      </c>
      <c r="D302" s="114">
        <f t="shared" si="7"/>
        <v>-4.719779291170882</v>
      </c>
      <c r="E302" s="114">
        <f t="shared" si="8"/>
        <v>3.0153141674198545</v>
      </c>
    </row>
    <row r="303" spans="1:5">
      <c r="A303" s="127">
        <v>47150</v>
      </c>
      <c r="C303" s="114">
        <f t="shared" si="6"/>
        <v>-0.86106429086203806</v>
      </c>
      <c r="D303" s="114">
        <f t="shared" si="7"/>
        <v>-4.7483468653713228</v>
      </c>
      <c r="E303" s="114">
        <f t="shared" si="8"/>
        <v>3.0262182836472471</v>
      </c>
    </row>
    <row r="304" spans="1:5">
      <c r="A304" s="127">
        <v>47178</v>
      </c>
      <c r="C304" s="114">
        <f t="shared" si="6"/>
        <v>-0.86989601984855935</v>
      </c>
      <c r="D304" s="114">
        <f t="shared" si="7"/>
        <v>-4.77685358823115</v>
      </c>
      <c r="E304" s="114">
        <f t="shared" si="8"/>
        <v>3.0370615485340315</v>
      </c>
    </row>
    <row r="305" spans="1:5">
      <c r="A305" s="127">
        <v>47209</v>
      </c>
      <c r="C305" s="114">
        <f t="shared" si="6"/>
        <v>-0.87872774883508342</v>
      </c>
      <c r="D305" s="114">
        <f t="shared" si="7"/>
        <v>-4.8053004127646206</v>
      </c>
      <c r="E305" s="114">
        <f t="shared" si="8"/>
        <v>3.047844915094454</v>
      </c>
    </row>
    <row r="306" spans="1:5">
      <c r="A306" s="127">
        <v>47239</v>
      </c>
      <c r="C306" s="114">
        <f t="shared" si="6"/>
        <v>-0.88755947782160483</v>
      </c>
      <c r="D306" s="114">
        <f t="shared" si="7"/>
        <v>-4.8336882702805664</v>
      </c>
      <c r="E306" s="114">
        <f t="shared" si="8"/>
        <v>3.0585693146373569</v>
      </c>
    </row>
    <row r="307" spans="1:5">
      <c r="A307" s="127">
        <v>47270</v>
      </c>
      <c r="C307" s="114">
        <f t="shared" si="6"/>
        <v>-0.89639120680812878</v>
      </c>
      <c r="D307" s="114">
        <f t="shared" si="7"/>
        <v>-4.8620180710588166</v>
      </c>
      <c r="E307" s="114">
        <f t="shared" si="8"/>
        <v>3.0692356574425594</v>
      </c>
    </row>
    <row r="308" spans="1:5">
      <c r="A308" s="127">
        <v>47300</v>
      </c>
      <c r="C308" s="114">
        <f t="shared" si="6"/>
        <v>-0.90522293579465019</v>
      </c>
      <c r="D308" s="114">
        <f t="shared" si="7"/>
        <v>-4.8902907049998445</v>
      </c>
      <c r="E308" s="114">
        <f t="shared" si="8"/>
        <v>3.0798448334105446</v>
      </c>
    </row>
    <row r="309" spans="1:5">
      <c r="A309" s="127">
        <v>47331</v>
      </c>
      <c r="C309" s="114">
        <f t="shared" si="6"/>
        <v>-0.91405466478117425</v>
      </c>
      <c r="D309" s="114">
        <f t="shared" si="7"/>
        <v>-4.9185070422489803</v>
      </c>
      <c r="E309" s="114">
        <f t="shared" si="8"/>
        <v>3.0903977126866318</v>
      </c>
    </row>
    <row r="310" spans="1:5">
      <c r="A310" s="127">
        <v>47362</v>
      </c>
      <c r="C310" s="114">
        <f t="shared" si="6"/>
        <v>-0.92288639376769543</v>
      </c>
      <c r="D310" s="114">
        <f t="shared" si="7"/>
        <v>-4.9466679337963324</v>
      </c>
      <c r="E310" s="114">
        <f t="shared" si="8"/>
        <v>3.1008951462609411</v>
      </c>
    </row>
    <row r="311" spans="1:5">
      <c r="A311" s="127">
        <v>47392</v>
      </c>
      <c r="C311" s="114">
        <f t="shared" si="6"/>
        <v>-0.9317181227542195</v>
      </c>
      <c r="D311" s="114">
        <f t="shared" si="7"/>
        <v>-4.9747742120536316</v>
      </c>
      <c r="E311" s="114">
        <f t="shared" si="8"/>
        <v>3.111337966545193</v>
      </c>
    </row>
    <row r="312" spans="1:5">
      <c r="A312" s="127">
        <v>47423</v>
      </c>
      <c r="C312" s="114">
        <f t="shared" si="6"/>
        <v>-0.94054985174074091</v>
      </c>
      <c r="D312" s="114">
        <f t="shared" si="7"/>
        <v>-5.0028266914089867</v>
      </c>
      <c r="E312" s="114">
        <f t="shared" si="8"/>
        <v>3.1217269879275049</v>
      </c>
    </row>
    <row r="313" spans="1:5">
      <c r="A313" s="127">
        <v>47453</v>
      </c>
      <c r="C313" s="114">
        <f t="shared" si="6"/>
        <v>-0.94938158072726497</v>
      </c>
      <c r="D313" s="114">
        <f t="shared" si="7"/>
        <v>-5.030826168760667</v>
      </c>
      <c r="E313" s="114">
        <f t="shared" si="8"/>
        <v>3.1320630073061366</v>
      </c>
    </row>
  </sheetData>
  <pageMargins left="0.7" right="0.7" top="0.75" bottom="0.75" header="0.3" footer="0.3"/>
  <ignoredErrors>
    <ignoredError sqref="C193:E313" calculatedColumn="1"/>
  </ignoredErrors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workbookViewId="0">
      <selection activeCell="C195" sqref="C195"/>
    </sheetView>
  </sheetViews>
  <sheetFormatPr defaultRowHeight="14.5"/>
  <cols>
    <col min="1" max="1" width="9.90625" customWidth="1"/>
    <col min="2" max="2" width="9.6328125" customWidth="1"/>
    <col min="3" max="3" width="10.1796875" bestFit="1" customWidth="1"/>
    <col min="4" max="4" width="24.1796875" bestFit="1" customWidth="1"/>
    <col min="5" max="5" width="24.26953125" bestFit="1" customWidth="1"/>
    <col min="7" max="7" width="9.453125" customWidth="1"/>
    <col min="8" max="8" width="7.54296875" customWidth="1"/>
  </cols>
  <sheetData>
    <row r="1" spans="1:14">
      <c r="A1" t="s">
        <v>156</v>
      </c>
      <c r="B1" t="s">
        <v>154</v>
      </c>
      <c r="C1" t="s">
        <v>184</v>
      </c>
      <c r="D1" t="s">
        <v>185</v>
      </c>
      <c r="E1" t="s">
        <v>186</v>
      </c>
      <c r="G1" t="s">
        <v>183</v>
      </c>
      <c r="I1">
        <v>0.7</v>
      </c>
      <c r="K1" t="s">
        <v>181</v>
      </c>
      <c r="L1" s="115">
        <f>AVERAGE(L5:L14)</f>
        <v>-0.61977633964951706</v>
      </c>
      <c r="M1" s="115">
        <f t="shared" ref="M1:N1" si="0">AVERAGE(M5:M14)</f>
        <v>-3.0677890225677173</v>
      </c>
      <c r="N1" s="115">
        <f t="shared" si="0"/>
        <v>1.8282363432686837</v>
      </c>
    </row>
    <row r="2" spans="1:14">
      <c r="A2" s="112">
        <v>37987</v>
      </c>
      <c r="B2" s="114">
        <v>1.4304189291268221</v>
      </c>
      <c r="K2" t="s">
        <v>182</v>
      </c>
      <c r="L2" s="115">
        <f>_xlfn.STDEV.S(L5:L14)</f>
        <v>0.29388020706634921</v>
      </c>
      <c r="M2" s="115">
        <f t="shared" ref="M2:N2" si="1">_xlfn.STDEV.S(M5:M14)</f>
        <v>1.2110752435391821</v>
      </c>
      <c r="N2" s="115">
        <f t="shared" si="1"/>
        <v>0.63118214667530359</v>
      </c>
    </row>
    <row r="3" spans="1:14">
      <c r="A3" s="112">
        <v>38018</v>
      </c>
      <c r="B3" s="114">
        <v>1.3328704473195103</v>
      </c>
    </row>
    <row r="4" spans="1:14">
      <c r="A4" s="112">
        <v>38047</v>
      </c>
      <c r="B4" s="114">
        <v>1.2353219655121987</v>
      </c>
      <c r="L4" s="34" t="s">
        <v>178</v>
      </c>
      <c r="M4" s="34" t="s">
        <v>179</v>
      </c>
      <c r="N4" s="34" t="s">
        <v>180</v>
      </c>
    </row>
    <row r="5" spans="1:14">
      <c r="A5" s="112">
        <v>38078</v>
      </c>
      <c r="B5" s="114">
        <v>1.1335819473772293</v>
      </c>
      <c r="K5" s="113">
        <v>2020</v>
      </c>
      <c r="L5" s="111">
        <f t="shared" ref="L5:L14" si="2">AVERAGEIFS(C:C,$A:$A,"&gt;="&amp;VALUE($K5&amp;"-01-01"),$A:$A,"&lt;="&amp;VALUE($K5&amp;"-12-31"))</f>
        <v>-0.18298186963787633</v>
      </c>
      <c r="M5" s="111">
        <f t="shared" ref="M5:M14" si="3">AVERAGEIFS(D:D,$A:$A,"&gt;="&amp;VALUE($K5&amp;"-01-01"),$A:$A,"&lt;="&amp;VALUE($K5&amp;"-12-31"))</f>
        <v>-0.98194721533993989</v>
      </c>
      <c r="N5" s="111">
        <f t="shared" ref="N5:N14" si="4">AVERAGEIFS(E:E,$A:$A,"&gt;="&amp;VALUE($K5&amp;"-01-01"),$A:$A,"&lt;="&amp;VALUE($K5&amp;"-12-31"))</f>
        <v>0.61598347606418724</v>
      </c>
    </row>
    <row r="6" spans="1:14">
      <c r="A6" s="112">
        <v>38108</v>
      </c>
      <c r="B6" s="114">
        <v>1.0318419292422598</v>
      </c>
      <c r="K6" s="113">
        <v>2021</v>
      </c>
      <c r="L6" s="111">
        <f t="shared" si="2"/>
        <v>-0.28004730741824091</v>
      </c>
      <c r="M6" s="111">
        <f t="shared" si="3"/>
        <v>-1.6708836283837301</v>
      </c>
      <c r="N6" s="111">
        <f t="shared" si="4"/>
        <v>1.1107890135472485</v>
      </c>
    </row>
    <row r="7" spans="1:14">
      <c r="A7" s="112">
        <v>38139</v>
      </c>
      <c r="B7" s="114">
        <v>0.93010191110729046</v>
      </c>
      <c r="K7" s="113">
        <v>2022</v>
      </c>
      <c r="L7" s="111">
        <f t="shared" si="2"/>
        <v>-0.37711274519860555</v>
      </c>
      <c r="M7" s="111">
        <f t="shared" si="3"/>
        <v>-2.1751547039986709</v>
      </c>
      <c r="N7" s="111">
        <f t="shared" si="4"/>
        <v>1.42092921360146</v>
      </c>
    </row>
    <row r="8" spans="1:14">
      <c r="A8" s="112">
        <v>38169</v>
      </c>
      <c r="B8" s="114">
        <v>0.82836189297232143</v>
      </c>
      <c r="K8" s="113">
        <v>2023</v>
      </c>
      <c r="L8" s="111">
        <f t="shared" si="2"/>
        <v>-0.47417818297897013</v>
      </c>
      <c r="M8" s="111">
        <f t="shared" si="3"/>
        <v>-2.6099498837773298</v>
      </c>
      <c r="N8" s="111">
        <f t="shared" si="4"/>
        <v>1.6615935178193892</v>
      </c>
    </row>
    <row r="9" spans="1:14">
      <c r="A9" s="112">
        <v>38200</v>
      </c>
      <c r="B9" s="114">
        <v>0.72662187483735208</v>
      </c>
      <c r="K9" s="113">
        <v>2024</v>
      </c>
      <c r="L9" s="111">
        <f t="shared" si="2"/>
        <v>-0.57124362075933477</v>
      </c>
      <c r="M9" s="111">
        <f t="shared" si="3"/>
        <v>-3.0049758916201248</v>
      </c>
      <c r="N9" s="111">
        <f t="shared" si="4"/>
        <v>1.8624886501014553</v>
      </c>
    </row>
    <row r="10" spans="1:14">
      <c r="A10" s="112">
        <v>38231</v>
      </c>
      <c r="B10" s="114">
        <v>0.62488185670238261</v>
      </c>
      <c r="K10" s="113">
        <v>2025</v>
      </c>
      <c r="L10" s="111">
        <f t="shared" si="2"/>
        <v>-0.66830905853969946</v>
      </c>
      <c r="M10" s="111">
        <f t="shared" si="3"/>
        <v>-3.3736119204280377</v>
      </c>
      <c r="N10" s="111">
        <f t="shared" si="4"/>
        <v>2.0369938033486386</v>
      </c>
    </row>
    <row r="11" spans="1:14">
      <c r="A11" s="112">
        <v>38261</v>
      </c>
      <c r="B11" s="114">
        <v>0.63174073432945954</v>
      </c>
      <c r="K11" s="113">
        <v>2026</v>
      </c>
      <c r="L11" s="111">
        <f t="shared" si="2"/>
        <v>-0.76537449632006405</v>
      </c>
      <c r="M11" s="111">
        <f t="shared" si="3"/>
        <v>-3.7232538050029991</v>
      </c>
      <c r="N11" s="111">
        <f t="shared" si="4"/>
        <v>2.1925048123628712</v>
      </c>
    </row>
    <row r="12" spans="1:14">
      <c r="A12" s="112">
        <v>38292</v>
      </c>
      <c r="B12" s="114">
        <v>0.63631331941417713</v>
      </c>
      <c r="K12" s="113">
        <v>2027</v>
      </c>
      <c r="L12" s="111">
        <f t="shared" si="2"/>
        <v>-0.86243993410042874</v>
      </c>
      <c r="M12" s="111">
        <f t="shared" si="3"/>
        <v>-4.058495325804425</v>
      </c>
      <c r="N12" s="111">
        <f t="shared" si="4"/>
        <v>2.3336154576035679</v>
      </c>
    </row>
    <row r="13" spans="1:14">
      <c r="A13" s="112">
        <v>38322</v>
      </c>
      <c r="B13" s="114">
        <v>0.46560347625138226</v>
      </c>
      <c r="K13" s="113">
        <v>2028</v>
      </c>
      <c r="L13" s="111">
        <f t="shared" si="2"/>
        <v>-0.95950537188079332</v>
      </c>
      <c r="M13" s="111">
        <f t="shared" si="3"/>
        <v>-4.382417064244887</v>
      </c>
      <c r="N13" s="111">
        <f t="shared" si="4"/>
        <v>2.4634063204833003</v>
      </c>
    </row>
    <row r="14" spans="1:14">
      <c r="A14" s="112">
        <v>38353</v>
      </c>
      <c r="B14" s="114">
        <v>0.29489363308858696</v>
      </c>
      <c r="K14" s="113">
        <v>2029</v>
      </c>
      <c r="L14" s="111">
        <f t="shared" si="2"/>
        <v>-1.0565708096611579</v>
      </c>
      <c r="M14" s="111">
        <f t="shared" si="3"/>
        <v>-4.6972007870770298</v>
      </c>
      <c r="N14" s="111">
        <f t="shared" si="4"/>
        <v>2.5840591677547153</v>
      </c>
    </row>
    <row r="15" spans="1:14">
      <c r="A15" s="112">
        <v>38384</v>
      </c>
      <c r="B15" s="114">
        <v>0.12418378992579206</v>
      </c>
      <c r="K15" s="113"/>
      <c r="L15" s="111"/>
      <c r="M15" s="111"/>
      <c r="N15" s="111"/>
    </row>
    <row r="16" spans="1:14">
      <c r="A16" s="112">
        <v>38412</v>
      </c>
      <c r="B16" s="114">
        <v>0.28193797534855342</v>
      </c>
    </row>
    <row r="17" spans="1:12">
      <c r="A17" s="112">
        <v>38443</v>
      </c>
      <c r="B17" s="114">
        <v>0.33680899636516615</v>
      </c>
      <c r="K17" s="113"/>
      <c r="L17" s="111"/>
    </row>
    <row r="18" spans="1:12">
      <c r="A18" s="112">
        <v>38473</v>
      </c>
      <c r="B18" s="114">
        <v>0.19048627365419926</v>
      </c>
    </row>
    <row r="19" spans="1:12">
      <c r="A19" s="112">
        <v>38504</v>
      </c>
      <c r="B19" s="114">
        <v>0.16076447060353388</v>
      </c>
    </row>
    <row r="20" spans="1:12">
      <c r="A20" s="112">
        <v>38534</v>
      </c>
      <c r="B20" s="114">
        <v>8.4173670434511808E-2</v>
      </c>
    </row>
    <row r="21" spans="1:12">
      <c r="A21" s="112">
        <v>38565</v>
      </c>
      <c r="B21" s="114">
        <v>7.5828702654901509E-3</v>
      </c>
    </row>
    <row r="22" spans="1:12">
      <c r="A22" s="112">
        <v>38596</v>
      </c>
      <c r="B22" s="114">
        <v>8.5316816705691412E-2</v>
      </c>
    </row>
    <row r="23" spans="1:12">
      <c r="A23" s="112">
        <v>38626</v>
      </c>
      <c r="B23" s="114">
        <v>0.22249436924722304</v>
      </c>
    </row>
    <row r="24" spans="1:12">
      <c r="A24" s="112">
        <v>38657</v>
      </c>
      <c r="B24" s="114">
        <v>0.30708719331450113</v>
      </c>
    </row>
    <row r="25" spans="1:12">
      <c r="A25" s="112">
        <v>38687</v>
      </c>
      <c r="B25" s="114">
        <v>0.19277256619655805</v>
      </c>
    </row>
    <row r="26" spans="1:12">
      <c r="A26" s="112">
        <v>38718</v>
      </c>
      <c r="B26" s="114">
        <v>7.845793907861498E-2</v>
      </c>
    </row>
    <row r="27" spans="1:12">
      <c r="A27" s="112">
        <v>38749</v>
      </c>
      <c r="B27" s="114">
        <v>-3.5856688039328108E-2</v>
      </c>
    </row>
    <row r="28" spans="1:12">
      <c r="A28" s="112">
        <v>38777</v>
      </c>
      <c r="B28" s="114">
        <v>0.12875637501050968</v>
      </c>
    </row>
    <row r="29" spans="1:12">
      <c r="A29" s="112">
        <v>38808</v>
      </c>
      <c r="B29" s="114">
        <v>0.29565573060270667</v>
      </c>
    </row>
    <row r="30" spans="1:12">
      <c r="A30" s="112">
        <v>38838</v>
      </c>
      <c r="B30" s="114">
        <v>0.46255508619490371</v>
      </c>
    </row>
    <row r="31" spans="1:12">
      <c r="A31" s="112">
        <v>38869</v>
      </c>
      <c r="B31" s="114">
        <v>0.67289400009191891</v>
      </c>
    </row>
    <row r="32" spans="1:12">
      <c r="A32" s="112">
        <v>38899</v>
      </c>
      <c r="B32" s="114">
        <v>0.71404726585437839</v>
      </c>
    </row>
    <row r="33" spans="1:2">
      <c r="A33" s="112">
        <v>38930</v>
      </c>
      <c r="B33" s="114">
        <v>0.89466437670072874</v>
      </c>
    </row>
    <row r="34" spans="1:2">
      <c r="A34" s="112">
        <v>38961</v>
      </c>
      <c r="B34" s="114">
        <v>0.83750706314175716</v>
      </c>
    </row>
    <row r="35" spans="1:2">
      <c r="A35" s="112">
        <v>38991</v>
      </c>
      <c r="B35" s="114">
        <v>0.76205940924391469</v>
      </c>
    </row>
    <row r="36" spans="1:2">
      <c r="A36" s="112">
        <v>39022</v>
      </c>
      <c r="B36" s="114">
        <v>0.6637488299224833</v>
      </c>
    </row>
    <row r="37" spans="1:2">
      <c r="A37" s="112">
        <v>39052</v>
      </c>
      <c r="B37" s="114">
        <v>0.68203917026135419</v>
      </c>
    </row>
    <row r="38" spans="1:2">
      <c r="A38" s="112">
        <v>39083</v>
      </c>
      <c r="B38" s="114">
        <v>1.0421302456828752</v>
      </c>
    </row>
    <row r="39" spans="1:2">
      <c r="A39" s="112">
        <v>39114</v>
      </c>
      <c r="B39" s="114">
        <v>1.4022213211043957</v>
      </c>
    </row>
    <row r="40" spans="1:2">
      <c r="A40" s="112">
        <v>39142</v>
      </c>
      <c r="B40" s="114">
        <v>0.75748682415919666</v>
      </c>
    </row>
    <row r="41" spans="1:2">
      <c r="A41" s="112">
        <v>39173</v>
      </c>
      <c r="B41" s="114">
        <v>0.94724910517498218</v>
      </c>
    </row>
    <row r="42" spans="1:2">
      <c r="A42" s="112">
        <v>39203</v>
      </c>
      <c r="B42" s="114">
        <v>0.9358176424631881</v>
      </c>
    </row>
    <row r="43" spans="1:2">
      <c r="A43" s="112">
        <v>39234</v>
      </c>
      <c r="B43" s="114">
        <v>0.97925720076800638</v>
      </c>
    </row>
    <row r="44" spans="1:2">
      <c r="A44" s="112">
        <v>39264</v>
      </c>
      <c r="B44" s="114">
        <v>1.068422609920002</v>
      </c>
    </row>
    <row r="45" spans="1:2">
      <c r="A45" s="112">
        <v>39295</v>
      </c>
      <c r="B45" s="114">
        <v>0.87637403636185773</v>
      </c>
    </row>
    <row r="46" spans="1:2">
      <c r="A46" s="112">
        <v>39326</v>
      </c>
      <c r="B46" s="114">
        <v>0.86036998856534563</v>
      </c>
    </row>
    <row r="47" spans="1:2">
      <c r="A47" s="112">
        <v>39356</v>
      </c>
      <c r="B47" s="114">
        <v>0.86494257365006333</v>
      </c>
    </row>
    <row r="48" spans="1:2">
      <c r="A48" s="112">
        <v>39387</v>
      </c>
      <c r="B48" s="114">
        <v>0.70490209568494311</v>
      </c>
    </row>
    <row r="49" spans="1:2">
      <c r="A49" s="112">
        <v>39417</v>
      </c>
      <c r="B49" s="114">
        <v>0.73462389873560807</v>
      </c>
    </row>
    <row r="50" spans="1:2">
      <c r="A50" s="112">
        <v>39448</v>
      </c>
      <c r="B50" s="114">
        <v>0.62602500297356223</v>
      </c>
    </row>
    <row r="51" spans="1:2">
      <c r="A51" s="112">
        <v>39479</v>
      </c>
      <c r="B51" s="114">
        <v>0.51742610721151638</v>
      </c>
    </row>
    <row r="52" spans="1:2">
      <c r="A52" s="112">
        <v>39508</v>
      </c>
      <c r="B52" s="114">
        <v>0.68661175534607222</v>
      </c>
    </row>
    <row r="53" spans="1:2">
      <c r="A53" s="112">
        <v>39539</v>
      </c>
      <c r="B53" s="114">
        <v>0.50370835195736319</v>
      </c>
    </row>
    <row r="54" spans="1:2">
      <c r="A54" s="112">
        <v>39569</v>
      </c>
      <c r="B54" s="114">
        <v>0.38939372483942003</v>
      </c>
    </row>
    <row r="55" spans="1:2">
      <c r="A55" s="112">
        <v>39600</v>
      </c>
      <c r="B55" s="114">
        <v>0.20649032145071095</v>
      </c>
    </row>
    <row r="56" spans="1:2">
      <c r="A56" s="112">
        <v>39630</v>
      </c>
      <c r="B56" s="114">
        <v>0.13790154517994532</v>
      </c>
    </row>
    <row r="57" spans="1:2">
      <c r="A57" s="112">
        <v>39661</v>
      </c>
      <c r="B57" s="114">
        <v>0.32309124111101323</v>
      </c>
    </row>
    <row r="58" spans="1:2">
      <c r="A58" s="112">
        <v>39692</v>
      </c>
      <c r="B58" s="114">
        <v>0.19505885873891687</v>
      </c>
    </row>
    <row r="59" spans="1:2">
      <c r="A59" s="112">
        <v>39722</v>
      </c>
      <c r="B59" s="114">
        <v>-0.26219964973285548</v>
      </c>
    </row>
    <row r="60" spans="1:2">
      <c r="A60" s="112">
        <v>39753</v>
      </c>
      <c r="B60" s="114">
        <v>-0.9412285348134376</v>
      </c>
    </row>
    <row r="61" spans="1:2">
      <c r="A61" s="112">
        <v>39783</v>
      </c>
      <c r="B61" s="114">
        <v>-1.1012690127785578</v>
      </c>
    </row>
    <row r="62" spans="1:2">
      <c r="A62" s="112">
        <v>39814</v>
      </c>
      <c r="B62" s="114">
        <v>-1.3310414132856232</v>
      </c>
    </row>
    <row r="63" spans="1:2">
      <c r="A63" s="112">
        <v>39845</v>
      </c>
      <c r="B63" s="114">
        <v>-1.5608138137926888</v>
      </c>
    </row>
    <row r="64" spans="1:2">
      <c r="A64" s="112">
        <v>39873</v>
      </c>
      <c r="B64" s="114">
        <v>-0.92751077955928429</v>
      </c>
    </row>
    <row r="65" spans="1:2">
      <c r="A65" s="112">
        <v>39904</v>
      </c>
      <c r="B65" s="114">
        <v>-0.85434941820380061</v>
      </c>
    </row>
    <row r="66" spans="1:2">
      <c r="A66" s="112">
        <v>39934</v>
      </c>
      <c r="B66" s="114">
        <v>-0.50226036668053586</v>
      </c>
    </row>
    <row r="67" spans="1:2">
      <c r="A67" s="112">
        <v>39965</v>
      </c>
      <c r="B67" s="114">
        <v>7.239926384137121E-4</v>
      </c>
    </row>
    <row r="68" spans="1:2">
      <c r="A68" s="112">
        <v>39995</v>
      </c>
      <c r="B68" s="114">
        <v>0.19048627365419926</v>
      </c>
    </row>
    <row r="69" spans="1:2">
      <c r="A69" s="112">
        <v>40026</v>
      </c>
      <c r="B69" s="114">
        <v>0.22706695433194107</v>
      </c>
    </row>
    <row r="70" spans="1:2">
      <c r="A70" s="112">
        <v>40057</v>
      </c>
      <c r="B70" s="114">
        <v>0.36881709195819035</v>
      </c>
    </row>
    <row r="71" spans="1:2">
      <c r="A71" s="112">
        <v>40087</v>
      </c>
      <c r="B71" s="114">
        <v>0.74605536144740259</v>
      </c>
    </row>
    <row r="72" spans="1:2">
      <c r="A72" s="112">
        <v>40118</v>
      </c>
      <c r="B72" s="114">
        <v>1.5759795543236697</v>
      </c>
    </row>
    <row r="73" spans="1:2">
      <c r="A73" s="112">
        <v>40148</v>
      </c>
      <c r="B73" s="114">
        <v>1.8754838773726801</v>
      </c>
    </row>
    <row r="74" spans="1:2">
      <c r="A74" s="112">
        <v>40179</v>
      </c>
      <c r="B74" s="114">
        <v>4.7836479912531527</v>
      </c>
    </row>
    <row r="75" spans="1:2">
      <c r="A75" s="112">
        <v>40210</v>
      </c>
      <c r="B75" s="114">
        <v>3.2746949132963037</v>
      </c>
    </row>
    <row r="76" spans="1:2">
      <c r="A76" s="112">
        <v>40238</v>
      </c>
      <c r="B76" s="114">
        <v>2.6916903149947937</v>
      </c>
    </row>
    <row r="77" spans="1:2">
      <c r="A77" s="112">
        <v>40269</v>
      </c>
      <c r="B77" s="114">
        <v>2.4836376936401376</v>
      </c>
    </row>
    <row r="78" spans="1:2">
      <c r="A78" s="112">
        <v>40299</v>
      </c>
      <c r="B78" s="114">
        <v>2.3235972156750173</v>
      </c>
    </row>
    <row r="79" spans="1:2">
      <c r="A79" s="112">
        <v>40330</v>
      </c>
      <c r="B79" s="114">
        <v>1.71544339940756</v>
      </c>
    </row>
    <row r="80" spans="1:2">
      <c r="A80" s="112">
        <v>40360</v>
      </c>
      <c r="B80" s="114">
        <v>1.5416851661882862</v>
      </c>
    </row>
    <row r="81" spans="1:2">
      <c r="A81" s="112">
        <v>40391</v>
      </c>
      <c r="B81" s="114">
        <v>1.3496365926301419</v>
      </c>
    </row>
    <row r="82" spans="1:2">
      <c r="A82" s="112">
        <v>40422</v>
      </c>
      <c r="B82" s="114">
        <v>1.2856204014440937</v>
      </c>
    </row>
    <row r="83" spans="1:2">
      <c r="A83" s="112">
        <v>40452</v>
      </c>
      <c r="B83" s="114">
        <v>1.2627574760205054</v>
      </c>
    </row>
    <row r="84" spans="1:2">
      <c r="A84" s="112">
        <v>40483</v>
      </c>
      <c r="B84" s="114">
        <v>1.2719026461899405</v>
      </c>
    </row>
    <row r="85" spans="1:2">
      <c r="A85" s="112">
        <v>40513</v>
      </c>
      <c r="B85" s="114">
        <v>0.9381039350055469</v>
      </c>
    </row>
    <row r="86" spans="1:2">
      <c r="A86" s="112">
        <v>40544</v>
      </c>
      <c r="B86" s="114">
        <v>0.7391964838203261</v>
      </c>
    </row>
    <row r="87" spans="1:2">
      <c r="A87" s="112">
        <v>40575</v>
      </c>
      <c r="B87" s="114">
        <v>0.54028903263510497</v>
      </c>
    </row>
    <row r="88" spans="1:2">
      <c r="A88" s="112">
        <v>40603</v>
      </c>
      <c r="B88" s="114">
        <v>0.60430522382115293</v>
      </c>
    </row>
    <row r="89" spans="1:2">
      <c r="A89" s="112">
        <v>40634</v>
      </c>
      <c r="B89" s="114">
        <v>0.31394607094157762</v>
      </c>
    </row>
    <row r="90" spans="1:2">
      <c r="A90" s="112">
        <v>40664</v>
      </c>
      <c r="B90" s="114">
        <v>0.3345227038228073</v>
      </c>
    </row>
    <row r="91" spans="1:2">
      <c r="A91" s="112">
        <v>40695</v>
      </c>
      <c r="B91" s="114">
        <v>0.52428498483859287</v>
      </c>
    </row>
    <row r="92" spans="1:2">
      <c r="A92" s="112">
        <v>40725</v>
      </c>
      <c r="B92" s="114">
        <v>0.35967192178875507</v>
      </c>
    </row>
    <row r="93" spans="1:2">
      <c r="A93" s="112">
        <v>40756</v>
      </c>
      <c r="B93" s="114">
        <v>8.0744231620973786E-2</v>
      </c>
    </row>
    <row r="94" spans="1:2">
      <c r="A94" s="112">
        <v>40787</v>
      </c>
      <c r="B94" s="114">
        <v>0.46941396382198014</v>
      </c>
    </row>
    <row r="95" spans="1:2">
      <c r="A95" s="112">
        <v>40817</v>
      </c>
      <c r="B95" s="114">
        <v>0.3505267516193194</v>
      </c>
    </row>
    <row r="96" spans="1:2">
      <c r="A96" s="112">
        <v>40848</v>
      </c>
      <c r="B96" s="114">
        <v>0.31165977839921877</v>
      </c>
    </row>
    <row r="97" spans="1:2">
      <c r="A97" s="112">
        <v>40878</v>
      </c>
      <c r="B97" s="114">
        <v>0.31623236348393641</v>
      </c>
    </row>
    <row r="98" spans="1:2">
      <c r="A98" s="112">
        <v>40909</v>
      </c>
      <c r="B98" s="114">
        <v>4.5306697214411579E-2</v>
      </c>
    </row>
    <row r="99" spans="1:2">
      <c r="A99" s="112">
        <v>40940</v>
      </c>
      <c r="B99" s="114">
        <v>-0.22561896905511364</v>
      </c>
    </row>
    <row r="100" spans="1:2">
      <c r="A100" s="112">
        <v>40969</v>
      </c>
      <c r="B100" s="114">
        <v>-0.19361087346208986</v>
      </c>
    </row>
    <row r="101" spans="1:2">
      <c r="A101" s="112">
        <v>41000</v>
      </c>
      <c r="B101" s="114">
        <v>-0.17760682566557776</v>
      </c>
    </row>
    <row r="102" spans="1:2">
      <c r="A102" s="112">
        <v>41030</v>
      </c>
      <c r="B102" s="114">
        <v>-0.30792550058003293</v>
      </c>
    </row>
    <row r="103" spans="1:2">
      <c r="A103" s="112">
        <v>41061</v>
      </c>
      <c r="B103" s="114">
        <v>-0.65086938193386201</v>
      </c>
    </row>
    <row r="104" spans="1:2">
      <c r="A104" s="112">
        <v>41091</v>
      </c>
      <c r="B104" s="114">
        <v>-0.95723258260994948</v>
      </c>
    </row>
    <row r="105" spans="1:2">
      <c r="A105" s="112">
        <v>41122</v>
      </c>
      <c r="B105" s="114">
        <v>-1.0281076514230743</v>
      </c>
    </row>
    <row r="106" spans="1:2">
      <c r="A106" s="112">
        <v>41153</v>
      </c>
      <c r="B106" s="114">
        <v>-0.82920020023785324</v>
      </c>
    </row>
    <row r="107" spans="1:2">
      <c r="A107" s="112">
        <v>41183</v>
      </c>
      <c r="B107" s="114">
        <v>-0.72174445074698668</v>
      </c>
    </row>
    <row r="108" spans="1:2">
      <c r="A108" s="112">
        <v>41214</v>
      </c>
      <c r="B108" s="114">
        <v>-0.51140553684997136</v>
      </c>
    </row>
    <row r="109" spans="1:2">
      <c r="A109" s="112">
        <v>41244</v>
      </c>
      <c r="B109" s="114">
        <v>-0.48625631888402404</v>
      </c>
    </row>
    <row r="110" spans="1:2">
      <c r="A110" s="112">
        <v>41275</v>
      </c>
      <c r="B110" s="114">
        <v>-0.57199228922248135</v>
      </c>
    </row>
    <row r="111" spans="1:2">
      <c r="A111" s="112">
        <v>41306</v>
      </c>
      <c r="B111" s="114">
        <v>-0.65772825956093861</v>
      </c>
    </row>
    <row r="112" spans="1:2">
      <c r="A112" s="112">
        <v>41334</v>
      </c>
      <c r="B112" s="114">
        <v>-0.82005503006841785</v>
      </c>
    </row>
    <row r="113" spans="1:2">
      <c r="A113" s="112">
        <v>41365</v>
      </c>
      <c r="B113" s="114">
        <v>-0.99609955583005005</v>
      </c>
    </row>
    <row r="114" spans="1:2">
      <c r="A114" s="112">
        <v>41395</v>
      </c>
      <c r="B114" s="114">
        <v>-1.0281076514230743</v>
      </c>
    </row>
    <row r="115" spans="1:2">
      <c r="A115" s="112">
        <v>41426</v>
      </c>
      <c r="B115" s="114">
        <v>-0.69888152532339809</v>
      </c>
    </row>
    <row r="116" spans="1:2">
      <c r="A116" s="112">
        <v>41456</v>
      </c>
      <c r="B116" s="114">
        <v>-0.32621584091890343</v>
      </c>
    </row>
    <row r="117" spans="1:2">
      <c r="A117" s="112">
        <v>41487</v>
      </c>
      <c r="B117" s="114">
        <v>-4.5001858208763769E-2</v>
      </c>
    </row>
    <row r="118" spans="1:2">
      <c r="A118" s="112">
        <v>41518</v>
      </c>
      <c r="B118" s="114">
        <v>5.5595013655026441E-2</v>
      </c>
    </row>
    <row r="119" spans="1:2">
      <c r="A119" s="112">
        <v>41548</v>
      </c>
      <c r="B119" s="114">
        <v>1.2155455350207777E-2</v>
      </c>
    </row>
    <row r="120" spans="1:2">
      <c r="A120" s="112">
        <v>41579</v>
      </c>
      <c r="B120" s="114">
        <v>-0.2484818944787022</v>
      </c>
    </row>
    <row r="121" spans="1:2">
      <c r="A121" s="112">
        <v>41609</v>
      </c>
      <c r="B121" s="114">
        <v>-0.20275604363152511</v>
      </c>
    </row>
    <row r="122" spans="1:2">
      <c r="A122" s="112">
        <v>41640</v>
      </c>
      <c r="B122" s="114">
        <v>-0.64058106549324711</v>
      </c>
    </row>
    <row r="123" spans="1:2">
      <c r="A123" s="112">
        <v>41671</v>
      </c>
      <c r="B123" s="114">
        <v>-1.0784060873549692</v>
      </c>
    </row>
    <row r="124" spans="1:2">
      <c r="A124" s="112">
        <v>41699</v>
      </c>
      <c r="B124" s="114">
        <v>-0.8909300988815424</v>
      </c>
    </row>
    <row r="125" spans="1:2">
      <c r="A125" s="112">
        <v>41730</v>
      </c>
      <c r="B125" s="114">
        <v>-0.84291795549200632</v>
      </c>
    </row>
    <row r="126" spans="1:2">
      <c r="A126" s="112">
        <v>41760</v>
      </c>
      <c r="B126" s="114">
        <v>-0.73317591345878108</v>
      </c>
    </row>
    <row r="127" spans="1:2">
      <c r="A127" s="112">
        <v>41791</v>
      </c>
      <c r="B127" s="114">
        <v>-0.69202264769632149</v>
      </c>
    </row>
    <row r="128" spans="1:2">
      <c r="A128" s="112">
        <v>41821</v>
      </c>
      <c r="B128" s="114">
        <v>-0.82691390769549444</v>
      </c>
    </row>
    <row r="129" spans="1:2">
      <c r="A129" s="112">
        <v>41852</v>
      </c>
      <c r="B129" s="114">
        <v>-0.85663571074615963</v>
      </c>
    </row>
    <row r="130" spans="1:2">
      <c r="A130" s="112">
        <v>41883</v>
      </c>
      <c r="B130" s="114">
        <v>-1.1561400337951704</v>
      </c>
    </row>
    <row r="131" spans="1:2">
      <c r="A131" s="112">
        <v>41913</v>
      </c>
      <c r="B131" s="114">
        <v>-1.2087247622694244</v>
      </c>
    </row>
    <row r="132" spans="1:2">
      <c r="A132" s="112">
        <v>41944</v>
      </c>
      <c r="B132" s="114">
        <v>-1.2201562249812186</v>
      </c>
    </row>
    <row r="133" spans="1:2">
      <c r="A133" s="112">
        <v>41974</v>
      </c>
      <c r="B133" s="114">
        <v>-1.4373540165053105</v>
      </c>
    </row>
    <row r="134" spans="1:2">
      <c r="A134" s="112">
        <v>42005</v>
      </c>
      <c r="B134" s="114">
        <v>-1.4064890671834658</v>
      </c>
    </row>
    <row r="135" spans="1:2">
      <c r="A135" s="112">
        <v>42036</v>
      </c>
      <c r="B135" s="114">
        <v>-1.3756241178616211</v>
      </c>
    </row>
    <row r="136" spans="1:2">
      <c r="A136" s="112">
        <v>42064</v>
      </c>
      <c r="B136" s="114">
        <v>-1.5882493243009954</v>
      </c>
    </row>
    <row r="137" spans="1:2">
      <c r="A137" s="112">
        <v>42095</v>
      </c>
      <c r="B137" s="114">
        <v>-1.5905356168433542</v>
      </c>
    </row>
    <row r="138" spans="1:2">
      <c r="A138" s="112">
        <v>42125</v>
      </c>
      <c r="B138" s="114">
        <v>-1.6408340527752492</v>
      </c>
    </row>
    <row r="139" spans="1:2">
      <c r="A139" s="112">
        <v>42156</v>
      </c>
      <c r="B139" s="114">
        <v>-1.65912439311412</v>
      </c>
    </row>
    <row r="140" spans="1:2">
      <c r="A140" s="112">
        <v>42186</v>
      </c>
      <c r="B140" s="114">
        <v>-1.5516686436232536</v>
      </c>
    </row>
    <row r="141" spans="1:2">
      <c r="A141" s="112">
        <v>42217</v>
      </c>
      <c r="B141" s="114">
        <v>-1.7894430680285751</v>
      </c>
    </row>
    <row r="142" spans="1:2">
      <c r="A142" s="112">
        <v>42248</v>
      </c>
      <c r="B142" s="114">
        <v>-1.8145922859945225</v>
      </c>
    </row>
    <row r="143" spans="1:2">
      <c r="A143" s="112">
        <v>42278</v>
      </c>
      <c r="B143" s="114">
        <v>-1.8786084771805709</v>
      </c>
    </row>
    <row r="144" spans="1:2">
      <c r="A144" s="112">
        <v>42309</v>
      </c>
      <c r="B144" s="114">
        <v>-1.8671770144687763</v>
      </c>
    </row>
    <row r="145" spans="1:2">
      <c r="A145" s="112">
        <v>42339</v>
      </c>
      <c r="B145" s="114">
        <v>-1.4853661598948464</v>
      </c>
    </row>
    <row r="146" spans="1:2">
      <c r="A146" s="112">
        <v>42370</v>
      </c>
      <c r="B146" s="114">
        <v>-1.4990839151489996</v>
      </c>
    </row>
    <row r="147" spans="1:2">
      <c r="A147" s="112">
        <v>42401</v>
      </c>
      <c r="B147" s="114">
        <v>-1.5128016704031531</v>
      </c>
    </row>
    <row r="148" spans="1:2">
      <c r="A148" s="112">
        <v>42430</v>
      </c>
      <c r="B148" s="114">
        <v>-1.1538537412528116</v>
      </c>
    </row>
    <row r="149" spans="1:2">
      <c r="A149" s="112">
        <v>42461</v>
      </c>
      <c r="B149" s="114">
        <v>-1.09669642769384</v>
      </c>
    </row>
    <row r="150" spans="1:2">
      <c r="A150" s="112">
        <v>42491</v>
      </c>
      <c r="B150" s="114">
        <v>-1.2635957832860369</v>
      </c>
    </row>
    <row r="151" spans="1:2">
      <c r="A151" s="112">
        <v>42522</v>
      </c>
      <c r="B151" s="114">
        <v>-1.2293013951506542</v>
      </c>
    </row>
    <row r="152" spans="1:2">
      <c r="A152" s="112">
        <v>42552</v>
      </c>
      <c r="B152" s="114">
        <v>-1.2270151026082952</v>
      </c>
    </row>
    <row r="153" spans="1:2">
      <c r="A153" s="112">
        <v>42583</v>
      </c>
      <c r="B153" s="114">
        <v>-0.78118805684831716</v>
      </c>
    </row>
    <row r="154" spans="1:2">
      <c r="A154" s="112">
        <v>42614</v>
      </c>
      <c r="B154" s="114">
        <v>-0.40852237244382272</v>
      </c>
    </row>
    <row r="155" spans="1:2">
      <c r="A155" s="112">
        <v>42644</v>
      </c>
      <c r="B155" s="114">
        <v>-0.1341672673607591</v>
      </c>
    </row>
    <row r="156" spans="1:2">
      <c r="A156" s="112">
        <v>42675</v>
      </c>
      <c r="B156" s="114">
        <v>3.7304673316155536E-2</v>
      </c>
    </row>
    <row r="157" spans="1:2">
      <c r="A157" s="112">
        <v>42705</v>
      </c>
      <c r="B157" s="114">
        <v>-0.1661753629537833</v>
      </c>
    </row>
    <row r="158" spans="1:2">
      <c r="A158" s="112">
        <v>42736</v>
      </c>
      <c r="B158" s="114">
        <v>0.14818986162056019</v>
      </c>
    </row>
    <row r="159" spans="1:2">
      <c r="A159" s="112">
        <v>42767</v>
      </c>
      <c r="B159" s="114">
        <v>0.46255508619490371</v>
      </c>
    </row>
    <row r="160" spans="1:2">
      <c r="A160" s="112">
        <v>42795</v>
      </c>
      <c r="B160" s="114">
        <v>0.35509933670403704</v>
      </c>
    </row>
    <row r="161" spans="1:2">
      <c r="A161" s="112">
        <v>42826</v>
      </c>
      <c r="B161" s="114">
        <v>0.26136134246732368</v>
      </c>
    </row>
    <row r="162" spans="1:2">
      <c r="A162" s="112">
        <v>42856</v>
      </c>
      <c r="B162" s="114">
        <v>0.15847817806117506</v>
      </c>
    </row>
    <row r="163" spans="1:2">
      <c r="A163" s="112">
        <v>42887</v>
      </c>
      <c r="B163" s="114">
        <v>0.27965168280619457</v>
      </c>
    </row>
    <row r="164" spans="1:2">
      <c r="A164" s="112">
        <v>42917</v>
      </c>
      <c r="B164" s="114">
        <v>0.43740586822895633</v>
      </c>
    </row>
    <row r="165" spans="1:2">
      <c r="A165" s="112">
        <v>42948</v>
      </c>
      <c r="B165" s="114">
        <v>0.16762334823061031</v>
      </c>
    </row>
    <row r="166" spans="1:2">
      <c r="A166" s="112">
        <v>42979</v>
      </c>
      <c r="B166" s="114">
        <v>-5.4147028378199021E-2</v>
      </c>
    </row>
    <row r="167" spans="1:2">
      <c r="A167" s="112">
        <v>43009</v>
      </c>
      <c r="B167" s="114">
        <v>-0.33078842600362146</v>
      </c>
    </row>
    <row r="168" spans="1:2">
      <c r="A168" s="112">
        <v>43040</v>
      </c>
      <c r="B168" s="114">
        <v>-0.55484509515478986</v>
      </c>
    </row>
    <row r="169" spans="1:2">
      <c r="A169" s="112">
        <v>43070</v>
      </c>
      <c r="B169" s="114">
        <v>-0.85892200328851842</v>
      </c>
    </row>
    <row r="170" spans="1:2">
      <c r="A170" s="112">
        <v>43101</v>
      </c>
      <c r="B170" s="114">
        <v>-0.20504233617388393</v>
      </c>
    </row>
    <row r="171" spans="1:2">
      <c r="A171" s="112">
        <v>43132</v>
      </c>
      <c r="B171" s="114">
        <v>0.4488373309407504</v>
      </c>
    </row>
    <row r="172" spans="1:2">
      <c r="A172" s="112">
        <v>43160</v>
      </c>
      <c r="B172" s="114">
        <v>-2.213893278517523E-2</v>
      </c>
    </row>
    <row r="173" spans="1:2">
      <c r="A173" s="112">
        <v>43191</v>
      </c>
      <c r="B173" s="114">
        <v>-0.31249808566475057</v>
      </c>
    </row>
    <row r="174" spans="1:2">
      <c r="A174" s="112">
        <v>43221</v>
      </c>
      <c r="B174" s="114">
        <v>0.32080494856865405</v>
      </c>
    </row>
    <row r="175" spans="1:2">
      <c r="A175" s="112">
        <v>43252</v>
      </c>
      <c r="B175" s="114">
        <v>0.19505885873891687</v>
      </c>
    </row>
    <row r="176" spans="1:2">
      <c r="A176" s="112">
        <v>43282</v>
      </c>
      <c r="B176" s="114">
        <v>0.11503861975635681</v>
      </c>
    </row>
    <row r="177" spans="1:2">
      <c r="A177" s="112">
        <v>43313</v>
      </c>
      <c r="B177" s="114">
        <v>3.0102851807725251E-3</v>
      </c>
    </row>
    <row r="178" spans="1:2">
      <c r="A178" s="112">
        <v>43344</v>
      </c>
      <c r="B178" s="114">
        <v>0.12418378992579206</v>
      </c>
    </row>
    <row r="179" spans="1:2">
      <c r="A179" s="112">
        <v>43374</v>
      </c>
      <c r="B179" s="114">
        <v>0.16305076314589267</v>
      </c>
    </row>
    <row r="180" spans="1:2">
      <c r="A180" s="112">
        <v>43405</v>
      </c>
      <c r="B180" s="114">
        <v>0.3665307994158315</v>
      </c>
    </row>
    <row r="181" spans="1:2">
      <c r="A181" s="112">
        <v>43435</v>
      </c>
      <c r="B181" s="114">
        <v>0.39396630992413767</v>
      </c>
    </row>
    <row r="182" spans="1:2">
      <c r="A182" s="112">
        <v>43466</v>
      </c>
      <c r="B182" s="114">
        <v>-0.25534077210577905</v>
      </c>
    </row>
    <row r="183" spans="1:2">
      <c r="A183" s="112">
        <v>43497</v>
      </c>
      <c r="B183" s="114">
        <v>-0.90464785413569571</v>
      </c>
    </row>
    <row r="184" spans="1:2">
      <c r="A184" s="112">
        <v>43525</v>
      </c>
      <c r="B184" s="114">
        <v>-0.52969587718884226</v>
      </c>
    </row>
    <row r="185" spans="1:2">
      <c r="A185" s="112">
        <v>43556</v>
      </c>
      <c r="B185" s="114">
        <v>-9.9872879225376493E-2</v>
      </c>
    </row>
    <row r="186" spans="1:2">
      <c r="A186" s="112">
        <v>43586</v>
      </c>
      <c r="B186" s="114">
        <v>-0.35593764396956884</v>
      </c>
    </row>
    <row r="187" spans="1:2">
      <c r="A187" s="112">
        <v>43617</v>
      </c>
      <c r="B187" s="114">
        <v>-0.33307471854598031</v>
      </c>
    </row>
    <row r="188" spans="1:2">
      <c r="A188" s="112">
        <v>43647</v>
      </c>
      <c r="B188" s="114">
        <v>-0.31478437820710936</v>
      </c>
    </row>
    <row r="189" spans="1:2">
      <c r="A189" s="112">
        <v>43678</v>
      </c>
      <c r="B189" s="114">
        <v>-0.47025227108751194</v>
      </c>
    </row>
    <row r="190" spans="1:2">
      <c r="A190" s="112">
        <v>43709</v>
      </c>
      <c r="B190" s="114">
        <v>-0.49082890396874163</v>
      </c>
    </row>
    <row r="191" spans="1:2">
      <c r="A191" s="112">
        <v>43739</v>
      </c>
      <c r="B191" s="114">
        <v>-0.3513650588848512</v>
      </c>
    </row>
    <row r="192" spans="1:2">
      <c r="A192" s="112">
        <v>43770</v>
      </c>
      <c r="B192" s="114">
        <v>-0.33078842600362146</v>
      </c>
    </row>
    <row r="193" spans="1:5">
      <c r="A193" s="112">
        <v>43800</v>
      </c>
      <c r="B193" s="114">
        <v>-0.10673175685245294</v>
      </c>
      <c r="C193" s="114">
        <f>B193</f>
        <v>-0.10673175685245294</v>
      </c>
      <c r="D193" s="114">
        <f>B193</f>
        <v>-0.10673175685245294</v>
      </c>
      <c r="E193" s="114">
        <f>B193</f>
        <v>-0.10673175685245294</v>
      </c>
    </row>
    <row r="194" spans="1:5">
      <c r="A194" s="112">
        <v>43831</v>
      </c>
      <c r="B194" s="114"/>
      <c r="C194" s="114">
        <f t="shared" ref="C194:C225" si="5">_xlfn.FORECAST.ETS(A194,$B$2:$B$193,$A$2:$A$193,1,1)</f>
        <v>-0.13849354398854194</v>
      </c>
      <c r="D194" s="114">
        <f t="shared" ref="D194:D225" si="6">C194-_xlfn.FORECAST.ETS.CONFINT(A194,$B$2:$B$193,$A$2:$A$193,$I$1,1,1)</f>
        <v>-0.49360154550616153</v>
      </c>
      <c r="E194" s="114">
        <f t="shared" ref="E194:E225" si="7">C194+_xlfn.FORECAST.ETS.CONFINT(A194,$B$2:$B$193,$A$2:$A$193,$I$1,1,1)</f>
        <v>0.21661445752907763</v>
      </c>
    </row>
    <row r="195" spans="1:5">
      <c r="A195" s="112">
        <v>43862</v>
      </c>
      <c r="B195" s="114"/>
      <c r="C195" s="114">
        <f t="shared" si="5"/>
        <v>-0.14658233047024022</v>
      </c>
      <c r="D195" s="114">
        <f t="shared" si="6"/>
        <v>-0.624568912929784</v>
      </c>
      <c r="E195" s="114">
        <f t="shared" si="7"/>
        <v>0.33140425198930357</v>
      </c>
    </row>
    <row r="196" spans="1:5">
      <c r="A196" s="112">
        <v>43891</v>
      </c>
      <c r="B196" s="114"/>
      <c r="C196" s="114">
        <f t="shared" si="5"/>
        <v>-0.15467111695193603</v>
      </c>
      <c r="D196" s="114">
        <f t="shared" si="6"/>
        <v>-0.73005621810844357</v>
      </c>
      <c r="E196" s="114">
        <f t="shared" si="7"/>
        <v>0.42071398420457151</v>
      </c>
    </row>
    <row r="197" spans="1:5">
      <c r="A197" s="112">
        <v>43922</v>
      </c>
      <c r="B197" s="114"/>
      <c r="C197" s="114">
        <f>_xlfn.FORECAST.ETS(A197,$B$2:$B$193,$A$2:$A$193,1,1)</f>
        <v>-0.16275990343363431</v>
      </c>
      <c r="D197" s="114">
        <f t="shared" si="6"/>
        <v>-0.82146504976984869</v>
      </c>
      <c r="E197" s="114">
        <f t="shared" si="7"/>
        <v>0.49594524290258002</v>
      </c>
    </row>
    <row r="198" spans="1:5">
      <c r="A198" s="112">
        <v>43952</v>
      </c>
      <c r="B198" s="114"/>
      <c r="C198" s="114">
        <f t="shared" si="5"/>
        <v>-0.17084868991533014</v>
      </c>
      <c r="D198" s="114">
        <f t="shared" si="6"/>
        <v>-0.90361385744550637</v>
      </c>
      <c r="E198" s="114">
        <f t="shared" si="7"/>
        <v>0.5619164776148462</v>
      </c>
    </row>
    <row r="199" spans="1:5">
      <c r="A199" s="112">
        <v>43983</v>
      </c>
      <c r="B199" s="114"/>
      <c r="C199" s="114">
        <f t="shared" si="5"/>
        <v>-0.17893747639702839</v>
      </c>
      <c r="D199" s="114">
        <f t="shared" si="6"/>
        <v>-0.97907823254147763</v>
      </c>
      <c r="E199" s="114">
        <f t="shared" si="7"/>
        <v>0.62120327974742084</v>
      </c>
    </row>
    <row r="200" spans="1:5">
      <c r="A200" s="112">
        <v>44013</v>
      </c>
      <c r="B200" s="114"/>
      <c r="C200" s="114">
        <f t="shared" si="5"/>
        <v>-0.18702626287872423</v>
      </c>
      <c r="D200" s="114">
        <f t="shared" si="6"/>
        <v>-1.0494264244666323</v>
      </c>
      <c r="E200" s="114">
        <f t="shared" si="7"/>
        <v>0.67537389870918385</v>
      </c>
    </row>
    <row r="201" spans="1:5">
      <c r="A201" s="112">
        <v>44044</v>
      </c>
      <c r="B201" s="114"/>
      <c r="C201" s="114">
        <f t="shared" si="5"/>
        <v>-0.19511504936042251</v>
      </c>
      <c r="D201" s="114">
        <f t="shared" si="6"/>
        <v>-1.1156971859127403</v>
      </c>
      <c r="E201" s="114">
        <f t="shared" si="7"/>
        <v>0.72546708719189512</v>
      </c>
    </row>
    <row r="202" spans="1:5">
      <c r="A202" s="112">
        <v>44075</v>
      </c>
      <c r="B202" s="114"/>
      <c r="C202" s="114">
        <f t="shared" si="5"/>
        <v>-0.20320383584211835</v>
      </c>
      <c r="D202" s="114">
        <f t="shared" si="6"/>
        <v>-1.178620555067259</v>
      </c>
      <c r="E202" s="114">
        <f t="shared" si="7"/>
        <v>0.7722128833830223</v>
      </c>
    </row>
    <row r="203" spans="1:5">
      <c r="A203" s="112">
        <v>44105</v>
      </c>
      <c r="B203" s="114"/>
      <c r="C203" s="114">
        <f t="shared" si="5"/>
        <v>-0.21129262232381663</v>
      </c>
      <c r="D203" s="114">
        <f t="shared" si="6"/>
        <v>-1.2387327465764928</v>
      </c>
      <c r="E203" s="114">
        <f t="shared" si="7"/>
        <v>0.81614750192885965</v>
      </c>
    </row>
    <row r="204" spans="1:5">
      <c r="A204" s="112">
        <v>44136</v>
      </c>
      <c r="B204" s="114"/>
      <c r="C204" s="114">
        <f t="shared" si="5"/>
        <v>-0.21938140880551243</v>
      </c>
      <c r="D204" s="114">
        <f t="shared" si="6"/>
        <v>-1.2964413053218904</v>
      </c>
      <c r="E204" s="114">
        <f t="shared" si="7"/>
        <v>0.85767848771086563</v>
      </c>
    </row>
    <row r="205" spans="1:5">
      <c r="A205" s="112">
        <v>44166</v>
      </c>
      <c r="B205" s="114"/>
      <c r="C205" s="114">
        <f t="shared" si="5"/>
        <v>-0.22747019528721071</v>
      </c>
      <c r="D205" s="114">
        <f t="shared" si="6"/>
        <v>-1.3520645504330426</v>
      </c>
      <c r="E205" s="114">
        <f t="shared" si="7"/>
        <v>0.89712415985862126</v>
      </c>
    </row>
    <row r="206" spans="1:5">
      <c r="A206" s="112">
        <v>44197</v>
      </c>
      <c r="B206" s="114"/>
      <c r="C206" s="114">
        <f t="shared" si="5"/>
        <v>-0.23555898176890655</v>
      </c>
      <c r="D206" s="114">
        <f t="shared" si="6"/>
        <v>-1.4058567173702947</v>
      </c>
      <c r="E206" s="114">
        <f t="shared" si="7"/>
        <v>0.93473875383248162</v>
      </c>
    </row>
    <row r="207" spans="1:5">
      <c r="A207" s="112">
        <v>44228</v>
      </c>
      <c r="B207" s="114"/>
      <c r="C207" s="114">
        <f t="shared" si="5"/>
        <v>-0.2436477682506048</v>
      </c>
      <c r="D207" s="114">
        <f t="shared" si="6"/>
        <v>-1.4580246668578114</v>
      </c>
      <c r="E207" s="114">
        <f t="shared" si="7"/>
        <v>0.97072913035660169</v>
      </c>
    </row>
    <row r="208" spans="1:5">
      <c r="A208" s="112">
        <v>44256</v>
      </c>
      <c r="B208" s="114"/>
      <c r="C208" s="114">
        <f t="shared" si="5"/>
        <v>-0.25173655473230067</v>
      </c>
      <c r="D208" s="114">
        <f t="shared" si="6"/>
        <v>-1.5087393795424193</v>
      </c>
      <c r="E208" s="114">
        <f t="shared" si="7"/>
        <v>1.0052662700778179</v>
      </c>
    </row>
    <row r="209" spans="1:5">
      <c r="A209" s="112">
        <v>44287</v>
      </c>
      <c r="B209" s="114"/>
      <c r="C209" s="114">
        <f t="shared" si="5"/>
        <v>-0.25982534121399892</v>
      </c>
      <c r="D209" s="114">
        <f t="shared" si="6"/>
        <v>-1.5581440968693285</v>
      </c>
      <c r="E209" s="114">
        <f t="shared" si="7"/>
        <v>1.0384934144413305</v>
      </c>
    </row>
    <row r="210" spans="1:5">
      <c r="A210" s="112">
        <v>44317</v>
      </c>
      <c r="B210" s="114"/>
      <c r="C210" s="114">
        <f t="shared" si="5"/>
        <v>-0.26791412769569473</v>
      </c>
      <c r="D210" s="114">
        <f t="shared" si="6"/>
        <v>-1.6063602316504255</v>
      </c>
      <c r="E210" s="114">
        <f t="shared" si="7"/>
        <v>1.0705319762590362</v>
      </c>
    </row>
    <row r="211" spans="1:5">
      <c r="A211" s="112">
        <v>44348</v>
      </c>
      <c r="C211" s="114">
        <f t="shared" si="5"/>
        <v>-0.27600291417739303</v>
      </c>
      <c r="D211" s="114">
        <f t="shared" si="6"/>
        <v>-1.6534917524260335</v>
      </c>
      <c r="E211" s="114">
        <f t="shared" si="7"/>
        <v>1.1014859240712476</v>
      </c>
    </row>
    <row r="212" spans="1:5">
      <c r="A212" s="112">
        <v>44378</v>
      </c>
      <c r="C212" s="114">
        <f t="shared" si="5"/>
        <v>-0.28409170065908884</v>
      </c>
      <c r="D212" s="114">
        <f t="shared" si="6"/>
        <v>-1.6996284972185289</v>
      </c>
      <c r="E212" s="114">
        <f t="shared" si="7"/>
        <v>1.1314450959003512</v>
      </c>
    </row>
    <row r="213" spans="1:5">
      <c r="A213" s="112">
        <v>44409</v>
      </c>
      <c r="C213" s="114">
        <f t="shared" si="5"/>
        <v>-0.29218048714078709</v>
      </c>
      <c r="D213" s="114">
        <f t="shared" si="6"/>
        <v>-1.7448487197863218</v>
      </c>
      <c r="E213" s="114">
        <f t="shared" si="7"/>
        <v>1.1604877455047475</v>
      </c>
    </row>
    <row r="214" spans="1:5">
      <c r="A214" s="112">
        <v>44440</v>
      </c>
      <c r="C214" s="114">
        <f t="shared" si="5"/>
        <v>-0.30026927362248296</v>
      </c>
      <c r="D214" s="114">
        <f t="shared" si="6"/>
        <v>-1.7892210750164006</v>
      </c>
      <c r="E214" s="114">
        <f t="shared" si="7"/>
        <v>1.1886825277714346</v>
      </c>
    </row>
    <row r="215" spans="1:5">
      <c r="A215" s="112">
        <v>44470</v>
      </c>
      <c r="C215" s="114">
        <f t="shared" si="5"/>
        <v>-0.30835806010418121</v>
      </c>
      <c r="D215" s="114">
        <f t="shared" si="6"/>
        <v>-1.8328061874037695</v>
      </c>
      <c r="E215" s="114">
        <f t="shared" si="7"/>
        <v>1.2160900671954069</v>
      </c>
    </row>
    <row r="216" spans="1:5">
      <c r="A216" s="112">
        <v>44501</v>
      </c>
      <c r="C216" s="114">
        <f t="shared" si="5"/>
        <v>-0.31644684658587702</v>
      </c>
      <c r="D216" s="114">
        <f t="shared" si="6"/>
        <v>-1.8756579048457824</v>
      </c>
      <c r="E216" s="114">
        <f t="shared" si="7"/>
        <v>1.2427642116740285</v>
      </c>
    </row>
    <row r="217" spans="1:5">
      <c r="A217" s="112">
        <v>44531</v>
      </c>
      <c r="C217" s="114">
        <f t="shared" si="5"/>
        <v>-0.32453563306757532</v>
      </c>
      <c r="D217" s="114">
        <f t="shared" si="6"/>
        <v>-1.9178243116176477</v>
      </c>
      <c r="E217" s="114">
        <f t="shared" si="7"/>
        <v>1.2687530454824971</v>
      </c>
    </row>
    <row r="218" spans="1:5">
      <c r="A218" s="112">
        <v>44562</v>
      </c>
      <c r="C218" s="114">
        <f t="shared" si="5"/>
        <v>-0.33262441954927119</v>
      </c>
      <c r="D218" s="114">
        <f t="shared" si="6"/>
        <v>-1.9593485547418952</v>
      </c>
      <c r="E218" s="114">
        <f t="shared" si="7"/>
        <v>1.2940997156433529</v>
      </c>
    </row>
    <row r="219" spans="1:5">
      <c r="A219" s="112">
        <v>44593</v>
      </c>
      <c r="C219" s="114">
        <f t="shared" si="5"/>
        <v>-0.34071320603096944</v>
      </c>
      <c r="D219" s="114">
        <f t="shared" si="6"/>
        <v>-2.0002695241083117</v>
      </c>
      <c r="E219" s="114">
        <f t="shared" si="7"/>
        <v>1.3188431120463731</v>
      </c>
    </row>
    <row r="220" spans="1:5">
      <c r="A220" s="112">
        <v>44621</v>
      </c>
      <c r="C220" s="114">
        <f t="shared" si="5"/>
        <v>-0.34880199251266525</v>
      </c>
      <c r="D220" s="114">
        <f t="shared" si="6"/>
        <v>-2.0406224167764004</v>
      </c>
      <c r="E220" s="114">
        <f t="shared" si="7"/>
        <v>1.3430184317510701</v>
      </c>
    </row>
    <row r="221" spans="1:5">
      <c r="A221" s="112">
        <v>44652</v>
      </c>
      <c r="C221" s="114">
        <f t="shared" si="5"/>
        <v>-0.35689077899436356</v>
      </c>
      <c r="D221" s="114">
        <f t="shared" si="6"/>
        <v>-2.0804392086818138</v>
      </c>
      <c r="E221" s="114">
        <f t="shared" si="7"/>
        <v>1.3666576506930868</v>
      </c>
    </row>
    <row r="222" spans="1:5">
      <c r="A222" s="112">
        <v>44682</v>
      </c>
      <c r="C222" s="114">
        <f t="shared" si="5"/>
        <v>-0.36497956547605936</v>
      </c>
      <c r="D222" s="114">
        <f t="shared" si="6"/>
        <v>-2.1197490516594333</v>
      </c>
      <c r="E222" s="114">
        <f t="shared" si="7"/>
        <v>1.3897899207073148</v>
      </c>
    </row>
    <row r="223" spans="1:5">
      <c r="A223" s="112">
        <v>44713</v>
      </c>
      <c r="C223" s="114">
        <f t="shared" si="5"/>
        <v>-0.37306835195775762</v>
      </c>
      <c r="D223" s="114">
        <f t="shared" si="6"/>
        <v>-2.1585786097400734</v>
      </c>
      <c r="E223" s="114">
        <f t="shared" si="7"/>
        <v>1.4124419058245581</v>
      </c>
    </row>
    <row r="224" spans="1:5">
      <c r="A224" s="112">
        <v>44743</v>
      </c>
      <c r="C224" s="114">
        <f t="shared" si="5"/>
        <v>-0.38115713843945348</v>
      </c>
      <c r="D224" s="114">
        <f t="shared" si="6"/>
        <v>-2.1969523456966726</v>
      </c>
      <c r="E224" s="114">
        <f t="shared" si="7"/>
        <v>1.4346380688177656</v>
      </c>
    </row>
    <row r="225" spans="1:5">
      <c r="A225" s="112">
        <v>44774</v>
      </c>
      <c r="C225" s="114">
        <f t="shared" si="5"/>
        <v>-0.38924592492115173</v>
      </c>
      <c r="D225" s="114">
        <f t="shared" si="6"/>
        <v>-2.2348927665463023</v>
      </c>
      <c r="E225" s="114">
        <f t="shared" si="7"/>
        <v>1.4564009167039991</v>
      </c>
    </row>
    <row r="226" spans="1:5">
      <c r="A226" s="112">
        <v>44805</v>
      </c>
      <c r="C226" s="114">
        <f t="shared" ref="C226:C257" si="8">_xlfn.FORECAST.ETS(A226,$B$2:$B$193,$A$2:$A$193,1,1)</f>
        <v>-0.39733471140284754</v>
      </c>
      <c r="D226" s="114">
        <f t="shared" ref="D226:D257" si="9">C226-_xlfn.FORECAST.ETS.CONFINT(A226,$B$2:$B$193,$A$2:$A$193,$I$1,1,1)</f>
        <v>-2.2724206349693064</v>
      </c>
      <c r="E226" s="114">
        <f t="shared" ref="E226:E257" si="10">C226+_xlfn.FORECAST.ETS.CONFINT(A226,$B$2:$B$193,$A$2:$A$193,$I$1,1,1)</f>
        <v>1.4777512121636114</v>
      </c>
    </row>
    <row r="227" spans="1:5">
      <c r="A227" s="112">
        <v>44835</v>
      </c>
      <c r="C227" s="114">
        <f t="shared" si="8"/>
        <v>-0.40542349788454585</v>
      </c>
      <c r="D227" s="114">
        <f t="shared" si="9"/>
        <v>-2.3095551522535995</v>
      </c>
      <c r="E227" s="114">
        <f t="shared" si="10"/>
        <v>1.4987081564845079</v>
      </c>
    </row>
    <row r="228" spans="1:5">
      <c r="A228" s="112">
        <v>44866</v>
      </c>
      <c r="C228" s="114">
        <f t="shared" si="8"/>
        <v>-0.41351228436624166</v>
      </c>
      <c r="D228" s="114">
        <f t="shared" si="9"/>
        <v>-2.3463141173133568</v>
      </c>
      <c r="E228" s="114">
        <f t="shared" si="10"/>
        <v>1.5192895485808737</v>
      </c>
    </row>
    <row r="229" spans="1:5">
      <c r="A229" s="112">
        <v>44896</v>
      </c>
      <c r="C229" s="114">
        <f t="shared" si="8"/>
        <v>-0.42160107084793996</v>
      </c>
      <c r="D229" s="114">
        <f t="shared" si="9"/>
        <v>-2.3827140654968875</v>
      </c>
      <c r="E229" s="114">
        <f t="shared" si="10"/>
        <v>1.5395119238010073</v>
      </c>
    </row>
    <row r="230" spans="1:5">
      <c r="A230" s="112">
        <v>44927</v>
      </c>
      <c r="C230" s="114">
        <f t="shared" si="8"/>
        <v>-0.42968985732963577</v>
      </c>
      <c r="D230" s="114">
        <f t="shared" si="9"/>
        <v>-2.4187703902355597</v>
      </c>
      <c r="E230" s="114">
        <f t="shared" si="10"/>
        <v>1.5593906755762883</v>
      </c>
    </row>
    <row r="231" spans="1:5">
      <c r="A231" s="112">
        <v>44958</v>
      </c>
      <c r="C231" s="114">
        <f t="shared" si="8"/>
        <v>-0.43777864381133402</v>
      </c>
      <c r="D231" s="114">
        <f t="shared" si="9"/>
        <v>-2.4544974500558174</v>
      </c>
      <c r="E231" s="114">
        <f t="shared" si="10"/>
        <v>1.5789401624331492</v>
      </c>
    </row>
    <row r="232" spans="1:5">
      <c r="A232" s="112">
        <v>44986</v>
      </c>
      <c r="C232" s="114">
        <f t="shared" si="8"/>
        <v>-0.44586743029302989</v>
      </c>
      <c r="D232" s="114">
        <f t="shared" si="9"/>
        <v>-2.4899086630495817</v>
      </c>
      <c r="E232" s="114">
        <f t="shared" si="10"/>
        <v>1.5981738024635219</v>
      </c>
    </row>
    <row r="233" spans="1:5">
      <c r="A233" s="112">
        <v>45017</v>
      </c>
      <c r="C233" s="114">
        <f t="shared" si="8"/>
        <v>-0.45395621677472814</v>
      </c>
      <c r="D233" s="114">
        <f t="shared" si="9"/>
        <v>-2.5250165905530855</v>
      </c>
      <c r="E233" s="114">
        <f t="shared" si="10"/>
        <v>1.6171041570036291</v>
      </c>
    </row>
    <row r="234" spans="1:5">
      <c r="A234" s="112">
        <v>45047</v>
      </c>
      <c r="C234" s="114">
        <f t="shared" si="8"/>
        <v>-0.46204500325642395</v>
      </c>
      <c r="D234" s="114">
        <f t="shared" si="9"/>
        <v>-2.5598330115026426</v>
      </c>
      <c r="E234" s="114">
        <f t="shared" si="10"/>
        <v>1.635743004989795</v>
      </c>
    </row>
    <row r="235" spans="1:5">
      <c r="A235" s="112">
        <v>45078</v>
      </c>
      <c r="C235" s="114">
        <f t="shared" si="8"/>
        <v>-0.47013378973812225</v>
      </c>
      <c r="D235" s="114">
        <f t="shared" si="9"/>
        <v>-2.5943689887055932</v>
      </c>
      <c r="E235" s="114">
        <f t="shared" si="10"/>
        <v>1.6541014092293489</v>
      </c>
    </row>
    <row r="236" spans="1:5">
      <c r="A236" s="112">
        <v>45108</v>
      </c>
      <c r="C236" s="114">
        <f t="shared" si="8"/>
        <v>-0.47822257621981806</v>
      </c>
      <c r="D236" s="114">
        <f t="shared" si="9"/>
        <v>-2.6286349280748156</v>
      </c>
      <c r="E236" s="114">
        <f t="shared" si="10"/>
        <v>1.6721897756351793</v>
      </c>
    </row>
    <row r="237" spans="1:5">
      <c r="A237" s="112">
        <v>45139</v>
      </c>
      <c r="C237" s="114">
        <f t="shared" si="8"/>
        <v>-0.48631136270151631</v>
      </c>
      <c r="D237" s="114">
        <f t="shared" si="9"/>
        <v>-2.6626406317183919</v>
      </c>
      <c r="E237" s="114">
        <f t="shared" si="10"/>
        <v>1.6900179063153591</v>
      </c>
    </row>
    <row r="238" spans="1:5">
      <c r="A238" s="112">
        <v>45170</v>
      </c>
      <c r="C238" s="114">
        <f t="shared" si="8"/>
        <v>-0.49440014918321218</v>
      </c>
      <c r="D238" s="114">
        <f t="shared" si="9"/>
        <v>-2.6963953456454384</v>
      </c>
      <c r="E238" s="114">
        <f t="shared" si="10"/>
        <v>1.707595047279014</v>
      </c>
    </row>
    <row r="239" spans="1:5">
      <c r="A239" s="112">
        <v>45200</v>
      </c>
      <c r="C239" s="114">
        <f t="shared" si="8"/>
        <v>-0.50248893566491049</v>
      </c>
      <c r="D239" s="114">
        <f t="shared" si="9"/>
        <v>-2.729907802740319</v>
      </c>
      <c r="E239" s="114">
        <f t="shared" si="10"/>
        <v>1.724929931410498</v>
      </c>
    </row>
    <row r="240" spans="1:5">
      <c r="A240" s="112">
        <v>45231</v>
      </c>
      <c r="C240" s="114">
        <f t="shared" si="8"/>
        <v>-0.51057772214660624</v>
      </c>
      <c r="D240" s="114">
        <f t="shared" si="9"/>
        <v>-2.763186261566017</v>
      </c>
      <c r="E240" s="114">
        <f t="shared" si="10"/>
        <v>1.7420308172728047</v>
      </c>
    </row>
    <row r="241" spans="1:5">
      <c r="A241" s="112">
        <v>45261</v>
      </c>
      <c r="C241" s="114">
        <f t="shared" si="8"/>
        <v>-0.51866650862830466</v>
      </c>
      <c r="D241" s="114">
        <f t="shared" si="9"/>
        <v>-2.7962385414806938</v>
      </c>
      <c r="E241" s="114">
        <f t="shared" si="10"/>
        <v>1.7589055242240847</v>
      </c>
    </row>
    <row r="242" spans="1:5">
      <c r="A242" s="112">
        <v>45292</v>
      </c>
      <c r="C242" s="114">
        <f t="shared" si="8"/>
        <v>-0.5267552951100003</v>
      </c>
      <c r="D242" s="114">
        <f t="shared" si="9"/>
        <v>-2.8290720544863524</v>
      </c>
      <c r="E242" s="114">
        <f t="shared" si="10"/>
        <v>1.7755614642663515</v>
      </c>
    </row>
    <row r="243" spans="1:5">
      <c r="A243" s="112">
        <v>45323</v>
      </c>
      <c r="C243" s="114">
        <f t="shared" si="8"/>
        <v>-0.53484408159169872</v>
      </c>
      <c r="D243" s="114">
        <f t="shared" si="9"/>
        <v>-2.8616938341735492</v>
      </c>
      <c r="E243" s="114">
        <f t="shared" si="10"/>
        <v>1.7920056709901515</v>
      </c>
    </row>
    <row r="244" spans="1:5">
      <c r="A244" s="112">
        <v>45352</v>
      </c>
      <c r="C244" s="114">
        <f t="shared" si="8"/>
        <v>-0.54293286807339447</v>
      </c>
      <c r="D244" s="114">
        <f t="shared" si="9"/>
        <v>-2.8941105620790446</v>
      </c>
      <c r="E244" s="114">
        <f t="shared" si="10"/>
        <v>1.8082448259322557</v>
      </c>
    </row>
    <row r="245" spans="1:5">
      <c r="A245" s="112">
        <v>45383</v>
      </c>
      <c r="C245" s="114">
        <f t="shared" si="8"/>
        <v>-0.55102165455509278</v>
      </c>
      <c r="D245" s="114">
        <f t="shared" si="9"/>
        <v>-2.9263285917333466</v>
      </c>
      <c r="E245" s="114">
        <f t="shared" si="10"/>
        <v>1.824285282623161</v>
      </c>
    </row>
    <row r="246" spans="1:5">
      <c r="A246" s="112">
        <v>45413</v>
      </c>
      <c r="C246" s="114">
        <f t="shared" si="8"/>
        <v>-0.55911044103678853</v>
      </c>
      <c r="D246" s="114">
        <f t="shared" si="9"/>
        <v>-2.9583539706406166</v>
      </c>
      <c r="E246" s="114">
        <f t="shared" si="10"/>
        <v>1.8401330885670397</v>
      </c>
    </row>
    <row r="247" spans="1:5">
      <c r="A247" s="112">
        <v>45444</v>
      </c>
      <c r="C247" s="114">
        <f t="shared" si="8"/>
        <v>-0.56719922751848695</v>
      </c>
      <c r="D247" s="114">
        <f t="shared" si="9"/>
        <v>-2.9901924604040451</v>
      </c>
      <c r="E247" s="114">
        <f t="shared" si="10"/>
        <v>1.855794005367071</v>
      </c>
    </row>
    <row r="248" spans="1:5">
      <c r="A248" s="112">
        <v>45474</v>
      </c>
      <c r="C248" s="114">
        <f t="shared" si="8"/>
        <v>-0.57528801400018259</v>
      </c>
      <c r="D248" s="114">
        <f t="shared" si="9"/>
        <v>-3.0218495551841844</v>
      </c>
      <c r="E248" s="114">
        <f t="shared" si="10"/>
        <v>1.8712735271838195</v>
      </c>
    </row>
    <row r="249" spans="1:5">
      <c r="A249" s="112">
        <v>45505</v>
      </c>
      <c r="C249" s="114">
        <f t="shared" si="8"/>
        <v>-0.58337680048188101</v>
      </c>
      <c r="D249" s="114">
        <f t="shared" si="9"/>
        <v>-3.0533304986559</v>
      </c>
      <c r="E249" s="114">
        <f t="shared" si="10"/>
        <v>1.8865768976921378</v>
      </c>
    </row>
    <row r="250" spans="1:5">
      <c r="A250" s="112">
        <v>45536</v>
      </c>
      <c r="C250" s="114">
        <f t="shared" si="8"/>
        <v>-0.59146558696357676</v>
      </c>
      <c r="D250" s="114">
        <f t="shared" si="9"/>
        <v>-3.0846402996103293</v>
      </c>
      <c r="E250" s="114">
        <f t="shared" si="10"/>
        <v>1.9017091256831757</v>
      </c>
    </row>
    <row r="251" spans="1:5">
      <c r="A251" s="112">
        <v>45566</v>
      </c>
      <c r="C251" s="114">
        <f t="shared" si="8"/>
        <v>-0.59955437344527507</v>
      </c>
      <c r="D251" s="114">
        <f t="shared" si="9"/>
        <v>-3.1157837463318439</v>
      </c>
      <c r="E251" s="114">
        <f t="shared" si="10"/>
        <v>1.9166749994412937</v>
      </c>
    </row>
    <row r="252" spans="1:5">
      <c r="A252" s="112">
        <v>45597</v>
      </c>
      <c r="C252" s="114">
        <f t="shared" si="8"/>
        <v>-0.60764315992697082</v>
      </c>
      <c r="D252" s="114">
        <f t="shared" si="9"/>
        <v>-3.1467654198653645</v>
      </c>
      <c r="E252" s="114">
        <f t="shared" si="10"/>
        <v>1.9314791000114231</v>
      </c>
    </row>
    <row r="253" spans="1:5">
      <c r="A253" s="112">
        <v>45627</v>
      </c>
      <c r="C253" s="114">
        <f t="shared" si="8"/>
        <v>-0.61573194640866924</v>
      </c>
      <c r="D253" s="114">
        <f t="shared" si="9"/>
        <v>-3.1775897062769181</v>
      </c>
      <c r="E253" s="114">
        <f t="shared" si="10"/>
        <v>1.9461258134595798</v>
      </c>
    </row>
    <row r="254" spans="1:5">
      <c r="A254" s="112">
        <v>45658</v>
      </c>
      <c r="C254" s="114">
        <f t="shared" si="8"/>
        <v>-0.62382073289036488</v>
      </c>
      <c r="D254" s="114">
        <f t="shared" si="9"/>
        <v>-3.2082608079990989</v>
      </c>
      <c r="E254" s="114">
        <f t="shared" si="10"/>
        <v>1.9606193422183693</v>
      </c>
    </row>
    <row r="255" spans="1:5">
      <c r="A255" s="112">
        <v>45689</v>
      </c>
      <c r="C255" s="114">
        <f t="shared" si="8"/>
        <v>-0.63190951937206341</v>
      </c>
      <c r="D255" s="114">
        <f t="shared" si="9"/>
        <v>-3.2387827543435446</v>
      </c>
      <c r="E255" s="114">
        <f t="shared" si="10"/>
        <v>1.9749637155994177</v>
      </c>
    </row>
    <row r="256" spans="1:5">
      <c r="A256" s="112">
        <v>45717</v>
      </c>
      <c r="C256" s="114">
        <f t="shared" si="8"/>
        <v>-0.63999830585375905</v>
      </c>
      <c r="D256" s="114">
        <f t="shared" si="9"/>
        <v>-3.2691594112538165</v>
      </c>
      <c r="E256" s="114">
        <f t="shared" si="10"/>
        <v>1.9891627995462984</v>
      </c>
    </row>
    <row r="257" spans="1:5">
      <c r="A257" s="112">
        <v>45748</v>
      </c>
      <c r="C257" s="114">
        <f t="shared" si="8"/>
        <v>-0.64808709233545736</v>
      </c>
      <c r="D257" s="114">
        <f t="shared" si="9"/>
        <v>-3.299394490364731</v>
      </c>
      <c r="E257" s="114">
        <f t="shared" si="10"/>
        <v>2.0032203056938163</v>
      </c>
    </row>
    <row r="258" spans="1:5">
      <c r="A258" s="112">
        <v>45778</v>
      </c>
      <c r="C258" s="114">
        <f t="shared" ref="C258:C289" si="11">_xlfn.FORECAST.ETS(A258,$B$2:$B$193,$A$2:$A$193,1,1)</f>
        <v>-0.65617587881715322</v>
      </c>
      <c r="D258" s="114">
        <f t="shared" ref="D258:D289" si="12">C258-_xlfn.FORECAST.ETS.CONFINT(A258,$B$2:$B$193,$A$2:$A$193,$I$1,1,1)</f>
        <v>-3.3294915574273274</v>
      </c>
      <c r="E258" s="114">
        <f t="shared" ref="E258:E289" si="13">C258+_xlfn.FORECAST.ETS.CONFINT(A258,$B$2:$B$193,$A$2:$A$193,$I$1,1,1)</f>
        <v>2.0171397997930214</v>
      </c>
    </row>
    <row r="259" spans="1:5">
      <c r="A259" s="112">
        <v>45809</v>
      </c>
      <c r="C259" s="114">
        <f t="shared" si="11"/>
        <v>-0.66426466529885153</v>
      </c>
      <c r="D259" s="114">
        <f t="shared" si="12"/>
        <v>-3.3594540401529622</v>
      </c>
      <c r="E259" s="114">
        <f t="shared" si="13"/>
        <v>2.0309247095552596</v>
      </c>
    </row>
    <row r="260" spans="1:5">
      <c r="A260" s="112">
        <v>45839</v>
      </c>
      <c r="C260" s="114">
        <f t="shared" si="11"/>
        <v>-0.67235345178054717</v>
      </c>
      <c r="D260" s="114">
        <f t="shared" si="12"/>
        <v>-3.3892852355246106</v>
      </c>
      <c r="E260" s="114">
        <f t="shared" si="13"/>
        <v>2.0445783319635158</v>
      </c>
    </row>
    <row r="261" spans="1:5">
      <c r="A261" s="112">
        <v>45870</v>
      </c>
      <c r="C261" s="114">
        <f t="shared" si="11"/>
        <v>-0.6804422382622457</v>
      </c>
      <c r="D261" s="114">
        <f t="shared" si="12"/>
        <v>-3.418988316618965</v>
      </c>
      <c r="E261" s="114">
        <f t="shared" si="13"/>
        <v>2.0581038400944736</v>
      </c>
    </row>
    <row r="262" spans="1:5">
      <c r="A262" s="112">
        <v>45901</v>
      </c>
      <c r="C262" s="114">
        <f t="shared" si="11"/>
        <v>-0.68853102474394134</v>
      </c>
      <c r="D262" s="114">
        <f t="shared" si="12"/>
        <v>-3.4485663389786518</v>
      </c>
      <c r="E262" s="114">
        <f t="shared" si="13"/>
        <v>2.0715042894907691</v>
      </c>
    </row>
    <row r="263" spans="1:5">
      <c r="A263" s="112">
        <v>45931</v>
      </c>
      <c r="C263" s="114">
        <f t="shared" si="11"/>
        <v>-0.69661981122563965</v>
      </c>
      <c r="D263" s="114">
        <f t="shared" si="12"/>
        <v>-3.4780222465703101</v>
      </c>
      <c r="E263" s="114">
        <f t="shared" si="13"/>
        <v>2.0847826241190308</v>
      </c>
    </row>
    <row r="264" spans="1:5">
      <c r="A264" s="112">
        <v>45962</v>
      </c>
      <c r="C264" s="114">
        <f t="shared" si="11"/>
        <v>-0.70470859770733552</v>
      </c>
      <c r="D264" s="114">
        <f t="shared" si="12"/>
        <v>-3.5073588773608746</v>
      </c>
      <c r="E264" s="114">
        <f t="shared" si="13"/>
        <v>2.097941681946204</v>
      </c>
    </row>
    <row r="265" spans="1:5">
      <c r="A265" s="112">
        <v>45992</v>
      </c>
      <c r="C265" s="114">
        <f t="shared" si="11"/>
        <v>-0.71279738418903382</v>
      </c>
      <c r="D265" s="114">
        <f t="shared" si="12"/>
        <v>-3.5365789685415612</v>
      </c>
      <c r="E265" s="114">
        <f t="shared" si="13"/>
        <v>2.1109842001634931</v>
      </c>
    </row>
    <row r="266" spans="1:5">
      <c r="A266" s="112">
        <v>46023</v>
      </c>
      <c r="C266" s="114">
        <f t="shared" si="11"/>
        <v>-0.72088617067072946</v>
      </c>
      <c r="D266" s="114">
        <f t="shared" si="12"/>
        <v>-3.565685161426293</v>
      </c>
      <c r="E266" s="114">
        <f t="shared" si="13"/>
        <v>2.1239128200848336</v>
      </c>
    </row>
    <row r="267" spans="1:5">
      <c r="A267" s="112">
        <v>46054</v>
      </c>
      <c r="C267" s="114">
        <f t="shared" si="11"/>
        <v>-0.72897495715242799</v>
      </c>
      <c r="D267" s="114">
        <f t="shared" si="12"/>
        <v>-3.594680006049062</v>
      </c>
      <c r="E267" s="114">
        <f t="shared" si="13"/>
        <v>2.136730091744206</v>
      </c>
    </row>
    <row r="268" spans="1:5">
      <c r="A268" s="112">
        <v>46082</v>
      </c>
      <c r="C268" s="114">
        <f t="shared" si="11"/>
        <v>-0.73706374363412364</v>
      </c>
      <c r="D268" s="114">
        <f t="shared" si="12"/>
        <v>-3.623565965482431</v>
      </c>
      <c r="E268" s="114">
        <f t="shared" si="13"/>
        <v>2.1494384782141838</v>
      </c>
    </row>
    <row r="269" spans="1:5">
      <c r="A269" s="112">
        <v>46113</v>
      </c>
      <c r="C269" s="114">
        <f t="shared" si="11"/>
        <v>-0.74515253011582194</v>
      </c>
      <c r="D269" s="114">
        <f t="shared" si="12"/>
        <v>-3.6523454198976339</v>
      </c>
      <c r="E269" s="114">
        <f t="shared" si="13"/>
        <v>2.1620403596659901</v>
      </c>
    </row>
    <row r="270" spans="1:5">
      <c r="A270" s="112">
        <v>46143</v>
      </c>
      <c r="C270" s="114">
        <f t="shared" si="11"/>
        <v>-0.75324131659751781</v>
      </c>
      <c r="D270" s="114">
        <f t="shared" si="12"/>
        <v>-3.6810206703848163</v>
      </c>
      <c r="E270" s="114">
        <f t="shared" si="13"/>
        <v>2.1745380371897811</v>
      </c>
    </row>
    <row r="271" spans="1:5">
      <c r="A271" s="112">
        <v>46174</v>
      </c>
      <c r="C271" s="114">
        <f t="shared" si="11"/>
        <v>-0.76133010307921611</v>
      </c>
      <c r="D271" s="114">
        <f t="shared" si="12"/>
        <v>-3.7095939425505664</v>
      </c>
      <c r="E271" s="114">
        <f t="shared" si="13"/>
        <v>2.1869337363921337</v>
      </c>
    </row>
    <row r="272" spans="1:5">
      <c r="A272" s="112">
        <v>46204</v>
      </c>
      <c r="C272" s="114">
        <f t="shared" si="11"/>
        <v>-0.76941888956091176</v>
      </c>
      <c r="D272" s="114">
        <f t="shared" si="12"/>
        <v>-3.7380673899083057</v>
      </c>
      <c r="E272" s="114">
        <f t="shared" si="13"/>
        <v>2.1992296107864817</v>
      </c>
    </row>
    <row r="273" spans="1:5">
      <c r="A273" s="112">
        <v>46235</v>
      </c>
      <c r="C273" s="114">
        <f t="shared" si="11"/>
        <v>-0.77750767604261029</v>
      </c>
      <c r="D273" s="114">
        <f t="shared" si="12"/>
        <v>-3.7664430970759937</v>
      </c>
      <c r="E273" s="114">
        <f t="shared" si="13"/>
        <v>2.2114277449907731</v>
      </c>
    </row>
    <row r="274" spans="1:5">
      <c r="A274" s="112">
        <v>46266</v>
      </c>
      <c r="C274" s="114">
        <f t="shared" si="11"/>
        <v>-0.78559646252430593</v>
      </c>
      <c r="D274" s="114">
        <f t="shared" si="12"/>
        <v>-3.7947230827942593</v>
      </c>
      <c r="E274" s="114">
        <f t="shared" si="13"/>
        <v>2.2235301577456474</v>
      </c>
    </row>
    <row r="275" spans="1:5">
      <c r="A275" s="112">
        <v>46296</v>
      </c>
      <c r="C275" s="114">
        <f t="shared" si="11"/>
        <v>-0.79368524900600423</v>
      </c>
      <c r="D275" s="114">
        <f t="shared" si="12"/>
        <v>-3.8229093027772003</v>
      </c>
      <c r="E275" s="114">
        <f t="shared" si="13"/>
        <v>2.2355388047651918</v>
      </c>
    </row>
    <row r="276" spans="1:5">
      <c r="A276" s="112">
        <v>46327</v>
      </c>
      <c r="C276" s="114">
        <f t="shared" si="11"/>
        <v>-0.8017740354877001</v>
      </c>
      <c r="D276" s="114">
        <f t="shared" si="12"/>
        <v>-3.85100365240696</v>
      </c>
      <c r="E276" s="114">
        <f t="shared" si="13"/>
        <v>2.2474555814315602</v>
      </c>
    </row>
    <row r="277" spans="1:5">
      <c r="A277" s="112">
        <v>46357</v>
      </c>
      <c r="C277" s="114">
        <f t="shared" si="11"/>
        <v>-0.80986282196939841</v>
      </c>
      <c r="D277" s="114">
        <f t="shared" si="12"/>
        <v>-3.8790079692824735</v>
      </c>
      <c r="E277" s="114">
        <f t="shared" si="13"/>
        <v>2.2592823253436771</v>
      </c>
    </row>
    <row r="278" spans="1:5">
      <c r="A278" s="112">
        <v>46388</v>
      </c>
      <c r="C278" s="114">
        <f t="shared" si="11"/>
        <v>-0.81795160845109405</v>
      </c>
      <c r="D278" s="114">
        <f t="shared" si="12"/>
        <v>-3.9069240356318282</v>
      </c>
      <c r="E278" s="114">
        <f t="shared" si="13"/>
        <v>2.2710208187296406</v>
      </c>
    </row>
    <row r="279" spans="1:5">
      <c r="A279" s="112">
        <v>46419</v>
      </c>
      <c r="C279" s="114">
        <f t="shared" si="11"/>
        <v>-0.82604039493279258</v>
      </c>
      <c r="D279" s="114">
        <f t="shared" si="12"/>
        <v>-3.9347535805971257</v>
      </c>
      <c r="E279" s="114">
        <f t="shared" si="13"/>
        <v>2.2826727907315405</v>
      </c>
    </row>
    <row r="280" spans="1:5">
      <c r="A280" s="112">
        <v>46447</v>
      </c>
      <c r="C280" s="114">
        <f t="shared" si="11"/>
        <v>-0.83412918141448822</v>
      </c>
      <c r="D280" s="114">
        <f t="shared" si="12"/>
        <v>-3.9624982823998769</v>
      </c>
      <c r="E280" s="114">
        <f t="shared" si="13"/>
        <v>2.2942399195709005</v>
      </c>
    </row>
    <row r="281" spans="1:5">
      <c r="A281" s="112">
        <v>46478</v>
      </c>
      <c r="C281" s="114">
        <f t="shared" si="11"/>
        <v>-0.84221796789618653</v>
      </c>
      <c r="D281" s="114">
        <f t="shared" si="12"/>
        <v>-3.990159770394567</v>
      </c>
      <c r="E281" s="114">
        <f t="shared" si="13"/>
        <v>2.305723834602194</v>
      </c>
    </row>
    <row r="282" spans="1:5">
      <c r="A282" s="112">
        <v>46508</v>
      </c>
      <c r="C282" s="114">
        <f t="shared" si="11"/>
        <v>-0.85030675437788239</v>
      </c>
      <c r="D282" s="114">
        <f t="shared" si="12"/>
        <v>-4.0177396270172601</v>
      </c>
      <c r="E282" s="114">
        <f t="shared" si="13"/>
        <v>2.3171261182614957</v>
      </c>
    </row>
    <row r="283" spans="1:5">
      <c r="A283" s="112">
        <v>46539</v>
      </c>
      <c r="C283" s="114">
        <f t="shared" si="11"/>
        <v>-0.8583955408595807</v>
      </c>
      <c r="D283" s="114">
        <f t="shared" si="12"/>
        <v>-4.0452393896358085</v>
      </c>
      <c r="E283" s="114">
        <f t="shared" si="13"/>
        <v>2.3284483079166467</v>
      </c>
    </row>
    <row r="284" spans="1:5">
      <c r="A284" s="112">
        <v>46569</v>
      </c>
      <c r="C284" s="114">
        <f t="shared" si="11"/>
        <v>-0.86648432734127656</v>
      </c>
      <c r="D284" s="114">
        <f t="shared" si="12"/>
        <v>-4.0726605523075765</v>
      </c>
      <c r="E284" s="114">
        <f t="shared" si="13"/>
        <v>2.3396918976250234</v>
      </c>
    </row>
    <row r="285" spans="1:5">
      <c r="A285" s="112">
        <v>46600</v>
      </c>
      <c r="C285" s="114">
        <f t="shared" si="11"/>
        <v>-0.87457311382297487</v>
      </c>
      <c r="D285" s="114">
        <f t="shared" si="12"/>
        <v>-4.100004567450342</v>
      </c>
      <c r="E285" s="114">
        <f t="shared" si="13"/>
        <v>2.3508583398043923</v>
      </c>
    </row>
    <row r="286" spans="1:5">
      <c r="A286" s="112">
        <v>46631</v>
      </c>
      <c r="C286" s="114">
        <f t="shared" si="11"/>
        <v>-0.88266190030467051</v>
      </c>
      <c r="D286" s="114">
        <f t="shared" si="12"/>
        <v>-4.1272728474314686</v>
      </c>
      <c r="E286" s="114">
        <f t="shared" si="13"/>
        <v>2.3619490468221276</v>
      </c>
    </row>
    <row r="287" spans="1:5">
      <c r="A287" s="112">
        <v>46661</v>
      </c>
      <c r="C287" s="114">
        <f t="shared" si="11"/>
        <v>-0.89075068678636904</v>
      </c>
      <c r="D287" s="114">
        <f t="shared" si="12"/>
        <v>-4.1544667660802546</v>
      </c>
      <c r="E287" s="114">
        <f t="shared" si="13"/>
        <v>2.372965392507516</v>
      </c>
    </row>
    <row r="288" spans="1:5">
      <c r="A288" s="112">
        <v>46692</v>
      </c>
      <c r="C288" s="114">
        <f t="shared" si="11"/>
        <v>-0.89883947326806468</v>
      </c>
      <c r="D288" s="114">
        <f t="shared" si="12"/>
        <v>-4.1815876601278683</v>
      </c>
      <c r="E288" s="114">
        <f t="shared" si="13"/>
        <v>2.3839087135917385</v>
      </c>
    </row>
    <row r="289" spans="1:5">
      <c r="A289" s="112">
        <v>46722</v>
      </c>
      <c r="C289" s="114">
        <f t="shared" si="11"/>
        <v>-0.90692825974976299</v>
      </c>
      <c r="D289" s="114">
        <f t="shared" si="12"/>
        <v>-4.2086368305791249</v>
      </c>
      <c r="E289" s="114">
        <f t="shared" si="13"/>
        <v>2.3947803110795984</v>
      </c>
    </row>
    <row r="290" spans="1:5">
      <c r="A290" s="112">
        <v>46753</v>
      </c>
      <c r="C290" s="114">
        <f t="shared" ref="C290:C313" si="14">_xlfn.FORECAST.ETS(A290,$B$2:$B$193,$A$2:$A$193,1,1)</f>
        <v>-0.91501704623145885</v>
      </c>
      <c r="D290" s="114">
        <f t="shared" ref="D290:D313" si="15">C290-_xlfn.FORECAST.ETS.CONFINT(A290,$B$2:$B$193,$A$2:$A$193,$I$1,1,1)</f>
        <v>-4.2356155440199297</v>
      </c>
      <c r="E290" s="114">
        <f t="shared" ref="E290:E313" si="16">C290+_xlfn.FORECAST.ETS.CONFINT(A290,$B$2:$B$193,$A$2:$A$193,$I$1,1,1)</f>
        <v>2.405581451557012</v>
      </c>
    </row>
    <row r="291" spans="1:5">
      <c r="A291" s="112">
        <v>46784</v>
      </c>
      <c r="C291" s="114">
        <f t="shared" si="14"/>
        <v>-0.92310583271315716</v>
      </c>
      <c r="D291" s="114">
        <f t="shared" si="15"/>
        <v>-4.2625250338641107</v>
      </c>
      <c r="E291" s="114">
        <f t="shared" si="16"/>
        <v>2.4163133684377964</v>
      </c>
    </row>
    <row r="292" spans="1:5">
      <c r="A292" s="112">
        <v>46813</v>
      </c>
      <c r="C292" s="114">
        <f t="shared" si="14"/>
        <v>-0.9311946191948528</v>
      </c>
      <c r="D292" s="114">
        <f t="shared" si="15"/>
        <v>-4.2893665015429425</v>
      </c>
      <c r="E292" s="114">
        <f t="shared" si="16"/>
        <v>2.4269772631532369</v>
      </c>
    </row>
    <row r="293" spans="1:5">
      <c r="A293" s="112">
        <v>46844</v>
      </c>
      <c r="C293" s="114">
        <f t="shared" si="14"/>
        <v>-0.93928340567655133</v>
      </c>
      <c r="D293" s="114">
        <f t="shared" si="15"/>
        <v>-4.316141117640643</v>
      </c>
      <c r="E293" s="114">
        <f t="shared" si="16"/>
        <v>2.4375743062875408</v>
      </c>
    </row>
    <row r="294" spans="1:5">
      <c r="A294" s="112">
        <v>46874</v>
      </c>
      <c r="C294" s="114">
        <f t="shared" si="14"/>
        <v>-0.94737219215824697</v>
      </c>
      <c r="D294" s="114">
        <f t="shared" si="15"/>
        <v>-4.3428500229787037</v>
      </c>
      <c r="E294" s="114">
        <f t="shared" si="16"/>
        <v>2.4481056386622102</v>
      </c>
    </row>
    <row r="295" spans="1:5">
      <c r="A295" s="112">
        <v>46905</v>
      </c>
      <c r="C295" s="114">
        <f t="shared" si="14"/>
        <v>-0.95546097863994528</v>
      </c>
      <c r="D295" s="114">
        <f t="shared" si="15"/>
        <v>-4.3694943296519435</v>
      </c>
      <c r="E295" s="114">
        <f t="shared" si="16"/>
        <v>2.4585723723720525</v>
      </c>
    </row>
    <row r="296" spans="1:5">
      <c r="A296" s="112">
        <v>46935</v>
      </c>
      <c r="C296" s="114">
        <f t="shared" si="14"/>
        <v>-0.96354976512164114</v>
      </c>
      <c r="D296" s="114">
        <f t="shared" si="15"/>
        <v>-4.3960751220187735</v>
      </c>
      <c r="E296" s="114">
        <f t="shared" si="16"/>
        <v>2.4689755917754916</v>
      </c>
    </row>
    <row r="297" spans="1:5">
      <c r="A297" s="112">
        <v>46966</v>
      </c>
      <c r="C297" s="114">
        <f t="shared" si="14"/>
        <v>-0.97163855160333945</v>
      </c>
      <c r="D297" s="114">
        <f t="shared" si="15"/>
        <v>-4.4225934576482322</v>
      </c>
      <c r="E297" s="114">
        <f t="shared" si="16"/>
        <v>2.4793163544415533</v>
      </c>
    </row>
    <row r="298" spans="1:5">
      <c r="A298" s="112">
        <v>46997</v>
      </c>
      <c r="C298" s="114">
        <f t="shared" si="14"/>
        <v>-0.97972733808503509</v>
      </c>
      <c r="D298" s="114">
        <f t="shared" si="15"/>
        <v>-4.4490503682259543</v>
      </c>
      <c r="E298" s="114">
        <f t="shared" si="16"/>
        <v>2.4895956920558842</v>
      </c>
    </row>
    <row r="299" spans="1:5">
      <c r="A299" s="112">
        <v>47027</v>
      </c>
      <c r="C299" s="114">
        <f t="shared" si="14"/>
        <v>-0.98781612456673362</v>
      </c>
      <c r="D299" s="114">
        <f t="shared" si="15"/>
        <v>-4.4754468604213402</v>
      </c>
      <c r="E299" s="114">
        <f t="shared" si="16"/>
        <v>2.4998146112878734</v>
      </c>
    </row>
    <row r="300" spans="1:5">
      <c r="A300" s="112">
        <v>47058</v>
      </c>
      <c r="C300" s="114">
        <f t="shared" si="14"/>
        <v>-0.99590491104842926</v>
      </c>
      <c r="D300" s="114">
        <f t="shared" si="15"/>
        <v>-4.501783916717824</v>
      </c>
      <c r="E300" s="114">
        <f t="shared" si="16"/>
        <v>2.509974094620965</v>
      </c>
    </row>
    <row r="301" spans="1:5">
      <c r="A301" s="112">
        <v>47088</v>
      </c>
      <c r="C301" s="114">
        <f t="shared" si="14"/>
        <v>-1.0039936975301276</v>
      </c>
      <c r="D301" s="114">
        <f t="shared" si="15"/>
        <v>-4.5280624962082392</v>
      </c>
      <c r="E301" s="114">
        <f t="shared" si="16"/>
        <v>2.5200751011479845</v>
      </c>
    </row>
    <row r="302" spans="1:5">
      <c r="A302" s="112">
        <v>47119</v>
      </c>
      <c r="C302" s="114">
        <f t="shared" si="14"/>
        <v>-1.0120824840118234</v>
      </c>
      <c r="D302" s="114">
        <f t="shared" si="15"/>
        <v>-4.5542835353569657</v>
      </c>
      <c r="E302" s="114">
        <f t="shared" si="16"/>
        <v>2.5301185673333193</v>
      </c>
    </row>
    <row r="303" spans="1:5">
      <c r="A303" s="112">
        <v>47150</v>
      </c>
      <c r="C303" s="114">
        <f t="shared" si="14"/>
        <v>-1.0201712704935217</v>
      </c>
      <c r="D303" s="114">
        <f t="shared" si="15"/>
        <v>-4.5804479487306136</v>
      </c>
      <c r="E303" s="114">
        <f t="shared" si="16"/>
        <v>2.5401054077435696</v>
      </c>
    </row>
    <row r="304" spans="1:5">
      <c r="A304" s="112">
        <v>47178</v>
      </c>
      <c r="C304" s="114">
        <f t="shared" si="14"/>
        <v>-1.0282600569752174</v>
      </c>
      <c r="D304" s="114">
        <f t="shared" si="15"/>
        <v>-4.606556629698737</v>
      </c>
      <c r="E304" s="114">
        <f t="shared" si="16"/>
        <v>2.5500365157483018</v>
      </c>
    </row>
    <row r="305" spans="1:5">
      <c r="A305" s="112">
        <v>47209</v>
      </c>
      <c r="C305" s="114">
        <f t="shared" si="14"/>
        <v>-1.0363488434569159</v>
      </c>
      <c r="D305" s="114">
        <f t="shared" si="15"/>
        <v>-4.6326104511061512</v>
      </c>
      <c r="E305" s="114">
        <f t="shared" si="16"/>
        <v>2.5599127641923198</v>
      </c>
    </row>
    <row r="306" spans="1:5">
      <c r="A306" s="112">
        <v>47239</v>
      </c>
      <c r="C306" s="114">
        <f t="shared" si="14"/>
        <v>-1.0444376299386116</v>
      </c>
      <c r="D306" s="114">
        <f t="shared" si="15"/>
        <v>-4.6586102659181465</v>
      </c>
      <c r="E306" s="114">
        <f t="shared" si="16"/>
        <v>2.569735006040923</v>
      </c>
    </row>
    <row r="307" spans="1:5">
      <c r="A307" s="112">
        <v>47270</v>
      </c>
      <c r="C307" s="114">
        <f t="shared" si="14"/>
        <v>-1.0525264164203099</v>
      </c>
      <c r="D307" s="114">
        <f t="shared" si="15"/>
        <v>-4.6845569078400144</v>
      </c>
      <c r="E307" s="114">
        <f t="shared" si="16"/>
        <v>2.5795040749993943</v>
      </c>
    </row>
    <row r="308" spans="1:5">
      <c r="A308" s="112">
        <v>47300</v>
      </c>
      <c r="C308" s="114">
        <f t="shared" si="14"/>
        <v>-1.0606152029020057</v>
      </c>
      <c r="D308" s="114">
        <f t="shared" si="15"/>
        <v>-4.7104511919120391</v>
      </c>
      <c r="E308" s="114">
        <f t="shared" si="16"/>
        <v>2.5892207861080272</v>
      </c>
    </row>
    <row r="309" spans="1:5">
      <c r="A309" s="112">
        <v>47331</v>
      </c>
      <c r="C309" s="114">
        <f t="shared" si="14"/>
        <v>-1.068703989383704</v>
      </c>
      <c r="D309" s="114">
        <f t="shared" si="15"/>
        <v>-4.7362939150812053</v>
      </c>
      <c r="E309" s="114">
        <f t="shared" si="16"/>
        <v>2.5988859363137977</v>
      </c>
    </row>
    <row r="310" spans="1:5">
      <c r="A310" s="112">
        <v>47362</v>
      </c>
      <c r="C310" s="114">
        <f t="shared" si="14"/>
        <v>-1.0767927758653997</v>
      </c>
      <c r="D310" s="114">
        <f t="shared" si="15"/>
        <v>-4.7620858567506534</v>
      </c>
      <c r="E310" s="114">
        <f t="shared" si="16"/>
        <v>2.6085003050198541</v>
      </c>
    </row>
    <row r="311" spans="1:5">
      <c r="A311" s="112">
        <v>47392</v>
      </c>
      <c r="C311" s="114">
        <f t="shared" si="14"/>
        <v>-1.0848815623470982</v>
      </c>
      <c r="D311" s="114">
        <f t="shared" si="15"/>
        <v>-4.7878277793079906</v>
      </c>
      <c r="E311" s="114">
        <f t="shared" si="16"/>
        <v>2.6180646546137947</v>
      </c>
    </row>
    <row r="312" spans="1:5">
      <c r="A312" s="112">
        <v>47423</v>
      </c>
      <c r="C312" s="114">
        <f t="shared" si="14"/>
        <v>-1.0929703488287938</v>
      </c>
      <c r="D312" s="114">
        <f t="shared" si="15"/>
        <v>-4.8135204286333888</v>
      </c>
      <c r="E312" s="114">
        <f t="shared" si="16"/>
        <v>2.6275797309758016</v>
      </c>
    </row>
    <row r="313" spans="1:5">
      <c r="A313" s="112">
        <v>47453</v>
      </c>
      <c r="C313" s="114">
        <f t="shared" si="14"/>
        <v>-1.1010591353104922</v>
      </c>
      <c r="D313" s="114">
        <f t="shared" si="15"/>
        <v>-4.8391645345884591</v>
      </c>
      <c r="E313" s="114">
        <f t="shared" si="16"/>
        <v>2.6370462639674743</v>
      </c>
    </row>
  </sheetData>
  <pageMargins left="0.7" right="0.7" top="0.75" bottom="0.75" header="0.3" footer="0.3"/>
  <ignoredErrors>
    <ignoredError sqref="C196 D194:E313 C193:E193 C194:C195 C198:C313" calculatedColumn="1"/>
  </ignoredErrors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workbookViewId="0">
      <selection activeCell="C195" sqref="C195"/>
    </sheetView>
  </sheetViews>
  <sheetFormatPr defaultRowHeight="14.5"/>
  <cols>
    <col min="1" max="1" width="9.90625" customWidth="1"/>
    <col min="2" max="2" width="9.6328125" customWidth="1"/>
    <col min="3" max="3" width="10.1796875" bestFit="1" customWidth="1"/>
    <col min="4" max="4" width="24.1796875" bestFit="1" customWidth="1"/>
    <col min="5" max="5" width="24.26953125" bestFit="1" customWidth="1"/>
    <col min="7" max="7" width="11.6328125" bestFit="1" customWidth="1"/>
    <col min="8" max="8" width="10.6328125" bestFit="1" customWidth="1"/>
    <col min="9" max="9" width="9.7265625" bestFit="1" customWidth="1"/>
  </cols>
  <sheetData>
    <row r="1" spans="1:14">
      <c r="A1" t="s">
        <v>156</v>
      </c>
      <c r="B1" t="s">
        <v>155</v>
      </c>
      <c r="C1" t="s">
        <v>184</v>
      </c>
      <c r="D1" t="s">
        <v>185</v>
      </c>
      <c r="E1" t="s">
        <v>186</v>
      </c>
      <c r="F1" t="s">
        <v>154</v>
      </c>
      <c r="G1" t="s">
        <v>189</v>
      </c>
      <c r="H1" t="s">
        <v>187</v>
      </c>
      <c r="I1" t="s">
        <v>188</v>
      </c>
      <c r="K1" t="s">
        <v>183</v>
      </c>
      <c r="M1">
        <v>0.7</v>
      </c>
    </row>
    <row r="2" spans="1:14">
      <c r="A2" s="127">
        <v>37987</v>
      </c>
      <c r="B2" s="128">
        <v>16.143333333333334</v>
      </c>
      <c r="F2" s="45">
        <f>IF(Table3[[#This Row],[% Y to Y]]="","",STANDARDIZE(Table3[[#This Row],[% Y to Y]],$L$3,$L$4))</f>
        <v>1.4365752024455614</v>
      </c>
      <c r="G2" s="45"/>
      <c r="H2" s="45"/>
      <c r="I2" s="45"/>
    </row>
    <row r="3" spans="1:14">
      <c r="A3" s="127">
        <v>38018</v>
      </c>
      <c r="B3" s="128">
        <v>15.716666666666667</v>
      </c>
      <c r="F3" s="45">
        <f>IF(Table3[[#This Row],[% Y to Y]]="","",STANDARDIZE(Table3[[#This Row],[% Y to Y]],$L$3,$L$4))</f>
        <v>1.3364695197436725</v>
      </c>
      <c r="G3" s="45"/>
      <c r="H3" s="45"/>
      <c r="I3" s="45"/>
      <c r="K3" t="s">
        <v>152</v>
      </c>
      <c r="L3" s="115">
        <f>AVERAGE(B2:B193)</f>
        <v>10.020416666666668</v>
      </c>
    </row>
    <row r="4" spans="1:14">
      <c r="A4" s="127">
        <v>38047</v>
      </c>
      <c r="B4" s="128">
        <v>15.29</v>
      </c>
      <c r="F4" s="45">
        <f>IF(Table3[[#This Row],[% Y to Y]]="","",STANDARDIZE(Table3[[#This Row],[% Y to Y]],$L$3,$L$4))</f>
        <v>1.2363638370417835</v>
      </c>
      <c r="G4" s="45"/>
      <c r="H4" s="45"/>
      <c r="I4" s="45"/>
      <c r="K4" t="s">
        <v>153</v>
      </c>
      <c r="L4" s="115">
        <f>_xlfn.STDEV.S(B2:B193)</f>
        <v>4.2621622983908445</v>
      </c>
    </row>
    <row r="5" spans="1:14">
      <c r="A5" s="127">
        <v>38078</v>
      </c>
      <c r="B5" s="128">
        <v>14.844999999999999</v>
      </c>
      <c r="F5" s="45">
        <f>IF(Table3[[#This Row],[% Y to Y]]="","",STANDARDIZE(Table3[[#This Row],[% Y to Y]],$L$3,$L$4))</f>
        <v>1.1319567382862978</v>
      </c>
      <c r="G5" s="45"/>
      <c r="H5" s="45"/>
      <c r="I5" s="45"/>
    </row>
    <row r="6" spans="1:14">
      <c r="A6" s="127">
        <v>38108</v>
      </c>
      <c r="B6" s="128">
        <v>14.399999999999999</v>
      </c>
      <c r="F6" s="45">
        <f>IF(Table3[[#This Row],[% Y to Y]]="","",STANDARDIZE(Table3[[#This Row],[% Y to Y]],$L$3,$L$4))</f>
        <v>1.0275496395308124</v>
      </c>
      <c r="G6" s="45"/>
      <c r="H6" s="45"/>
      <c r="I6" s="45"/>
    </row>
    <row r="7" spans="1:14">
      <c r="A7" s="127">
        <v>38139</v>
      </c>
      <c r="B7" s="128">
        <v>13.954999999999998</v>
      </c>
      <c r="F7" s="45">
        <f>IF(Table3[[#This Row],[% Y to Y]]="","",STANDARDIZE(Table3[[#This Row],[% Y to Y]],$L$3,$L$4))</f>
        <v>0.92314254077532676</v>
      </c>
      <c r="G7" s="45"/>
      <c r="H7" s="45"/>
      <c r="I7" s="45"/>
      <c r="K7" t="s">
        <v>181</v>
      </c>
      <c r="L7" s="115">
        <f>AVERAGE(L11:L20)</f>
        <v>-0.6673652510659851</v>
      </c>
      <c r="M7" s="115">
        <f t="shared" ref="M7:N7" si="0">AVERAGE(M11:M20)</f>
        <v>-3.1795517694628401</v>
      </c>
      <c r="N7" s="115">
        <f t="shared" si="0"/>
        <v>1.8448212673308699</v>
      </c>
    </row>
    <row r="8" spans="1:14">
      <c r="A8" s="127">
        <v>38169</v>
      </c>
      <c r="B8" s="128">
        <v>13.51</v>
      </c>
      <c r="F8" s="45">
        <f>IF(Table3[[#This Row],[% Y to Y]]="","",STANDARDIZE(Table3[[#This Row],[% Y to Y]],$L$3,$L$4))</f>
        <v>0.81873544201984161</v>
      </c>
      <c r="G8" s="45"/>
      <c r="H8" s="45"/>
      <c r="I8" s="45"/>
      <c r="K8" t="s">
        <v>182</v>
      </c>
      <c r="L8" s="115">
        <f>_xlfn.STDEV.S(L11:L20)</f>
        <v>0.30158417861449777</v>
      </c>
      <c r="M8" s="115">
        <f t="shared" ref="M8:N8" si="1">_xlfn.STDEV.S(M11:M20)</f>
        <v>1.2428231768621869</v>
      </c>
      <c r="N8" s="115">
        <f t="shared" si="1"/>
        <v>0.6477283759985617</v>
      </c>
    </row>
    <row r="9" spans="1:14">
      <c r="A9" s="127">
        <v>38200</v>
      </c>
      <c r="B9" s="128">
        <v>13.065</v>
      </c>
      <c r="F9" s="45">
        <f>IF(Table3[[#This Row],[% Y to Y]]="","",STANDARDIZE(Table3[[#This Row],[% Y to Y]],$L$3,$L$4))</f>
        <v>0.71432834326435601</v>
      </c>
      <c r="G9" s="45"/>
      <c r="H9" s="45"/>
      <c r="I9" s="45"/>
    </row>
    <row r="10" spans="1:14">
      <c r="A10" s="127">
        <v>38231</v>
      </c>
      <c r="B10" s="128">
        <v>12.62</v>
      </c>
      <c r="F10" s="45">
        <f>IF(Table3[[#This Row],[% Y to Y]]="","",STANDARDIZE(Table3[[#This Row],[% Y to Y]],$L$3,$L$4))</f>
        <v>0.60992124450887042</v>
      </c>
      <c r="G10" s="45"/>
      <c r="H10" s="45"/>
      <c r="I10" s="45"/>
      <c r="L10" s="34" t="s">
        <v>178</v>
      </c>
      <c r="M10" s="34" t="s">
        <v>179</v>
      </c>
      <c r="N10" s="34" t="s">
        <v>180</v>
      </c>
    </row>
    <row r="11" spans="1:14">
      <c r="A11" s="127">
        <v>38261</v>
      </c>
      <c r="B11" s="128">
        <v>12.65</v>
      </c>
      <c r="F11" s="45">
        <f>IF(Table3[[#This Row],[% Y to Y]]="","",STANDARDIZE(Table3[[#This Row],[% Y to Y]],$L$3,$L$4))</f>
        <v>0.61695992532384725</v>
      </c>
      <c r="G11" s="45"/>
      <c r="H11" s="45"/>
      <c r="I11" s="45"/>
      <c r="K11" s="113">
        <v>2020</v>
      </c>
      <c r="L11" s="111">
        <f>AVERAGEIFS(G:G,$A:$A,"&gt;="&amp;VALUE($K11&amp;"-01-01"),$A:$A,"&lt;="&amp;VALUE($K11&amp;"-12-31"))</f>
        <v>-0.21912035979954161</v>
      </c>
      <c r="M11" s="111">
        <f>AVERAGEIFS(H:H,$A:$A,"&gt;="&amp;VALUE($K11&amp;"-01-01"),$A:$A,"&lt;="&amp;VALUE($K11&amp;"-12-31"))</f>
        <v>-1.0390303153910891</v>
      </c>
      <c r="N11" s="111">
        <f>AVERAGEIFS(I:I,$A:$A,"&gt;="&amp;VALUE($K11&amp;"-01-01"),$A:$A,"&lt;="&amp;VALUE($K11&amp;"-12-31"))</f>
        <v>0.60078959579200586</v>
      </c>
    </row>
    <row r="12" spans="1:14">
      <c r="A12" s="127">
        <v>38292</v>
      </c>
      <c r="B12" s="128">
        <v>12.67</v>
      </c>
      <c r="F12" s="45">
        <f>IF(Table3[[#This Row],[% Y to Y]]="","",STANDARDIZE(Table3[[#This Row],[% Y to Y]],$L$3,$L$4))</f>
        <v>0.62165237920049821</v>
      </c>
      <c r="G12" s="45"/>
      <c r="H12" s="45"/>
      <c r="I12" s="45"/>
      <c r="K12" s="113">
        <v>2021</v>
      </c>
      <c r="L12" s="111">
        <f t="shared" ref="L12:L20" si="2">AVERAGEIFS(G:G,$A:$A,"&gt;="&amp;VALUE($K12&amp;"-01-01"),$A:$A,"&lt;="&amp;VALUE($K12&amp;"-12-31"))</f>
        <v>-0.31873033563652903</v>
      </c>
      <c r="M12" s="111">
        <f t="shared" ref="M12:M20" si="3">AVERAGEIFS(H:H,$A:$A,"&gt;="&amp;VALUE($K12&amp;"-01-01"),$A:$A,"&lt;="&amp;VALUE($K12&amp;"-12-31"))</f>
        <v>-1.746026966575976</v>
      </c>
      <c r="N12" s="111">
        <f t="shared" ref="N12:N20" si="4">AVERAGEIFS(I:I,$A:$A,"&gt;="&amp;VALUE($K12&amp;"-01-01"),$A:$A,"&lt;="&amp;VALUE($K12&amp;"-12-31"))</f>
        <v>1.1085662953029176</v>
      </c>
    </row>
    <row r="13" spans="1:14">
      <c r="A13" s="127">
        <v>38322</v>
      </c>
      <c r="B13" s="128">
        <v>11.923333333333334</v>
      </c>
      <c r="F13" s="45">
        <f>IF(Table3[[#This Row],[% Y to Y]]="","",STANDARDIZE(Table3[[#This Row],[% Y to Y]],$L$3,$L$4))</f>
        <v>0.44646743447219306</v>
      </c>
      <c r="G13" s="45"/>
      <c r="H13" s="45"/>
      <c r="I13" s="45"/>
      <c r="K13" s="113">
        <v>2022</v>
      </c>
      <c r="L13" s="111">
        <f t="shared" si="2"/>
        <v>-0.41834031147351652</v>
      </c>
      <c r="M13" s="111">
        <f t="shared" si="3"/>
        <v>-2.2635173401418496</v>
      </c>
      <c r="N13" s="111">
        <f t="shared" si="4"/>
        <v>1.4268367171948162</v>
      </c>
    </row>
    <row r="14" spans="1:14">
      <c r="A14" s="127">
        <v>38353</v>
      </c>
      <c r="B14" s="128">
        <v>11.176666666666666</v>
      </c>
      <c r="F14" s="45">
        <f>IF(Table3[[#This Row],[% Y to Y]]="","",STANDARDIZE(Table3[[#This Row],[% Y to Y]],$L$3,$L$4))</f>
        <v>0.27128248974388752</v>
      </c>
      <c r="G14" s="45"/>
      <c r="H14" s="45"/>
      <c r="I14" s="45"/>
      <c r="K14" s="113">
        <v>2023</v>
      </c>
      <c r="L14" s="111">
        <f t="shared" si="2"/>
        <v>-0.51795028731050397</v>
      </c>
      <c r="M14" s="111">
        <f t="shared" si="3"/>
        <v>-2.7097105304490992</v>
      </c>
      <c r="N14" s="111">
        <f t="shared" si="4"/>
        <v>1.6738099558280914</v>
      </c>
    </row>
    <row r="15" spans="1:14">
      <c r="A15" s="127">
        <v>38384</v>
      </c>
      <c r="B15" s="128">
        <v>10.43</v>
      </c>
      <c r="F15" s="45">
        <f>IF(Table3[[#This Row],[% Y to Y]]="","",STANDARDIZE(Table3[[#This Row],[% Y to Y]],$L$3,$L$4))</f>
        <v>9.6097545015582347E-2</v>
      </c>
      <c r="G15" s="45"/>
      <c r="H15" s="45"/>
      <c r="I15" s="45"/>
      <c r="K15" s="113">
        <v>2024</v>
      </c>
      <c r="L15" s="111">
        <f t="shared" si="2"/>
        <v>-0.61756026314749135</v>
      </c>
      <c r="M15" s="111">
        <f t="shared" si="3"/>
        <v>-3.1150920132508211</v>
      </c>
      <c r="N15" s="111">
        <f t="shared" si="4"/>
        <v>1.8799714869558379</v>
      </c>
    </row>
    <row r="16" spans="1:14">
      <c r="A16" s="127">
        <v>38412</v>
      </c>
      <c r="B16" s="128">
        <v>11.12</v>
      </c>
      <c r="F16" s="45">
        <f>IF(Table3[[#This Row],[% Y to Y]]="","",STANDARDIZE(Table3[[#This Row],[% Y to Y]],$L$3,$L$4))</f>
        <v>0.25798720376004292</v>
      </c>
      <c r="G16" s="45"/>
      <c r="H16" s="45"/>
      <c r="I16" s="45"/>
      <c r="K16" s="113">
        <v>2025</v>
      </c>
      <c r="L16" s="111">
        <f t="shared" si="2"/>
        <v>-0.71717023898447885</v>
      </c>
      <c r="M16" s="111">
        <f t="shared" si="3"/>
        <v>-3.4933917125246983</v>
      </c>
      <c r="N16" s="111">
        <f t="shared" si="4"/>
        <v>2.0590512345557408</v>
      </c>
    </row>
    <row r="17" spans="1:14">
      <c r="A17" s="127">
        <v>38443</v>
      </c>
      <c r="B17" s="128">
        <v>11.36</v>
      </c>
      <c r="F17" s="45">
        <f>IF(Table3[[#This Row],[% Y to Y]]="","",STANDARDIZE(Table3[[#This Row],[% Y to Y]],$L$3,$L$4))</f>
        <v>0.31429665027985537</v>
      </c>
      <c r="G17" s="45"/>
      <c r="H17" s="45"/>
      <c r="I17" s="45"/>
      <c r="K17" s="113">
        <v>2026</v>
      </c>
      <c r="L17" s="111">
        <f t="shared" si="2"/>
        <v>-0.81678021482146634</v>
      </c>
      <c r="M17" s="111">
        <f t="shared" si="3"/>
        <v>-3.8521993424136975</v>
      </c>
      <c r="N17" s="111">
        <f t="shared" si="4"/>
        <v>2.2186389127707646</v>
      </c>
    </row>
    <row r="18" spans="1:14">
      <c r="A18" s="127">
        <v>38473</v>
      </c>
      <c r="B18" s="128">
        <v>10.72</v>
      </c>
      <c r="F18" s="45">
        <f>IF(Table3[[#This Row],[% Y to Y]]="","",STANDARDIZE(Table3[[#This Row],[% Y to Y]],$L$3,$L$4))</f>
        <v>0.16413812622702256</v>
      </c>
      <c r="G18" s="45"/>
      <c r="H18" s="45"/>
      <c r="I18" s="45"/>
      <c r="K18" s="113">
        <v>2027</v>
      </c>
      <c r="L18" s="111">
        <f t="shared" si="2"/>
        <v>-0.91639019065845373</v>
      </c>
      <c r="M18" s="111">
        <f t="shared" si="3"/>
        <v>-4.196229107798839</v>
      </c>
      <c r="N18" s="111">
        <f t="shared" si="4"/>
        <v>2.3634487264819319</v>
      </c>
    </row>
    <row r="19" spans="1:14">
      <c r="A19" s="127">
        <v>38504</v>
      </c>
      <c r="B19" s="128">
        <v>10.59</v>
      </c>
      <c r="F19" s="45">
        <f>IF(Table3[[#This Row],[% Y to Y]]="","",STANDARDIZE(Table3[[#This Row],[% Y to Y]],$L$3,$L$4))</f>
        <v>0.13363717602879066</v>
      </c>
      <c r="G19" s="45"/>
      <c r="H19" s="45"/>
      <c r="I19" s="45"/>
      <c r="K19" s="113">
        <v>2028</v>
      </c>
      <c r="L19" s="111">
        <f t="shared" si="2"/>
        <v>-1.0160001664954412</v>
      </c>
      <c r="M19" s="111">
        <f t="shared" si="3"/>
        <v>-4.5286423465063086</v>
      </c>
      <c r="N19" s="111">
        <f t="shared" si="4"/>
        <v>2.4966420135154257</v>
      </c>
    </row>
    <row r="20" spans="1:14">
      <c r="A20" s="127">
        <v>38534</v>
      </c>
      <c r="B20" s="128">
        <v>10.254999999999999</v>
      </c>
      <c r="F20" s="45">
        <f>IF(Table3[[#This Row],[% Y to Y]]="","",STANDARDIZE(Table3[[#This Row],[% Y to Y]],$L$3,$L$4))</f>
        <v>5.5038573594885627E-2</v>
      </c>
      <c r="G20" s="45"/>
      <c r="H20" s="45"/>
      <c r="I20" s="45"/>
      <c r="K20" s="113">
        <v>2029</v>
      </c>
      <c r="L20" s="111">
        <f t="shared" si="2"/>
        <v>-1.1156101423324285</v>
      </c>
      <c r="M20" s="111">
        <f t="shared" si="3"/>
        <v>-4.851678019576025</v>
      </c>
      <c r="N20" s="111">
        <f t="shared" si="4"/>
        <v>2.6204577349111675</v>
      </c>
    </row>
    <row r="21" spans="1:14">
      <c r="A21" s="127">
        <v>38565</v>
      </c>
      <c r="B21" s="128">
        <v>9.92</v>
      </c>
      <c r="F21" s="45">
        <f>IF(Table3[[#This Row],[% Y to Y]]="","",STANDARDIZE(Table3[[#This Row],[% Y to Y]],$L$3,$L$4))</f>
        <v>-2.356002883901898E-2</v>
      </c>
      <c r="G21" s="45"/>
      <c r="H21" s="45"/>
      <c r="I21" s="45"/>
    </row>
    <row r="22" spans="1:14">
      <c r="A22" s="127">
        <v>38596</v>
      </c>
      <c r="B22" s="128">
        <v>10.26</v>
      </c>
      <c r="F22" s="45">
        <f>IF(Table3[[#This Row],[% Y to Y]]="","",STANDARDIZE(Table3[[#This Row],[% Y to Y]],$L$3,$L$4))</f>
        <v>5.6211687064048568E-2</v>
      </c>
      <c r="G22" s="45"/>
      <c r="H22" s="45"/>
      <c r="I22" s="45"/>
    </row>
    <row r="23" spans="1:14">
      <c r="A23" s="127">
        <v>38626</v>
      </c>
      <c r="B23" s="128">
        <v>10.86</v>
      </c>
      <c r="F23" s="45">
        <f>IF(Table3[[#This Row],[% Y to Y]]="","",STANDARDIZE(Table3[[#This Row],[% Y to Y]],$L$3,$L$4))</f>
        <v>0.1969853033635795</v>
      </c>
      <c r="G23" s="45"/>
      <c r="H23" s="45"/>
      <c r="I23" s="45"/>
    </row>
    <row r="24" spans="1:14">
      <c r="A24" s="127">
        <v>38657</v>
      </c>
      <c r="B24" s="128">
        <v>11.23</v>
      </c>
      <c r="F24" s="45">
        <f>IF(Table3[[#This Row],[% Y to Y]]="","",STANDARDIZE(Table3[[#This Row],[% Y to Y]],$L$3,$L$4))</f>
        <v>0.28379570008162386</v>
      </c>
      <c r="G24" s="45"/>
      <c r="H24" s="45"/>
      <c r="I24" s="45"/>
    </row>
    <row r="25" spans="1:14">
      <c r="A25" s="127">
        <v>38687</v>
      </c>
      <c r="B25" s="128">
        <v>10.73</v>
      </c>
      <c r="F25" s="45">
        <f>IF(Table3[[#This Row],[% Y to Y]]="","",STANDARDIZE(Table3[[#This Row],[% Y to Y]],$L$3,$L$4))</f>
        <v>0.16648435316534801</v>
      </c>
      <c r="G25" s="45"/>
      <c r="H25" s="45"/>
      <c r="I25" s="45"/>
    </row>
    <row r="26" spans="1:14">
      <c r="A26" s="127">
        <v>38718</v>
      </c>
      <c r="B26" s="128">
        <v>10.23</v>
      </c>
      <c r="F26" s="45">
        <f>IF(Table3[[#This Row],[% Y to Y]]="","",STANDARDIZE(Table3[[#This Row],[% Y to Y]],$L$3,$L$4))</f>
        <v>4.9173006249072171E-2</v>
      </c>
      <c r="G26" s="45"/>
      <c r="H26" s="45"/>
      <c r="I26" s="45"/>
    </row>
    <row r="27" spans="1:14">
      <c r="A27" s="127">
        <v>38749</v>
      </c>
      <c r="B27" s="128">
        <v>9.73</v>
      </c>
      <c r="F27" s="45">
        <f>IF(Table3[[#This Row],[% Y to Y]]="","",STANDARDIZE(Table3[[#This Row],[% Y to Y]],$L$3,$L$4))</f>
        <v>-6.8138340667203687E-2</v>
      </c>
      <c r="G27" s="45"/>
      <c r="H27" s="45"/>
      <c r="I27" s="45"/>
    </row>
    <row r="28" spans="1:14">
      <c r="A28" s="127">
        <v>38777</v>
      </c>
      <c r="B28" s="128">
        <v>10.45</v>
      </c>
      <c r="F28" s="45">
        <f>IF(Table3[[#This Row],[% Y to Y]]="","",STANDARDIZE(Table3[[#This Row],[% Y to Y]],$L$3,$L$4))</f>
        <v>0.10078999889223328</v>
      </c>
      <c r="G28" s="45"/>
      <c r="H28" s="45"/>
      <c r="I28" s="45"/>
    </row>
    <row r="29" spans="1:14">
      <c r="A29" s="127">
        <v>38808</v>
      </c>
      <c r="B29" s="128">
        <v>11.18</v>
      </c>
      <c r="F29" s="45">
        <f>IF(Table3[[#This Row],[% Y to Y]]="","",STANDARDIZE(Table3[[#This Row],[% Y to Y]],$L$3,$L$4))</f>
        <v>0.27206456538999613</v>
      </c>
      <c r="G29" s="45"/>
      <c r="H29" s="45"/>
      <c r="I29" s="45"/>
    </row>
    <row r="30" spans="1:14">
      <c r="A30" s="127">
        <v>38838</v>
      </c>
      <c r="B30" s="128">
        <v>11.91</v>
      </c>
      <c r="F30" s="45">
        <f>IF(Table3[[#This Row],[% Y to Y]]="","",STANDARDIZE(Table3[[#This Row],[% Y to Y]],$L$3,$L$4))</f>
        <v>0.44333913188775897</v>
      </c>
      <c r="G30" s="45"/>
      <c r="H30" s="45"/>
      <c r="I30" s="45"/>
    </row>
    <row r="31" spans="1:14">
      <c r="A31" s="127">
        <v>38869</v>
      </c>
      <c r="B31" s="128">
        <v>12.83</v>
      </c>
      <c r="F31" s="45">
        <f>IF(Table3[[#This Row],[% Y to Y]]="","",STANDARDIZE(Table3[[#This Row],[% Y to Y]],$L$3,$L$4))</f>
        <v>0.65919201021370655</v>
      </c>
      <c r="G31" s="45"/>
      <c r="H31" s="45"/>
      <c r="I31" s="45"/>
    </row>
    <row r="32" spans="1:14">
      <c r="A32" s="127">
        <v>38899</v>
      </c>
      <c r="B32" s="128">
        <v>13.01</v>
      </c>
      <c r="F32" s="45">
        <f>IF(Table3[[#This Row],[% Y to Y]]="","",STANDARDIZE(Table3[[#This Row],[% Y to Y]],$L$3,$L$4))</f>
        <v>0.70142409510356574</v>
      </c>
      <c r="G32" s="45"/>
      <c r="H32" s="45"/>
      <c r="I32" s="45"/>
    </row>
    <row r="33" spans="1:9">
      <c r="A33" s="127">
        <v>38930</v>
      </c>
      <c r="B33" s="128">
        <v>13.8</v>
      </c>
      <c r="F33" s="45">
        <f>IF(Table3[[#This Row],[% Y to Y]]="","",STANDARDIZE(Table3[[#This Row],[% Y to Y]],$L$3,$L$4))</f>
        <v>0.8867760232312818</v>
      </c>
      <c r="G33" s="45"/>
      <c r="H33" s="45"/>
      <c r="I33" s="45"/>
    </row>
    <row r="34" spans="1:9">
      <c r="A34" s="127">
        <v>38961</v>
      </c>
      <c r="B34" s="128">
        <v>13.55</v>
      </c>
      <c r="F34" s="45">
        <f>IF(Table3[[#This Row],[% Y to Y]]="","",STANDARDIZE(Table3[[#This Row],[% Y to Y]],$L$3,$L$4))</f>
        <v>0.82812034977314386</v>
      </c>
      <c r="G34" s="45"/>
      <c r="H34" s="45"/>
      <c r="I34" s="45"/>
    </row>
    <row r="35" spans="1:9">
      <c r="A35" s="127">
        <v>38991</v>
      </c>
      <c r="B35" s="128">
        <v>13.22</v>
      </c>
      <c r="F35" s="45">
        <f>IF(Table3[[#This Row],[% Y to Y]]="","",STANDARDIZE(Table3[[#This Row],[% Y to Y]],$L$3,$L$4))</f>
        <v>0.75069486080840186</v>
      </c>
      <c r="G35" s="45"/>
      <c r="H35" s="45"/>
      <c r="I35" s="45"/>
    </row>
    <row r="36" spans="1:9">
      <c r="A36" s="127">
        <v>39022</v>
      </c>
      <c r="B36" s="128">
        <v>12.79</v>
      </c>
      <c r="F36" s="45">
        <f>IF(Table3[[#This Row],[% Y to Y]]="","",STANDARDIZE(Table3[[#This Row],[% Y to Y]],$L$3,$L$4))</f>
        <v>0.64980710246040418</v>
      </c>
      <c r="G36" s="45"/>
      <c r="H36" s="45"/>
      <c r="I36" s="45"/>
    </row>
    <row r="37" spans="1:9">
      <c r="A37" s="127">
        <v>39052</v>
      </c>
      <c r="B37" s="128">
        <v>12.87</v>
      </c>
      <c r="F37" s="45">
        <f>IF(Table3[[#This Row],[% Y to Y]]="","",STANDARDIZE(Table3[[#This Row],[% Y to Y]],$L$3,$L$4))</f>
        <v>0.66857691796700836</v>
      </c>
      <c r="G37" s="45"/>
      <c r="H37" s="45"/>
      <c r="I37" s="45"/>
    </row>
    <row r="38" spans="1:9">
      <c r="A38" s="127">
        <v>39083</v>
      </c>
      <c r="B38" s="128">
        <v>14.445</v>
      </c>
      <c r="F38" s="45">
        <f>IF(Table3[[#This Row],[% Y to Y]]="","",STANDARDIZE(Table3[[#This Row],[% Y to Y]],$L$3,$L$4))</f>
        <v>1.0381076607532775</v>
      </c>
      <c r="G38" s="45"/>
      <c r="H38" s="45"/>
      <c r="I38" s="45"/>
    </row>
    <row r="39" spans="1:9">
      <c r="A39" s="127">
        <v>39114</v>
      </c>
      <c r="B39" s="128">
        <v>16.02</v>
      </c>
      <c r="F39" s="45">
        <f>IF(Table3[[#This Row],[% Y to Y]]="","",STANDARDIZE(Table3[[#This Row],[% Y to Y]],$L$3,$L$4))</f>
        <v>1.4076384035395464</v>
      </c>
      <c r="G39" s="45"/>
      <c r="H39" s="45"/>
      <c r="I39" s="45"/>
    </row>
    <row r="40" spans="1:9">
      <c r="A40" s="127">
        <v>39142</v>
      </c>
      <c r="B40" s="128">
        <v>13.2</v>
      </c>
      <c r="F40" s="45">
        <f>IF(Table3[[#This Row],[% Y to Y]]="","",STANDARDIZE(Table3[[#This Row],[% Y to Y]],$L$3,$L$4))</f>
        <v>0.74600240693175046</v>
      </c>
      <c r="G40" s="45"/>
      <c r="H40" s="45"/>
      <c r="I40" s="45"/>
    </row>
    <row r="41" spans="1:9">
      <c r="A41" s="127">
        <v>39173</v>
      </c>
      <c r="B41" s="128">
        <v>14.03</v>
      </c>
      <c r="F41" s="45">
        <f>IF(Table3[[#This Row],[% Y to Y]]="","",STANDARDIZE(Table3[[#This Row],[% Y to Y]],$L$3,$L$4))</f>
        <v>0.94073924281276844</v>
      </c>
      <c r="G41" s="45"/>
      <c r="H41" s="45"/>
      <c r="I41" s="45"/>
    </row>
    <row r="42" spans="1:9">
      <c r="A42" s="127">
        <v>39203</v>
      </c>
      <c r="B42" s="128">
        <v>13.98</v>
      </c>
      <c r="F42" s="45">
        <f>IF(Table3[[#This Row],[% Y to Y]]="","",STANDARDIZE(Table3[[#This Row],[% Y to Y]],$L$3,$L$4))</f>
        <v>0.9290081081211411</v>
      </c>
      <c r="G42" s="45"/>
      <c r="H42" s="45"/>
      <c r="I42" s="45"/>
    </row>
    <row r="43" spans="1:9">
      <c r="A43" s="127">
        <v>39234</v>
      </c>
      <c r="B43" s="128">
        <v>14.17</v>
      </c>
      <c r="F43" s="45">
        <f>IF(Table3[[#This Row],[% Y to Y]]="","",STANDARDIZE(Table3[[#This Row],[% Y to Y]],$L$3,$L$4))</f>
        <v>0.97358641994932582</v>
      </c>
      <c r="G43" s="45"/>
      <c r="H43" s="45"/>
      <c r="I43" s="45"/>
    </row>
    <row r="44" spans="1:9">
      <c r="A44" s="127">
        <v>39264</v>
      </c>
      <c r="B44" s="128">
        <v>14.56</v>
      </c>
      <c r="F44" s="45">
        <f>IF(Table3[[#This Row],[% Y to Y]]="","",STANDARDIZE(Table3[[#This Row],[% Y to Y]],$L$3,$L$4))</f>
        <v>1.0650892705440211</v>
      </c>
      <c r="G44" s="45"/>
      <c r="H44" s="45"/>
      <c r="I44" s="45"/>
    </row>
    <row r="45" spans="1:9">
      <c r="A45" s="127">
        <v>39295</v>
      </c>
      <c r="B45" s="128">
        <v>13.72</v>
      </c>
      <c r="F45" s="45">
        <f>IF(Table3[[#This Row],[% Y to Y]]="","",STANDARDIZE(Table3[[#This Row],[% Y to Y]],$L$3,$L$4))</f>
        <v>0.86800620772467763</v>
      </c>
      <c r="G45" s="45"/>
      <c r="H45" s="45"/>
      <c r="I45" s="45"/>
    </row>
    <row r="46" spans="1:9">
      <c r="A46" s="127">
        <v>39326</v>
      </c>
      <c r="B46" s="128">
        <v>13.65</v>
      </c>
      <c r="F46" s="45">
        <f>IF(Table3[[#This Row],[% Y to Y]]="","",STANDARDIZE(Table3[[#This Row],[% Y to Y]],$L$3,$L$4))</f>
        <v>0.85158261915639899</v>
      </c>
      <c r="G46" s="45"/>
      <c r="H46" s="45"/>
      <c r="I46" s="45"/>
    </row>
    <row r="47" spans="1:9">
      <c r="A47" s="127">
        <v>39356</v>
      </c>
      <c r="B47" s="128">
        <v>13.67</v>
      </c>
      <c r="F47" s="45">
        <f>IF(Table3[[#This Row],[% Y to Y]]="","",STANDARDIZE(Table3[[#This Row],[% Y to Y]],$L$3,$L$4))</f>
        <v>0.85627507303304995</v>
      </c>
      <c r="G47" s="45"/>
      <c r="H47" s="45"/>
      <c r="I47" s="45"/>
    </row>
    <row r="48" spans="1:9">
      <c r="A48" s="127">
        <v>39387</v>
      </c>
      <c r="B48" s="128">
        <v>12.97</v>
      </c>
      <c r="F48" s="45">
        <f>IF(Table3[[#This Row],[% Y to Y]]="","",STANDARDIZE(Table3[[#This Row],[% Y to Y]],$L$3,$L$4))</f>
        <v>0.69203918735026393</v>
      </c>
      <c r="G48" s="45"/>
      <c r="H48" s="45"/>
      <c r="I48" s="45"/>
    </row>
    <row r="49" spans="1:9">
      <c r="A49" s="127">
        <v>39417</v>
      </c>
      <c r="B49" s="128">
        <v>13.1</v>
      </c>
      <c r="F49" s="45">
        <f>IF(Table3[[#This Row],[% Y to Y]]="","",STANDARDIZE(Table3[[#This Row],[% Y to Y]],$L$3,$L$4))</f>
        <v>0.72254013754849533</v>
      </c>
      <c r="G49" s="45"/>
      <c r="H49" s="45"/>
      <c r="I49" s="45"/>
    </row>
    <row r="50" spans="1:9">
      <c r="A50" s="127">
        <v>39448</v>
      </c>
      <c r="B50" s="128">
        <v>12.625</v>
      </c>
      <c r="F50" s="45">
        <f>IF(Table3[[#This Row],[% Y to Y]]="","",STANDARDIZE(Table3[[#This Row],[% Y to Y]],$L$3,$L$4))</f>
        <v>0.61109435797803335</v>
      </c>
      <c r="G50" s="45"/>
      <c r="H50" s="45"/>
      <c r="I50" s="45"/>
    </row>
    <row r="51" spans="1:9">
      <c r="A51" s="127">
        <v>39479</v>
      </c>
      <c r="B51" s="128">
        <v>12.15</v>
      </c>
      <c r="F51" s="45">
        <f>IF(Table3[[#This Row],[% Y to Y]]="","",STANDARDIZE(Table3[[#This Row],[% Y to Y]],$L$3,$L$4))</f>
        <v>0.49964857840757143</v>
      </c>
      <c r="G51" s="45"/>
      <c r="H51" s="45"/>
      <c r="I51" s="45"/>
    </row>
    <row r="52" spans="1:9">
      <c r="A52" s="127">
        <v>39508</v>
      </c>
      <c r="B52" s="128">
        <v>12.89</v>
      </c>
      <c r="F52" s="45">
        <f>IF(Table3[[#This Row],[% Y to Y]]="","",STANDARDIZE(Table3[[#This Row],[% Y to Y]],$L$3,$L$4))</f>
        <v>0.67326937184365976</v>
      </c>
      <c r="G52" s="45"/>
      <c r="H52" s="45"/>
      <c r="I52" s="45"/>
    </row>
    <row r="53" spans="1:9">
      <c r="A53" s="127">
        <v>39539</v>
      </c>
      <c r="B53" s="128">
        <v>12.09</v>
      </c>
      <c r="F53" s="45">
        <f>IF(Table3[[#This Row],[% Y to Y]]="","",STANDARDIZE(Table3[[#This Row],[% Y to Y]],$L$3,$L$4))</f>
        <v>0.48557121677761822</v>
      </c>
      <c r="G53" s="45"/>
      <c r="H53" s="45"/>
      <c r="I53" s="45"/>
    </row>
    <row r="54" spans="1:9">
      <c r="A54" s="127">
        <v>39569</v>
      </c>
      <c r="B54" s="128">
        <v>11.59</v>
      </c>
      <c r="F54" s="45">
        <f>IF(Table3[[#This Row],[% Y to Y]]="","",STANDARDIZE(Table3[[#This Row],[% Y to Y]],$L$3,$L$4))</f>
        <v>0.36825986986134235</v>
      </c>
      <c r="G54" s="45"/>
      <c r="H54" s="45"/>
      <c r="I54" s="45"/>
    </row>
    <row r="55" spans="1:9">
      <c r="A55" s="127">
        <v>39600</v>
      </c>
      <c r="B55" s="128">
        <v>10.79</v>
      </c>
      <c r="F55" s="45">
        <f>IF(Table3[[#This Row],[% Y to Y]]="","",STANDARDIZE(Table3[[#This Row],[% Y to Y]],$L$3,$L$4))</f>
        <v>0.18056171479530084</v>
      </c>
      <c r="G55" s="45"/>
      <c r="H55" s="45"/>
      <c r="I55" s="45"/>
    </row>
    <row r="56" spans="1:9">
      <c r="A56" s="127">
        <v>39630</v>
      </c>
      <c r="B56" s="128">
        <v>10.49</v>
      </c>
      <c r="F56" s="45">
        <f>IF(Table3[[#This Row],[% Y to Y]]="","",STANDARDIZE(Table3[[#This Row],[% Y to Y]],$L$3,$L$4))</f>
        <v>0.11017490664553556</v>
      </c>
      <c r="G56" s="45"/>
      <c r="H56" s="45"/>
      <c r="I56" s="45"/>
    </row>
    <row r="57" spans="1:9">
      <c r="A57" s="127">
        <v>39661</v>
      </c>
      <c r="B57" s="128">
        <v>11.3</v>
      </c>
      <c r="F57" s="45">
        <f>IF(Table3[[#This Row],[% Y to Y]]="","",STANDARDIZE(Table3[[#This Row],[% Y to Y]],$L$3,$L$4))</f>
        <v>0.30021928864990255</v>
      </c>
      <c r="G57" s="45"/>
      <c r="H57" s="45"/>
      <c r="I57" s="45"/>
    </row>
    <row r="58" spans="1:9">
      <c r="A58" s="127">
        <v>39692</v>
      </c>
      <c r="B58" s="128">
        <v>10.74</v>
      </c>
      <c r="F58" s="45">
        <f>IF(Table3[[#This Row],[% Y to Y]]="","",STANDARDIZE(Table3[[#This Row],[% Y to Y]],$L$3,$L$4))</f>
        <v>0.16883058010367349</v>
      </c>
      <c r="G58" s="45"/>
      <c r="H58" s="45"/>
      <c r="I58" s="45"/>
    </row>
    <row r="59" spans="1:9">
      <c r="A59" s="127">
        <v>39722</v>
      </c>
      <c r="B59" s="128">
        <v>8.74</v>
      </c>
      <c r="F59" s="45">
        <f>IF(Table3[[#This Row],[% Y to Y]]="","",STANDARDIZE(Table3[[#This Row],[% Y to Y]],$L$3,$L$4))</f>
        <v>-0.30041480756142991</v>
      </c>
      <c r="G59" s="45"/>
      <c r="H59" s="45"/>
      <c r="I59" s="45"/>
    </row>
    <row r="60" spans="1:9">
      <c r="A60" s="127">
        <v>39753</v>
      </c>
      <c r="B60" s="128">
        <v>5.77</v>
      </c>
      <c r="F60" s="45">
        <f>IF(Table3[[#This Row],[% Y to Y]]="","",STANDARDIZE(Table3[[#This Row],[% Y to Y]],$L$3,$L$4))</f>
        <v>-0.99724420824410864</v>
      </c>
      <c r="G60" s="45"/>
      <c r="H60" s="45"/>
      <c r="I60" s="45"/>
    </row>
    <row r="61" spans="1:9">
      <c r="A61" s="127">
        <v>39783</v>
      </c>
      <c r="B61" s="128">
        <v>5.07</v>
      </c>
      <c r="F61" s="45">
        <f>IF(Table3[[#This Row],[% Y to Y]]="","",STANDARDIZE(Table3[[#This Row],[% Y to Y]],$L$3,$L$4))</f>
        <v>-1.1614800939268948</v>
      </c>
      <c r="G61" s="45"/>
      <c r="H61" s="45"/>
      <c r="I61" s="45"/>
    </row>
    <row r="62" spans="1:9">
      <c r="A62" s="127">
        <v>39814</v>
      </c>
      <c r="B62" s="128">
        <v>4.0650000000000004</v>
      </c>
      <c r="F62" s="45">
        <f>IF(Table3[[#This Row],[% Y to Y]]="","",STANDARDIZE(Table3[[#This Row],[% Y to Y]],$L$3,$L$4))</f>
        <v>-1.3972759012286091</v>
      </c>
      <c r="G62" s="45"/>
      <c r="H62" s="45"/>
      <c r="I62" s="45"/>
    </row>
    <row r="63" spans="1:9">
      <c r="A63" s="127">
        <v>39845</v>
      </c>
      <c r="B63" s="128">
        <v>3.06</v>
      </c>
      <c r="F63" s="45">
        <f>IF(Table3[[#This Row],[% Y to Y]]="","",STANDARDIZE(Table3[[#This Row],[% Y to Y]],$L$3,$L$4))</f>
        <v>-1.6330717085303235</v>
      </c>
      <c r="G63" s="45"/>
      <c r="H63" s="45"/>
      <c r="I63" s="45"/>
    </row>
    <row r="64" spans="1:9">
      <c r="A64" s="127">
        <v>39873</v>
      </c>
      <c r="B64" s="128">
        <v>5.83</v>
      </c>
      <c r="F64" s="45">
        <f>IF(Table3[[#This Row],[% Y to Y]]="","",STANDARDIZE(Table3[[#This Row],[% Y to Y]],$L$3,$L$4))</f>
        <v>-0.98316684661415543</v>
      </c>
      <c r="G64" s="45"/>
      <c r="H64" s="45"/>
      <c r="I64" s="45"/>
    </row>
    <row r="65" spans="1:9">
      <c r="A65" s="127">
        <v>39904</v>
      </c>
      <c r="B65" s="128">
        <v>6.15</v>
      </c>
      <c r="F65" s="45">
        <f>IF(Table3[[#This Row],[% Y to Y]]="","",STANDARDIZE(Table3[[#This Row],[% Y to Y]],$L$3,$L$4))</f>
        <v>-0.90808758458773886</v>
      </c>
      <c r="G65" s="45"/>
      <c r="H65" s="45"/>
      <c r="I65" s="45"/>
    </row>
    <row r="66" spans="1:9">
      <c r="A66" s="127">
        <v>39934</v>
      </c>
      <c r="B66" s="128">
        <v>7.69</v>
      </c>
      <c r="F66" s="45">
        <f>IF(Table3[[#This Row],[% Y to Y]]="","",STANDARDIZE(Table3[[#This Row],[% Y to Y]],$L$3,$L$4))</f>
        <v>-0.54676863608560922</v>
      </c>
      <c r="G66" s="45"/>
      <c r="H66" s="45"/>
      <c r="I66" s="45"/>
    </row>
    <row r="67" spans="1:9">
      <c r="A67" s="127">
        <v>39965</v>
      </c>
      <c r="B67" s="128">
        <v>9.89</v>
      </c>
      <c r="F67" s="45">
        <f>IF(Table3[[#This Row],[% Y to Y]]="","",STANDARDIZE(Table3[[#This Row],[% Y to Y]],$L$3,$L$4))</f>
        <v>-3.059870965399538E-2</v>
      </c>
      <c r="G67" s="45"/>
      <c r="H67" s="45"/>
      <c r="I67" s="45"/>
    </row>
    <row r="68" spans="1:9">
      <c r="A68" s="127">
        <v>39995</v>
      </c>
      <c r="B68" s="128">
        <v>10.72</v>
      </c>
      <c r="F68" s="45">
        <f>IF(Table3[[#This Row],[% Y to Y]]="","",STANDARDIZE(Table3[[#This Row],[% Y to Y]],$L$3,$L$4))</f>
        <v>0.16413812622702256</v>
      </c>
      <c r="G68" s="45"/>
      <c r="H68" s="45"/>
      <c r="I68" s="45"/>
    </row>
    <row r="69" spans="1:9">
      <c r="A69" s="127">
        <v>40026</v>
      </c>
      <c r="B69" s="128">
        <v>10.88</v>
      </c>
      <c r="F69" s="45">
        <f>IF(Table3[[#This Row],[% Y to Y]]="","",STANDARDIZE(Table3[[#This Row],[% Y to Y]],$L$3,$L$4))</f>
        <v>0.20167775724023085</v>
      </c>
      <c r="G69" s="45"/>
      <c r="H69" s="45"/>
      <c r="I69" s="45"/>
    </row>
    <row r="70" spans="1:9">
      <c r="A70" s="127">
        <v>40057</v>
      </c>
      <c r="B70" s="128">
        <v>11.5</v>
      </c>
      <c r="F70" s="45">
        <f>IF(Table3[[#This Row],[% Y to Y]]="","",STANDARDIZE(Table3[[#This Row],[% Y to Y]],$L$3,$L$4))</f>
        <v>0.34714382741641275</v>
      </c>
      <c r="G70" s="45"/>
      <c r="H70" s="45"/>
      <c r="I70" s="45"/>
    </row>
    <row r="71" spans="1:9">
      <c r="A71" s="127">
        <v>40087</v>
      </c>
      <c r="B71" s="128">
        <v>13.15</v>
      </c>
      <c r="F71" s="45">
        <f>IF(Table3[[#This Row],[% Y to Y]]="","",STANDARDIZE(Table3[[#This Row],[% Y to Y]],$L$3,$L$4))</f>
        <v>0.73427127224012312</v>
      </c>
      <c r="G71" s="45"/>
      <c r="H71" s="45"/>
      <c r="I71" s="45"/>
    </row>
    <row r="72" spans="1:9">
      <c r="A72" s="127">
        <v>40118</v>
      </c>
      <c r="B72" s="128">
        <v>16.78</v>
      </c>
      <c r="F72" s="45">
        <f>IF(Table3[[#This Row],[% Y to Y]]="","",STANDARDIZE(Table3[[#This Row],[% Y to Y]],$L$3,$L$4))</f>
        <v>1.585951650852286</v>
      </c>
      <c r="G72" s="45"/>
      <c r="H72" s="45"/>
      <c r="I72" s="45"/>
    </row>
    <row r="73" spans="1:9">
      <c r="A73" s="127">
        <v>40148</v>
      </c>
      <c r="B73" s="128">
        <v>18.09</v>
      </c>
      <c r="F73" s="45">
        <f>IF(Table3[[#This Row],[% Y to Y]]="","",STANDARDIZE(Table3[[#This Row],[% Y to Y]],$L$3,$L$4))</f>
        <v>1.8933073797729285</v>
      </c>
      <c r="G73" s="45"/>
      <c r="H73" s="45"/>
      <c r="I73" s="45"/>
    </row>
    <row r="74" spans="1:9">
      <c r="A74" s="127">
        <v>40179</v>
      </c>
      <c r="B74" s="128">
        <v>30.81</v>
      </c>
      <c r="F74" s="45">
        <f>IF(Table3[[#This Row],[% Y to Y]]="","",STANDARDIZE(Table3[[#This Row],[% Y to Y]],$L$3,$L$4))</f>
        <v>4.8777080453229864</v>
      </c>
      <c r="G74" s="45"/>
      <c r="H74" s="45"/>
      <c r="I74" s="45"/>
    </row>
    <row r="75" spans="1:9">
      <c r="A75" s="127">
        <v>40210</v>
      </c>
      <c r="B75" s="128">
        <v>24.21</v>
      </c>
      <c r="F75" s="45">
        <f>IF(Table3[[#This Row],[% Y to Y]]="","",STANDARDIZE(Table3[[#This Row],[% Y to Y]],$L$3,$L$4))</f>
        <v>3.3291982660281452</v>
      </c>
      <c r="G75" s="45"/>
      <c r="H75" s="45"/>
      <c r="I75" s="45"/>
    </row>
    <row r="76" spans="1:9">
      <c r="A76" s="127">
        <v>40238</v>
      </c>
      <c r="B76" s="128">
        <v>21.66</v>
      </c>
      <c r="F76" s="45">
        <f>IF(Table3[[#This Row],[% Y to Y]]="","",STANDARDIZE(Table3[[#This Row],[% Y to Y]],$L$3,$L$4))</f>
        <v>2.7309103967551382</v>
      </c>
      <c r="G76" s="45"/>
      <c r="H76" s="45"/>
      <c r="I76" s="45"/>
    </row>
    <row r="77" spans="1:9">
      <c r="A77" s="127">
        <v>40269</v>
      </c>
      <c r="B77" s="128">
        <v>20.75</v>
      </c>
      <c r="F77" s="45">
        <f>IF(Table3[[#This Row],[% Y to Y]]="","",STANDARDIZE(Table3[[#This Row],[% Y to Y]],$L$3,$L$4))</f>
        <v>2.517403745367516</v>
      </c>
      <c r="G77" s="45"/>
      <c r="H77" s="45"/>
      <c r="I77" s="45"/>
    </row>
    <row r="78" spans="1:9">
      <c r="A78" s="127">
        <v>40299</v>
      </c>
      <c r="B78" s="128">
        <v>20.05</v>
      </c>
      <c r="F78" s="45">
        <f>IF(Table3[[#This Row],[% Y to Y]]="","",STANDARDIZE(Table3[[#This Row],[% Y to Y]],$L$3,$L$4))</f>
        <v>2.3531678596847301</v>
      </c>
      <c r="G78" s="45"/>
      <c r="H78" s="45"/>
      <c r="I78" s="45"/>
    </row>
    <row r="79" spans="1:9">
      <c r="A79" s="127">
        <v>40330</v>
      </c>
      <c r="B79" s="128">
        <v>17.39</v>
      </c>
      <c r="F79" s="45">
        <f>IF(Table3[[#This Row],[% Y to Y]]="","",STANDARDIZE(Table3[[#This Row],[% Y to Y]],$L$3,$L$4))</f>
        <v>1.7290714940901424</v>
      </c>
      <c r="G79" s="45"/>
      <c r="H79" s="45"/>
      <c r="I79" s="45"/>
    </row>
    <row r="80" spans="1:9">
      <c r="A80" s="127">
        <v>40360</v>
      </c>
      <c r="B80" s="128">
        <v>16.63</v>
      </c>
      <c r="F80" s="45">
        <f>IF(Table3[[#This Row],[% Y to Y]]="","",STANDARDIZE(Table3[[#This Row],[% Y to Y]],$L$3,$L$4))</f>
        <v>1.5507582467774028</v>
      </c>
      <c r="G80" s="45"/>
      <c r="H80" s="45"/>
      <c r="I80" s="45"/>
    </row>
    <row r="81" spans="1:9">
      <c r="A81" s="127">
        <v>40391</v>
      </c>
      <c r="B81" s="128">
        <v>15.79</v>
      </c>
      <c r="F81" s="45">
        <f>IF(Table3[[#This Row],[% Y to Y]]="","",STANDARDIZE(Table3[[#This Row],[% Y to Y]],$L$3,$L$4))</f>
        <v>1.3536751839580594</v>
      </c>
      <c r="G81" s="45"/>
      <c r="H81" s="45"/>
      <c r="I81" s="45"/>
    </row>
    <row r="82" spans="1:9">
      <c r="A82" s="127">
        <v>40422</v>
      </c>
      <c r="B82" s="128">
        <v>15.51</v>
      </c>
      <c r="F82" s="45">
        <f>IF(Table3[[#This Row],[% Y to Y]]="","",STANDARDIZE(Table3[[#This Row],[% Y to Y]],$L$3,$L$4))</f>
        <v>1.2879808296849451</v>
      </c>
      <c r="G82" s="45"/>
      <c r="H82" s="45"/>
      <c r="I82" s="45"/>
    </row>
    <row r="83" spans="1:9">
      <c r="A83" s="127">
        <v>40452</v>
      </c>
      <c r="B83" s="128">
        <v>15.41</v>
      </c>
      <c r="F83" s="45">
        <f>IF(Table3[[#This Row],[% Y to Y]]="","",STANDARDIZE(Table3[[#This Row],[% Y to Y]],$L$3,$L$4))</f>
        <v>1.26451856030169</v>
      </c>
      <c r="G83" s="45"/>
      <c r="H83" s="45"/>
      <c r="I83" s="45"/>
    </row>
    <row r="84" spans="1:9">
      <c r="A84" s="127">
        <v>40483</v>
      </c>
      <c r="B84" s="128">
        <v>15.45</v>
      </c>
      <c r="F84" s="45">
        <f>IF(Table3[[#This Row],[% Y to Y]]="","",STANDARDIZE(Table3[[#This Row],[% Y to Y]],$L$3,$L$4))</f>
        <v>1.2739034680549919</v>
      </c>
      <c r="G84" s="45"/>
      <c r="H84" s="45"/>
      <c r="I84" s="45"/>
    </row>
    <row r="85" spans="1:9">
      <c r="A85" s="127">
        <v>40513</v>
      </c>
      <c r="B85" s="128">
        <v>13.99</v>
      </c>
      <c r="F85" s="45">
        <f>IF(Table3[[#This Row],[% Y to Y]]="","",STANDARDIZE(Table3[[#This Row],[% Y to Y]],$L$3,$L$4))</f>
        <v>0.93135433505946652</v>
      </c>
      <c r="G85" s="45"/>
      <c r="H85" s="45"/>
      <c r="I85" s="45"/>
    </row>
    <row r="86" spans="1:9">
      <c r="A86" s="127">
        <v>40544</v>
      </c>
      <c r="B86" s="128">
        <v>13.120000000000001</v>
      </c>
      <c r="F86" s="45">
        <f>IF(Table3[[#This Row],[% Y to Y]]="","",STANDARDIZE(Table3[[#This Row],[% Y to Y]],$L$3,$L$4))</f>
        <v>0.72723259142514673</v>
      </c>
      <c r="G86" s="45"/>
      <c r="H86" s="45"/>
      <c r="I86" s="45"/>
    </row>
    <row r="87" spans="1:9">
      <c r="A87" s="127">
        <v>40575</v>
      </c>
      <c r="B87" s="128">
        <v>12.25</v>
      </c>
      <c r="F87" s="45">
        <f>IF(Table3[[#This Row],[% Y to Y]]="","",STANDARDIZE(Table3[[#This Row],[% Y to Y]],$L$3,$L$4))</f>
        <v>0.52311084779082651</v>
      </c>
      <c r="G87" s="45"/>
      <c r="H87" s="45"/>
      <c r="I87" s="45"/>
    </row>
    <row r="88" spans="1:9">
      <c r="A88" s="127">
        <v>40603</v>
      </c>
      <c r="B88" s="128">
        <v>12.53</v>
      </c>
      <c r="F88" s="45">
        <f>IF(Table3[[#This Row],[% Y to Y]]="","",STANDARDIZE(Table3[[#This Row],[% Y to Y]],$L$3,$L$4))</f>
        <v>0.58880520206394082</v>
      </c>
      <c r="G88" s="45"/>
      <c r="H88" s="45"/>
      <c r="I88" s="45"/>
    </row>
    <row r="89" spans="1:9">
      <c r="A89" s="127">
        <v>40634</v>
      </c>
      <c r="B89" s="128">
        <v>11.26</v>
      </c>
      <c r="F89" s="45">
        <f>IF(Table3[[#This Row],[% Y to Y]]="","",STANDARDIZE(Table3[[#This Row],[% Y to Y]],$L$3,$L$4))</f>
        <v>0.2908343808966003</v>
      </c>
      <c r="G89" s="45"/>
      <c r="H89" s="45"/>
      <c r="I89" s="45"/>
    </row>
    <row r="90" spans="1:9">
      <c r="A90" s="127">
        <v>40664</v>
      </c>
      <c r="B90" s="128">
        <v>11.35</v>
      </c>
      <c r="F90" s="45">
        <f>IF(Table3[[#This Row],[% Y to Y]]="","",STANDARDIZE(Table3[[#This Row],[% Y to Y]],$L$3,$L$4))</f>
        <v>0.31195042334152989</v>
      </c>
      <c r="G90" s="45"/>
      <c r="H90" s="45"/>
      <c r="I90" s="45"/>
    </row>
    <row r="91" spans="1:9">
      <c r="A91" s="127">
        <v>40695</v>
      </c>
      <c r="B91" s="128">
        <v>12.18</v>
      </c>
      <c r="F91" s="45">
        <f>IF(Table3[[#This Row],[% Y to Y]]="","",STANDARDIZE(Table3[[#This Row],[% Y to Y]],$L$3,$L$4))</f>
        <v>0.50668725922254787</v>
      </c>
      <c r="G91" s="45"/>
      <c r="H91" s="45"/>
      <c r="I91" s="45"/>
    </row>
    <row r="92" spans="1:9">
      <c r="A92" s="127">
        <v>40725</v>
      </c>
      <c r="B92" s="128">
        <v>11.46</v>
      </c>
      <c r="F92" s="45">
        <f>IF(Table3[[#This Row],[% Y to Y]]="","",STANDARDIZE(Table3[[#This Row],[% Y to Y]],$L$3,$L$4))</f>
        <v>0.33775891966311089</v>
      </c>
      <c r="G92" s="45"/>
      <c r="H92" s="45"/>
      <c r="I92" s="45"/>
    </row>
    <row r="93" spans="1:9">
      <c r="A93" s="127">
        <v>40756</v>
      </c>
      <c r="B93" s="128">
        <v>10.24</v>
      </c>
      <c r="F93" s="45">
        <f>IF(Table3[[#This Row],[% Y to Y]]="","",STANDARDIZE(Table3[[#This Row],[% Y to Y]],$L$3,$L$4))</f>
        <v>5.1519233187397637E-2</v>
      </c>
      <c r="G93" s="45"/>
      <c r="H93" s="45"/>
      <c r="I93" s="45"/>
    </row>
    <row r="94" spans="1:9">
      <c r="A94" s="127">
        <v>40787</v>
      </c>
      <c r="B94" s="128">
        <v>11.94</v>
      </c>
      <c r="F94" s="45">
        <f>IF(Table3[[#This Row],[% Y to Y]]="","",STANDARDIZE(Table3[[#This Row],[% Y to Y]],$L$3,$L$4))</f>
        <v>0.45037781270273536</v>
      </c>
      <c r="G94" s="45"/>
      <c r="H94" s="45"/>
      <c r="I94" s="45"/>
    </row>
    <row r="95" spans="1:9">
      <c r="A95" s="127">
        <v>40817</v>
      </c>
      <c r="B95" s="128">
        <v>11.42</v>
      </c>
      <c r="F95" s="45">
        <f>IF(Table3[[#This Row],[% Y to Y]]="","",STANDARDIZE(Table3[[#This Row],[% Y to Y]],$L$3,$L$4))</f>
        <v>0.32837401190980858</v>
      </c>
      <c r="G95" s="45"/>
      <c r="H95" s="45"/>
      <c r="I95" s="45"/>
    </row>
    <row r="96" spans="1:9">
      <c r="A96" s="127">
        <v>40848</v>
      </c>
      <c r="B96" s="128">
        <v>11.25</v>
      </c>
      <c r="F96" s="45">
        <f>IF(Table3[[#This Row],[% Y to Y]]="","",STANDARDIZE(Table3[[#This Row],[% Y to Y]],$L$3,$L$4))</f>
        <v>0.28848815395827482</v>
      </c>
      <c r="G96" s="45"/>
      <c r="H96" s="45"/>
      <c r="I96" s="45"/>
    </row>
    <row r="97" spans="1:9">
      <c r="A97" s="127">
        <v>40878</v>
      </c>
      <c r="B97" s="128">
        <v>11.27</v>
      </c>
      <c r="F97" s="45">
        <f>IF(Table3[[#This Row],[% Y to Y]]="","",STANDARDIZE(Table3[[#This Row],[% Y to Y]],$L$3,$L$4))</f>
        <v>0.29318060783492572</v>
      </c>
      <c r="G97" s="45"/>
      <c r="H97" s="45"/>
      <c r="I97" s="45"/>
    </row>
    <row r="98" spans="1:9">
      <c r="A98" s="127">
        <v>40909</v>
      </c>
      <c r="B98" s="128">
        <v>10.085000000000001</v>
      </c>
      <c r="F98" s="45">
        <f>IF(Table3[[#This Row],[% Y to Y]]="","",STANDARDIZE(Table3[[#This Row],[% Y to Y]],$L$3,$L$4))</f>
        <v>1.515271564335227E-2</v>
      </c>
      <c r="G98" s="45"/>
      <c r="H98" s="45"/>
      <c r="I98" s="45"/>
    </row>
    <row r="99" spans="1:9">
      <c r="A99" s="127">
        <v>40940</v>
      </c>
      <c r="B99" s="128">
        <v>8.9</v>
      </c>
      <c r="F99" s="45">
        <f>IF(Table3[[#This Row],[% Y to Y]]="","",STANDARDIZE(Table3[[#This Row],[% Y to Y]],$L$3,$L$4))</f>
        <v>-0.26287517654822162</v>
      </c>
      <c r="G99" s="45"/>
      <c r="H99" s="45"/>
      <c r="I99" s="45"/>
    </row>
    <row r="100" spans="1:9">
      <c r="A100" s="127">
        <v>40969</v>
      </c>
      <c r="B100" s="128">
        <v>9.0399999999999991</v>
      </c>
      <c r="F100" s="45">
        <f>IF(Table3[[#This Row],[% Y to Y]]="","",STANDARDIZE(Table3[[#This Row],[% Y to Y]],$L$3,$L$4))</f>
        <v>-0.23002799941166466</v>
      </c>
      <c r="G100" s="45"/>
      <c r="H100" s="45"/>
      <c r="I100" s="45"/>
    </row>
    <row r="101" spans="1:9">
      <c r="A101" s="127">
        <v>41000</v>
      </c>
      <c r="B101" s="128">
        <v>9.11</v>
      </c>
      <c r="F101" s="45">
        <f>IF(Table3[[#This Row],[% Y to Y]]="","",STANDARDIZE(Table3[[#This Row],[% Y to Y]],$L$3,$L$4))</f>
        <v>-0.21360441084338597</v>
      </c>
      <c r="G101" s="45"/>
      <c r="H101" s="45"/>
      <c r="I101" s="45"/>
    </row>
    <row r="102" spans="1:9">
      <c r="A102" s="127">
        <v>41030</v>
      </c>
      <c r="B102" s="128">
        <v>8.5399999999999991</v>
      </c>
      <c r="F102" s="45">
        <f>IF(Table3[[#This Row],[% Y to Y]]="","",STANDARDIZE(Table3[[#This Row],[% Y to Y]],$L$3,$L$4))</f>
        <v>-0.3473393463279405</v>
      </c>
      <c r="G102" s="45"/>
      <c r="H102" s="45"/>
      <c r="I102" s="45"/>
    </row>
    <row r="103" spans="1:9">
      <c r="A103" s="127">
        <v>41061</v>
      </c>
      <c r="B103" s="128">
        <v>7.04</v>
      </c>
      <c r="F103" s="45">
        <f>IF(Table3[[#This Row],[% Y to Y]]="","",STANDARDIZE(Table3[[#This Row],[% Y to Y]],$L$3,$L$4))</f>
        <v>-0.69927338707676789</v>
      </c>
      <c r="G103" s="45"/>
      <c r="H103" s="45"/>
      <c r="I103" s="45"/>
    </row>
    <row r="104" spans="1:9">
      <c r="A104" s="127">
        <v>41091</v>
      </c>
      <c r="B104" s="128">
        <v>5.7</v>
      </c>
      <c r="F104" s="45">
        <f>IF(Table3[[#This Row],[% Y to Y]]="","",STANDARDIZE(Table3[[#This Row],[% Y to Y]],$L$3,$L$4))</f>
        <v>-1.0136677968123871</v>
      </c>
      <c r="G104" s="45"/>
      <c r="H104" s="45"/>
      <c r="I104" s="45"/>
    </row>
    <row r="105" spans="1:9">
      <c r="A105" s="127">
        <v>41122</v>
      </c>
      <c r="B105" s="128">
        <v>5.39</v>
      </c>
      <c r="F105" s="45">
        <f>IF(Table3[[#This Row],[% Y to Y]]="","",STANDARDIZE(Table3[[#This Row],[% Y to Y]],$L$3,$L$4))</f>
        <v>-1.0864008319004783</v>
      </c>
      <c r="G105" s="45"/>
      <c r="H105" s="45"/>
      <c r="I105" s="45"/>
    </row>
    <row r="106" spans="1:9">
      <c r="A106" s="127">
        <v>41153</v>
      </c>
      <c r="B106" s="128">
        <v>6.26</v>
      </c>
      <c r="F106" s="45">
        <f>IF(Table3[[#This Row],[% Y to Y]]="","",STANDARDIZE(Table3[[#This Row],[% Y to Y]],$L$3,$L$4))</f>
        <v>-0.88227908826615831</v>
      </c>
      <c r="G106" s="45"/>
      <c r="H106" s="45"/>
      <c r="I106" s="45"/>
    </row>
    <row r="107" spans="1:9">
      <c r="A107" s="127">
        <v>41183</v>
      </c>
      <c r="B107" s="128">
        <v>6.73</v>
      </c>
      <c r="F107" s="45">
        <f>IF(Table3[[#This Row],[% Y to Y]]="","",STANDARDIZE(Table3[[#This Row],[% Y to Y]],$L$3,$L$4))</f>
        <v>-0.77200642216485882</v>
      </c>
      <c r="G107" s="45"/>
      <c r="H107" s="45"/>
      <c r="I107" s="45"/>
    </row>
    <row r="108" spans="1:9">
      <c r="A108" s="127">
        <v>41214</v>
      </c>
      <c r="B108" s="128">
        <v>7.65</v>
      </c>
      <c r="F108" s="45">
        <f>IF(Table3[[#This Row],[% Y to Y]]="","",STANDARDIZE(Table3[[#This Row],[% Y to Y]],$L$3,$L$4))</f>
        <v>-0.55615354383891125</v>
      </c>
      <c r="G108" s="45"/>
      <c r="H108" s="45"/>
      <c r="I108" s="45"/>
    </row>
    <row r="109" spans="1:9">
      <c r="A109" s="127">
        <v>41244</v>
      </c>
      <c r="B109" s="128">
        <v>7.76</v>
      </c>
      <c r="F109" s="45">
        <f>IF(Table3[[#This Row],[% Y to Y]]="","",STANDARDIZE(Table3[[#This Row],[% Y to Y]],$L$3,$L$4))</f>
        <v>-0.53034504751733069</v>
      </c>
      <c r="G109" s="45"/>
      <c r="H109" s="45"/>
      <c r="I109" s="45"/>
    </row>
    <row r="110" spans="1:9">
      <c r="A110" s="127">
        <v>41275</v>
      </c>
      <c r="B110" s="128">
        <v>7.3849999999999998</v>
      </c>
      <c r="F110" s="45">
        <f>IF(Table3[[#This Row],[% Y to Y]]="","",STANDARDIZE(Table3[[#This Row],[% Y to Y]],$L$3,$L$4))</f>
        <v>-0.61832855770453754</v>
      </c>
      <c r="G110" s="45"/>
      <c r="H110" s="45"/>
      <c r="I110" s="45"/>
    </row>
    <row r="111" spans="1:9">
      <c r="A111" s="127">
        <v>41306</v>
      </c>
      <c r="B111" s="128">
        <v>7.01</v>
      </c>
      <c r="F111" s="45">
        <f>IF(Table3[[#This Row],[% Y to Y]]="","",STANDARDIZE(Table3[[#This Row],[% Y to Y]],$L$3,$L$4))</f>
        <v>-0.7063120678917445</v>
      </c>
      <c r="G111" s="45"/>
      <c r="H111" s="45"/>
      <c r="I111" s="45"/>
    </row>
    <row r="112" spans="1:9">
      <c r="A112" s="127">
        <v>41334</v>
      </c>
      <c r="B112" s="128">
        <v>6.3</v>
      </c>
      <c r="F112" s="45">
        <f>IF(Table3[[#This Row],[% Y to Y]]="","",STANDARDIZE(Table3[[#This Row],[% Y to Y]],$L$3,$L$4))</f>
        <v>-0.87289418051285617</v>
      </c>
      <c r="G112" s="45"/>
      <c r="H112" s="45"/>
      <c r="I112" s="45"/>
    </row>
    <row r="113" spans="1:9">
      <c r="A113" s="127">
        <v>41365</v>
      </c>
      <c r="B113" s="128">
        <v>5.53</v>
      </c>
      <c r="F113" s="45">
        <f>IF(Table3[[#This Row],[% Y to Y]]="","",STANDARDIZE(Table3[[#This Row],[% Y to Y]],$L$3,$L$4))</f>
        <v>-1.0535536547639208</v>
      </c>
      <c r="G113" s="45"/>
      <c r="H113" s="45"/>
      <c r="I113" s="45"/>
    </row>
    <row r="114" spans="1:9">
      <c r="A114" s="127">
        <v>41395</v>
      </c>
      <c r="B114" s="128">
        <v>5.39</v>
      </c>
      <c r="F114" s="45">
        <f>IF(Table3[[#This Row],[% Y to Y]]="","",STANDARDIZE(Table3[[#This Row],[% Y to Y]],$L$3,$L$4))</f>
        <v>-1.0864008319004783</v>
      </c>
      <c r="G114" s="45"/>
      <c r="H114" s="45"/>
      <c r="I114" s="45"/>
    </row>
    <row r="115" spans="1:9">
      <c r="A115" s="127">
        <v>41426</v>
      </c>
      <c r="B115" s="128">
        <v>6.83</v>
      </c>
      <c r="F115" s="45">
        <f>IF(Table3[[#This Row],[% Y to Y]]="","",STANDARDIZE(Table3[[#This Row],[% Y to Y]],$L$3,$L$4))</f>
        <v>-0.74854415278160369</v>
      </c>
      <c r="G115" s="45"/>
      <c r="H115" s="45"/>
      <c r="I115" s="45"/>
    </row>
    <row r="116" spans="1:9">
      <c r="A116" s="127">
        <v>41456</v>
      </c>
      <c r="B116" s="128">
        <v>8.4600000000000009</v>
      </c>
      <c r="F116" s="45">
        <f>IF(Table3[[#This Row],[% Y to Y]]="","",STANDARDIZE(Table3[[#This Row],[% Y to Y]],$L$3,$L$4))</f>
        <v>-0.36610916183454423</v>
      </c>
      <c r="G116" s="45"/>
      <c r="H116" s="45"/>
      <c r="I116" s="45"/>
    </row>
    <row r="117" spans="1:9">
      <c r="A117" s="127">
        <v>41487</v>
      </c>
      <c r="B117" s="128">
        <v>9.69</v>
      </c>
      <c r="F117" s="45">
        <f>IF(Table3[[#This Row],[% Y to Y]]="","",STANDARDIZE(Table3[[#This Row],[% Y to Y]],$L$3,$L$4))</f>
        <v>-7.7523248420505966E-2</v>
      </c>
      <c r="G117" s="45"/>
      <c r="H117" s="45"/>
      <c r="I117" s="45"/>
    </row>
    <row r="118" spans="1:9">
      <c r="A118" s="127">
        <v>41518</v>
      </c>
      <c r="B118" s="128">
        <v>10.130000000000001</v>
      </c>
      <c r="F118" s="45">
        <f>IF(Table3[[#This Row],[% Y to Y]]="","",STANDARDIZE(Table3[[#This Row],[% Y to Y]],$L$3,$L$4))</f>
        <v>2.5710736865817079E-2</v>
      </c>
      <c r="G118" s="45"/>
      <c r="H118" s="45"/>
      <c r="I118" s="45"/>
    </row>
    <row r="119" spans="1:9">
      <c r="A119" s="127">
        <v>41548</v>
      </c>
      <c r="B119" s="128">
        <v>9.94</v>
      </c>
      <c r="F119" s="45">
        <f>IF(Table3[[#This Row],[% Y to Y]]="","",STANDARDIZE(Table3[[#This Row],[% Y to Y]],$L$3,$L$4))</f>
        <v>-1.8867574962368044E-2</v>
      </c>
      <c r="G119" s="45"/>
      <c r="H119" s="45"/>
      <c r="I119" s="45"/>
    </row>
    <row r="120" spans="1:9">
      <c r="A120" s="127">
        <v>41579</v>
      </c>
      <c r="B120" s="128">
        <v>8.8000000000000007</v>
      </c>
      <c r="F120" s="45">
        <f>IF(Table3[[#This Row],[% Y to Y]]="","",STANDARDIZE(Table3[[#This Row],[% Y to Y]],$L$3,$L$4))</f>
        <v>-0.2863374459314767</v>
      </c>
      <c r="G120" s="45"/>
      <c r="H120" s="45"/>
      <c r="I120" s="45"/>
    </row>
    <row r="121" spans="1:9">
      <c r="A121" s="127">
        <v>41609</v>
      </c>
      <c r="B121" s="128">
        <v>9</v>
      </c>
      <c r="F121" s="45">
        <f>IF(Table3[[#This Row],[% Y to Y]]="","",STANDARDIZE(Table3[[#This Row],[% Y to Y]],$L$3,$L$4))</f>
        <v>-0.23941290716496652</v>
      </c>
      <c r="G121" s="45"/>
      <c r="H121" s="45"/>
      <c r="I121" s="45"/>
    </row>
    <row r="122" spans="1:9">
      <c r="A122" s="127">
        <v>41640</v>
      </c>
      <c r="B122" s="128">
        <v>7.085</v>
      </c>
      <c r="F122" s="45">
        <f>IF(Table3[[#This Row],[% Y to Y]]="","",STANDARDIZE(Table3[[#This Row],[% Y to Y]],$L$3,$L$4))</f>
        <v>-0.68871536585430304</v>
      </c>
      <c r="G122" s="45"/>
      <c r="H122" s="45"/>
      <c r="I122" s="45"/>
    </row>
    <row r="123" spans="1:9">
      <c r="A123" s="127">
        <v>41671</v>
      </c>
      <c r="B123" s="128">
        <v>5.17</v>
      </c>
      <c r="F123" s="45">
        <f>IF(Table3[[#This Row],[% Y to Y]]="","",STANDARDIZE(Table3[[#This Row],[% Y to Y]],$L$3,$L$4))</f>
        <v>-1.1380178245436396</v>
      </c>
      <c r="G123" s="45"/>
      <c r="H123" s="45"/>
      <c r="I123" s="45"/>
    </row>
    <row r="124" spans="1:9">
      <c r="A124" s="127">
        <v>41699</v>
      </c>
      <c r="B124" s="128">
        <v>5.99</v>
      </c>
      <c r="F124" s="45">
        <f>IF(Table3[[#This Row],[% Y to Y]]="","",STANDARDIZE(Table3[[#This Row],[% Y to Y]],$L$3,$L$4))</f>
        <v>-0.94562721560094709</v>
      </c>
      <c r="G124" s="45"/>
      <c r="H124" s="45"/>
      <c r="I124" s="45"/>
    </row>
    <row r="125" spans="1:9">
      <c r="A125" s="127">
        <v>41730</v>
      </c>
      <c r="B125" s="128">
        <v>6.2</v>
      </c>
      <c r="F125" s="45">
        <f>IF(Table3[[#This Row],[% Y to Y]]="","",STANDARDIZE(Table3[[#This Row],[% Y to Y]],$L$3,$L$4))</f>
        <v>-0.8963564498961113</v>
      </c>
      <c r="G125" s="45"/>
      <c r="H125" s="45"/>
      <c r="I125" s="45"/>
    </row>
    <row r="126" spans="1:9">
      <c r="A126" s="127">
        <v>41760</v>
      </c>
      <c r="B126" s="128">
        <v>6.68</v>
      </c>
      <c r="F126" s="45">
        <f>IF(Table3[[#This Row],[% Y to Y]]="","",STANDARDIZE(Table3[[#This Row],[% Y to Y]],$L$3,$L$4))</f>
        <v>-0.78373755685648661</v>
      </c>
      <c r="G126" s="45"/>
      <c r="H126" s="45"/>
      <c r="I126" s="45"/>
    </row>
    <row r="127" spans="1:9">
      <c r="A127" s="127">
        <v>41791</v>
      </c>
      <c r="B127" s="128">
        <v>6.86</v>
      </c>
      <c r="F127" s="45">
        <f>IF(Table3[[#This Row],[% Y to Y]]="","",STANDARDIZE(Table3[[#This Row],[% Y to Y]],$L$3,$L$4))</f>
        <v>-0.74150547196662708</v>
      </c>
      <c r="G127" s="45"/>
      <c r="H127" s="45"/>
      <c r="I127" s="45"/>
    </row>
    <row r="128" spans="1:9">
      <c r="A128" s="127">
        <v>41821</v>
      </c>
      <c r="B128" s="128">
        <v>6.27</v>
      </c>
      <c r="F128" s="45">
        <f>IF(Table3[[#This Row],[% Y to Y]]="","",STANDARDIZE(Table3[[#This Row],[% Y to Y]],$L$3,$L$4))</f>
        <v>-0.87993286132783277</v>
      </c>
      <c r="G128" s="45"/>
      <c r="H128" s="45"/>
      <c r="I128" s="45"/>
    </row>
    <row r="129" spans="1:9">
      <c r="A129" s="127">
        <v>41852</v>
      </c>
      <c r="B129" s="128">
        <v>6.14</v>
      </c>
      <c r="F129" s="45">
        <f>IF(Table3[[#This Row],[% Y to Y]]="","",STANDARDIZE(Table3[[#This Row],[% Y to Y]],$L$3,$L$4))</f>
        <v>-0.91043381152606451</v>
      </c>
      <c r="G129" s="45"/>
      <c r="H129" s="45"/>
      <c r="I129" s="45"/>
    </row>
    <row r="130" spans="1:9">
      <c r="A130" s="127">
        <v>41883</v>
      </c>
      <c r="B130" s="128">
        <v>4.83</v>
      </c>
      <c r="F130" s="45">
        <f>IF(Table3[[#This Row],[% Y to Y]]="","",STANDARDIZE(Table3[[#This Row],[% Y to Y]],$L$3,$L$4))</f>
        <v>-1.2177895404467072</v>
      </c>
      <c r="G130" s="45"/>
      <c r="H130" s="45"/>
      <c r="I130" s="45"/>
    </row>
    <row r="131" spans="1:9">
      <c r="A131" s="127">
        <v>41913</v>
      </c>
      <c r="B131" s="128">
        <v>4.5999999999999996</v>
      </c>
      <c r="F131" s="45">
        <f>IF(Table3[[#This Row],[% Y to Y]]="","",STANDARDIZE(Table3[[#This Row],[% Y to Y]],$L$3,$L$4))</f>
        <v>-1.2717527600281942</v>
      </c>
      <c r="G131" s="45"/>
      <c r="H131" s="45"/>
      <c r="I131" s="45"/>
    </row>
    <row r="132" spans="1:9">
      <c r="A132" s="127">
        <v>41944</v>
      </c>
      <c r="B132" s="128">
        <v>4.55</v>
      </c>
      <c r="F132" s="45">
        <f>IF(Table3[[#This Row],[% Y to Y]]="","",STANDARDIZE(Table3[[#This Row],[% Y to Y]],$L$3,$L$4))</f>
        <v>-1.2834838947198217</v>
      </c>
      <c r="G132" s="45"/>
      <c r="H132" s="45"/>
      <c r="I132" s="45"/>
    </row>
    <row r="133" spans="1:9">
      <c r="A133" s="127">
        <v>41974</v>
      </c>
      <c r="B133" s="128">
        <v>3.6</v>
      </c>
      <c r="F133" s="45">
        <f>IF(Table3[[#This Row],[% Y to Y]]="","",STANDARDIZE(Table3[[#This Row],[% Y to Y]],$L$3,$L$4))</f>
        <v>-1.5063754538607459</v>
      </c>
      <c r="G133" s="45"/>
      <c r="H133" s="45"/>
      <c r="I133" s="45"/>
    </row>
    <row r="134" spans="1:9">
      <c r="A134" s="127">
        <v>42005</v>
      </c>
      <c r="B134" s="128">
        <v>3.7350000000000003</v>
      </c>
      <c r="F134" s="45">
        <f>IF(Table3[[#This Row],[% Y to Y]]="","",STANDARDIZE(Table3[[#This Row],[% Y to Y]],$L$3,$L$4))</f>
        <v>-1.4747013901933512</v>
      </c>
      <c r="G134" s="45"/>
      <c r="H134" s="45"/>
      <c r="I134" s="45"/>
    </row>
    <row r="135" spans="1:9">
      <c r="A135" s="127">
        <v>42036</v>
      </c>
      <c r="B135" s="128">
        <v>3.87</v>
      </c>
      <c r="F135" s="45">
        <f>IF(Table3[[#This Row],[% Y to Y]]="","",STANDARDIZE(Table3[[#This Row],[% Y to Y]],$L$3,$L$4))</f>
        <v>-1.4430273265259568</v>
      </c>
      <c r="G135" s="45"/>
      <c r="H135" s="45"/>
      <c r="I135" s="45"/>
    </row>
    <row r="136" spans="1:9">
      <c r="A136" s="127">
        <v>42064</v>
      </c>
      <c r="B136" s="128">
        <v>2.94</v>
      </c>
      <c r="F136" s="45">
        <f>IF(Table3[[#This Row],[% Y to Y]]="","",STANDARDIZE(Table3[[#This Row],[% Y to Y]],$L$3,$L$4))</f>
        <v>-1.6612264317902301</v>
      </c>
      <c r="G136" s="45"/>
      <c r="H136" s="45"/>
      <c r="I136" s="45"/>
    </row>
    <row r="137" spans="1:9">
      <c r="A137" s="127">
        <v>42095</v>
      </c>
      <c r="B137" s="128">
        <v>2.93</v>
      </c>
      <c r="F137" s="45">
        <f>IF(Table3[[#This Row],[% Y to Y]]="","",STANDARDIZE(Table3[[#This Row],[% Y to Y]],$L$3,$L$4))</f>
        <v>-1.6635726587285555</v>
      </c>
      <c r="G137" s="45"/>
      <c r="H137" s="45"/>
      <c r="I137" s="45"/>
    </row>
    <row r="138" spans="1:9">
      <c r="A138" s="127">
        <v>42125</v>
      </c>
      <c r="B138" s="128">
        <v>2.71</v>
      </c>
      <c r="F138" s="45">
        <f>IF(Table3[[#This Row],[% Y to Y]]="","",STANDARDIZE(Table3[[#This Row],[% Y to Y]],$L$3,$L$4))</f>
        <v>-1.7151896513717169</v>
      </c>
      <c r="G138" s="45"/>
      <c r="H138" s="45"/>
      <c r="I138" s="45"/>
    </row>
    <row r="139" spans="1:9">
      <c r="A139" s="127">
        <v>42156</v>
      </c>
      <c r="B139" s="128">
        <v>2.63</v>
      </c>
      <c r="F139" s="45">
        <f>IF(Table3[[#This Row],[% Y to Y]]="","",STANDARDIZE(Table3[[#This Row],[% Y to Y]],$L$3,$L$4))</f>
        <v>-1.7339594668783209</v>
      </c>
      <c r="G139" s="45"/>
      <c r="H139" s="45"/>
      <c r="I139" s="45"/>
    </row>
    <row r="140" spans="1:9">
      <c r="A140" s="127">
        <v>42186</v>
      </c>
      <c r="B140" s="128">
        <v>3.1</v>
      </c>
      <c r="F140" s="45">
        <f>IF(Table3[[#This Row],[% Y to Y]]="","",STANDARDIZE(Table3[[#This Row],[% Y to Y]],$L$3,$L$4))</f>
        <v>-1.6236868007770218</v>
      </c>
      <c r="G140" s="45"/>
      <c r="H140" s="45"/>
      <c r="I140" s="45"/>
    </row>
    <row r="141" spans="1:9">
      <c r="A141" s="127">
        <v>42217</v>
      </c>
      <c r="B141" s="128">
        <v>2.06</v>
      </c>
      <c r="F141" s="45">
        <f>IF(Table3[[#This Row],[% Y to Y]]="","",STANDARDIZE(Table3[[#This Row],[% Y to Y]],$L$3,$L$4))</f>
        <v>-1.8676944023628752</v>
      </c>
      <c r="G141" s="45"/>
      <c r="H141" s="45"/>
      <c r="I141" s="45"/>
    </row>
    <row r="142" spans="1:9">
      <c r="A142" s="127">
        <v>42248</v>
      </c>
      <c r="B142" s="128">
        <v>1.95</v>
      </c>
      <c r="F142" s="45">
        <f>IF(Table3[[#This Row],[% Y to Y]]="","",STANDARDIZE(Table3[[#This Row],[% Y to Y]],$L$3,$L$4))</f>
        <v>-1.8935028986844562</v>
      </c>
      <c r="G142" s="45"/>
      <c r="H142" s="45"/>
      <c r="I142" s="45"/>
    </row>
    <row r="143" spans="1:9">
      <c r="A143" s="127">
        <v>42278</v>
      </c>
      <c r="B143" s="128">
        <v>1.67</v>
      </c>
      <c r="F143" s="45">
        <f>IF(Table3[[#This Row],[% Y to Y]]="","",STANDARDIZE(Table3[[#This Row],[% Y to Y]],$L$3,$L$4))</f>
        <v>-1.9591972529575705</v>
      </c>
      <c r="G143" s="45"/>
      <c r="H143" s="45"/>
      <c r="I143" s="45"/>
    </row>
    <row r="144" spans="1:9">
      <c r="A144" s="127">
        <v>42309</v>
      </c>
      <c r="B144" s="128">
        <v>1.72</v>
      </c>
      <c r="F144" s="45">
        <f>IF(Table3[[#This Row],[% Y to Y]]="","",STANDARDIZE(Table3[[#This Row],[% Y to Y]],$L$3,$L$4))</f>
        <v>-1.9474661182659427</v>
      </c>
      <c r="G144" s="45"/>
      <c r="H144" s="45"/>
      <c r="I144" s="45"/>
    </row>
    <row r="145" spans="1:9">
      <c r="A145" s="127">
        <v>42339</v>
      </c>
      <c r="B145" s="128">
        <v>3.39</v>
      </c>
      <c r="F145" s="45">
        <f>IF(Table3[[#This Row],[% Y to Y]]="","",STANDARDIZE(Table3[[#This Row],[% Y to Y]],$L$3,$L$4))</f>
        <v>-1.5556462195655816</v>
      </c>
      <c r="G145" s="45"/>
      <c r="H145" s="45"/>
      <c r="I145" s="45"/>
    </row>
    <row r="146" spans="1:9">
      <c r="A146" s="127">
        <v>42370</v>
      </c>
      <c r="B146" s="128">
        <v>3.33</v>
      </c>
      <c r="F146" s="45">
        <f>IF(Table3[[#This Row],[% Y to Y]]="","",STANDARDIZE(Table3[[#This Row],[% Y to Y]],$L$3,$L$4))</f>
        <v>-1.5697235811955348</v>
      </c>
      <c r="G146" s="45"/>
      <c r="H146" s="45"/>
      <c r="I146" s="45"/>
    </row>
    <row r="147" spans="1:9">
      <c r="A147" s="127">
        <v>42401</v>
      </c>
      <c r="B147" s="128">
        <v>3.27</v>
      </c>
      <c r="F147" s="45">
        <f>IF(Table3[[#This Row],[% Y to Y]]="","",STANDARDIZE(Table3[[#This Row],[% Y to Y]],$L$3,$L$4))</f>
        <v>-1.583800942825488</v>
      </c>
      <c r="G147" s="45"/>
      <c r="H147" s="45"/>
      <c r="I147" s="45"/>
    </row>
    <row r="148" spans="1:9">
      <c r="A148" s="127">
        <v>42430</v>
      </c>
      <c r="B148" s="128">
        <v>4.84</v>
      </c>
      <c r="F148" s="45">
        <f>IF(Table3[[#This Row],[% Y to Y]]="","",STANDARDIZE(Table3[[#This Row],[% Y to Y]],$L$3,$L$4))</f>
        <v>-1.2154433135083818</v>
      </c>
      <c r="G148" s="45"/>
      <c r="H148" s="45"/>
      <c r="I148" s="45"/>
    </row>
    <row r="149" spans="1:9">
      <c r="A149" s="127">
        <v>42461</v>
      </c>
      <c r="B149" s="128">
        <v>5.09</v>
      </c>
      <c r="F149" s="45">
        <f>IF(Table3[[#This Row],[% Y to Y]]="","",STANDARDIZE(Table3[[#This Row],[% Y to Y]],$L$3,$L$4))</f>
        <v>-1.1567876400502437</v>
      </c>
      <c r="G149" s="45"/>
      <c r="H149" s="45"/>
      <c r="I149" s="45"/>
    </row>
    <row r="150" spans="1:9">
      <c r="A150" s="127">
        <v>42491</v>
      </c>
      <c r="B150" s="128">
        <v>4.3600000000000003</v>
      </c>
      <c r="F150" s="45">
        <f>IF(Table3[[#This Row],[% Y to Y]]="","",STANDARDIZE(Table3[[#This Row],[% Y to Y]],$L$3,$L$4))</f>
        <v>-1.3280622065480063</v>
      </c>
      <c r="G150" s="45"/>
      <c r="H150" s="45"/>
      <c r="I150" s="45"/>
    </row>
    <row r="151" spans="1:9">
      <c r="A151" s="127">
        <v>42522</v>
      </c>
      <c r="B151" s="128">
        <v>4.51</v>
      </c>
      <c r="F151" s="45">
        <f>IF(Table3[[#This Row],[% Y to Y]]="","",STANDARDIZE(Table3[[#This Row],[% Y to Y]],$L$3,$L$4))</f>
        <v>-1.2928688024731239</v>
      </c>
      <c r="G151" s="45"/>
      <c r="H151" s="45"/>
      <c r="I151" s="45"/>
    </row>
    <row r="152" spans="1:9">
      <c r="A152" s="127">
        <v>42552</v>
      </c>
      <c r="B152" s="128">
        <v>4.5199999999999996</v>
      </c>
      <c r="F152" s="45">
        <f>IF(Table3[[#This Row],[% Y to Y]]="","",STANDARDIZE(Table3[[#This Row],[% Y to Y]],$L$3,$L$4))</f>
        <v>-1.2905225755347982</v>
      </c>
      <c r="G152" s="45"/>
      <c r="H152" s="45"/>
      <c r="I152" s="45"/>
    </row>
    <row r="153" spans="1:9">
      <c r="A153" s="127">
        <v>42583</v>
      </c>
      <c r="B153" s="128">
        <v>6.47</v>
      </c>
      <c r="F153" s="45">
        <f>IF(Table3[[#This Row],[% Y to Y]]="","",STANDARDIZE(Table3[[#This Row],[% Y to Y]],$L$3,$L$4))</f>
        <v>-0.8330083225613224</v>
      </c>
      <c r="G153" s="45"/>
      <c r="H153" s="45"/>
      <c r="I153" s="45"/>
    </row>
    <row r="154" spans="1:9">
      <c r="A154" s="127">
        <v>42614</v>
      </c>
      <c r="B154" s="128">
        <v>8.1</v>
      </c>
      <c r="F154" s="45">
        <f>IF(Table3[[#This Row],[% Y to Y]]="","",STANDARDIZE(Table3[[#This Row],[% Y to Y]],$L$3,$L$4))</f>
        <v>-0.45057333161426316</v>
      </c>
      <c r="G154" s="45"/>
      <c r="H154" s="45"/>
      <c r="I154" s="45"/>
    </row>
    <row r="155" spans="1:9">
      <c r="A155" s="127">
        <v>42644</v>
      </c>
      <c r="B155" s="128">
        <v>9.3000000000000007</v>
      </c>
      <c r="F155" s="45">
        <f>IF(Table3[[#This Row],[% Y to Y]]="","",STANDARDIZE(Table3[[#This Row],[% Y to Y]],$L$3,$L$4))</f>
        <v>-0.16902609901520085</v>
      </c>
      <c r="G155" s="45"/>
      <c r="H155" s="45"/>
      <c r="I155" s="45"/>
    </row>
    <row r="156" spans="1:9">
      <c r="A156" s="127">
        <v>42675</v>
      </c>
      <c r="B156" s="128">
        <v>10.050000000000001</v>
      </c>
      <c r="F156" s="45">
        <f>IF(Table3[[#This Row],[% Y to Y]]="","",STANDARDIZE(Table3[[#This Row],[% Y to Y]],$L$3,$L$4))</f>
        <v>6.9409213592129268E-3</v>
      </c>
      <c r="G156" s="45"/>
      <c r="H156" s="45"/>
      <c r="I156" s="45"/>
    </row>
    <row r="157" spans="1:9">
      <c r="A157" s="127">
        <v>42705</v>
      </c>
      <c r="B157" s="128">
        <v>9.16</v>
      </c>
      <c r="F157" s="45">
        <f>IF(Table3[[#This Row],[% Y to Y]]="","",STANDARDIZE(Table3[[#This Row],[% Y to Y]],$L$3,$L$4))</f>
        <v>-0.20187327615175824</v>
      </c>
      <c r="G157" s="45"/>
      <c r="H157" s="45"/>
      <c r="I157" s="45"/>
    </row>
    <row r="158" spans="1:9">
      <c r="A158" s="127">
        <v>42736</v>
      </c>
      <c r="B158" s="128">
        <v>10.535</v>
      </c>
      <c r="F158" s="45">
        <f>IF(Table3[[#This Row],[% Y to Y]]="","",STANDARDIZE(Table3[[#This Row],[% Y to Y]],$L$3,$L$4))</f>
        <v>0.12073292786800037</v>
      </c>
      <c r="G158" s="45"/>
      <c r="H158" s="45"/>
      <c r="I158" s="45"/>
    </row>
    <row r="159" spans="1:9">
      <c r="A159" s="127">
        <v>42767</v>
      </c>
      <c r="B159" s="128">
        <v>11.91</v>
      </c>
      <c r="F159" s="45">
        <f>IF(Table3[[#This Row],[% Y to Y]]="","",STANDARDIZE(Table3[[#This Row],[% Y to Y]],$L$3,$L$4))</f>
        <v>0.44333913188775897</v>
      </c>
      <c r="G159" s="45"/>
      <c r="H159" s="45"/>
      <c r="I159" s="45"/>
    </row>
    <row r="160" spans="1:9">
      <c r="A160" s="127">
        <v>42795</v>
      </c>
      <c r="B160" s="128">
        <v>11.44</v>
      </c>
      <c r="F160" s="45">
        <f>IF(Table3[[#This Row],[% Y to Y]]="","",STANDARDIZE(Table3[[#This Row],[% Y to Y]],$L$3,$L$4))</f>
        <v>0.33306646578645954</v>
      </c>
      <c r="G160" s="45"/>
      <c r="H160" s="45"/>
      <c r="I160" s="45"/>
    </row>
    <row r="161" spans="1:9">
      <c r="A161" s="127">
        <v>42826</v>
      </c>
      <c r="B161" s="128">
        <v>11.03</v>
      </c>
      <c r="F161" s="45">
        <f>IF(Table3[[#This Row],[% Y to Y]]="","",STANDARDIZE(Table3[[#This Row],[% Y to Y]],$L$3,$L$4))</f>
        <v>0.23687116131511329</v>
      </c>
      <c r="G161" s="45"/>
      <c r="H161" s="45"/>
      <c r="I161" s="45"/>
    </row>
    <row r="162" spans="1:9">
      <c r="A162" s="127">
        <v>42856</v>
      </c>
      <c r="B162" s="128">
        <v>10.58</v>
      </c>
      <c r="F162" s="45">
        <f>IF(Table3[[#This Row],[% Y to Y]]="","",STANDARDIZE(Table3[[#This Row],[% Y to Y]],$L$3,$L$4))</f>
        <v>0.13129094909046518</v>
      </c>
      <c r="G162" s="45"/>
      <c r="H162" s="45"/>
      <c r="I162" s="45"/>
    </row>
    <row r="163" spans="1:9">
      <c r="A163" s="127">
        <v>42887</v>
      </c>
      <c r="B163" s="128">
        <v>11.11</v>
      </c>
      <c r="F163" s="45">
        <f>IF(Table3[[#This Row],[% Y to Y]]="","",STANDARDIZE(Table3[[#This Row],[% Y to Y]],$L$3,$L$4))</f>
        <v>0.25564097682171744</v>
      </c>
      <c r="G163" s="45"/>
      <c r="H163" s="45"/>
      <c r="I163" s="45"/>
    </row>
    <row r="164" spans="1:9">
      <c r="A164" s="127">
        <v>42917</v>
      </c>
      <c r="B164" s="128">
        <v>11.8</v>
      </c>
      <c r="F164" s="45">
        <f>IF(Table3[[#This Row],[% Y to Y]]="","",STANDARDIZE(Table3[[#This Row],[% Y to Y]],$L$3,$L$4))</f>
        <v>0.41753063556617842</v>
      </c>
      <c r="G164" s="45"/>
      <c r="H164" s="45"/>
      <c r="I164" s="45"/>
    </row>
    <row r="165" spans="1:9">
      <c r="A165" s="127">
        <v>42948</v>
      </c>
      <c r="B165" s="128">
        <v>10.62</v>
      </c>
      <c r="F165" s="45">
        <f>IF(Table3[[#This Row],[% Y to Y]]="","",STANDARDIZE(Table3[[#This Row],[% Y to Y]],$L$3,$L$4))</f>
        <v>0.14067585684376704</v>
      </c>
      <c r="G165" s="45"/>
      <c r="H165" s="45"/>
      <c r="I165" s="45"/>
    </row>
    <row r="166" spans="1:9">
      <c r="A166" s="127">
        <v>42979</v>
      </c>
      <c r="B166" s="128">
        <v>9.65</v>
      </c>
      <c r="F166" s="45">
        <f>IF(Table3[[#This Row],[% Y to Y]]="","",STANDARDIZE(Table3[[#This Row],[% Y to Y]],$L$3,$L$4))</f>
        <v>-8.6908156173807843E-2</v>
      </c>
      <c r="G166" s="45"/>
      <c r="H166" s="45"/>
      <c r="I166" s="45"/>
    </row>
    <row r="167" spans="1:9">
      <c r="A167" s="127">
        <v>43009</v>
      </c>
      <c r="B167" s="128">
        <v>8.44</v>
      </c>
      <c r="F167" s="45">
        <f>IF(Table3[[#This Row],[% Y to Y]]="","",STANDARDIZE(Table3[[#This Row],[% Y to Y]],$L$3,$L$4))</f>
        <v>-0.37080161571119563</v>
      </c>
      <c r="G167" s="45"/>
      <c r="H167" s="45"/>
      <c r="I167" s="45"/>
    </row>
    <row r="168" spans="1:9">
      <c r="A168" s="127">
        <v>43040</v>
      </c>
      <c r="B168" s="128">
        <v>7.46</v>
      </c>
      <c r="F168" s="45">
        <f>IF(Table3[[#This Row],[% Y to Y]]="","",STANDARDIZE(Table3[[#This Row],[% Y to Y]],$L$3,$L$4))</f>
        <v>-0.60073185566709619</v>
      </c>
      <c r="G168" s="45"/>
      <c r="H168" s="45"/>
      <c r="I168" s="45"/>
    </row>
    <row r="169" spans="1:9">
      <c r="A169" s="127">
        <v>43070</v>
      </c>
      <c r="B169" s="128">
        <v>6.13</v>
      </c>
      <c r="F169" s="45">
        <f>IF(Table3[[#This Row],[% Y to Y]]="","",STANDARDIZE(Table3[[#This Row],[% Y to Y]],$L$3,$L$4))</f>
        <v>-0.91278003846438993</v>
      </c>
      <c r="G169" s="45"/>
      <c r="H169" s="45"/>
      <c r="I169" s="45"/>
    </row>
    <row r="170" spans="1:9">
      <c r="A170" s="127">
        <v>43101</v>
      </c>
      <c r="B170" s="128">
        <v>8.99</v>
      </c>
      <c r="F170" s="45">
        <f>IF(Table3[[#This Row],[% Y to Y]]="","",STANDARDIZE(Table3[[#This Row],[% Y to Y]],$L$3,$L$4))</f>
        <v>-0.241759134103292</v>
      </c>
      <c r="G170" s="45"/>
      <c r="H170" s="45"/>
      <c r="I170" s="45"/>
    </row>
    <row r="171" spans="1:9">
      <c r="A171" s="127">
        <v>43132</v>
      </c>
      <c r="B171" s="128">
        <v>11.85</v>
      </c>
      <c r="F171" s="45">
        <f>IF(Table3[[#This Row],[% Y to Y]]="","",STANDARDIZE(Table3[[#This Row],[% Y to Y]],$L$3,$L$4))</f>
        <v>0.42926177025780576</v>
      </c>
      <c r="G171" s="45"/>
      <c r="H171" s="45"/>
      <c r="I171" s="45"/>
    </row>
    <row r="172" spans="1:9">
      <c r="A172" s="127">
        <v>43160</v>
      </c>
      <c r="B172" s="128">
        <v>9.7899999999999991</v>
      </c>
      <c r="F172" s="45">
        <f>IF(Table3[[#This Row],[% Y to Y]]="","",STANDARDIZE(Table3[[#This Row],[% Y to Y]],$L$3,$L$4))</f>
        <v>-5.4060979037250885E-2</v>
      </c>
      <c r="G172" s="45"/>
      <c r="H172" s="45"/>
      <c r="I172" s="45"/>
    </row>
    <row r="173" spans="1:9">
      <c r="A173" s="127">
        <v>43191</v>
      </c>
      <c r="B173" s="128">
        <v>8.52</v>
      </c>
      <c r="F173" s="45">
        <f>IF(Table3[[#This Row],[% Y to Y]]="","",STANDARDIZE(Table3[[#This Row],[% Y to Y]],$L$3,$L$4))</f>
        <v>-0.35203180020459146</v>
      </c>
      <c r="G173" s="45"/>
      <c r="H173" s="45"/>
      <c r="I173" s="45"/>
    </row>
    <row r="174" spans="1:9">
      <c r="A174" s="127">
        <v>43221</v>
      </c>
      <c r="B174" s="128">
        <v>11.29</v>
      </c>
      <c r="F174" s="45">
        <f>IF(Table3[[#This Row],[% Y to Y]]="","",STANDARDIZE(Table3[[#This Row],[% Y to Y]],$L$3,$L$4))</f>
        <v>0.29787306171157668</v>
      </c>
      <c r="G174" s="45"/>
      <c r="H174" s="45"/>
      <c r="I174" s="45"/>
    </row>
    <row r="175" spans="1:9">
      <c r="A175" s="127">
        <v>43252</v>
      </c>
      <c r="B175" s="128">
        <v>10.74</v>
      </c>
      <c r="F175" s="45">
        <f>IF(Table3[[#This Row],[% Y to Y]]="","",STANDARDIZE(Table3[[#This Row],[% Y to Y]],$L$3,$L$4))</f>
        <v>0.16883058010367349</v>
      </c>
      <c r="G175" s="45"/>
      <c r="H175" s="45"/>
      <c r="I175" s="45"/>
    </row>
    <row r="176" spans="1:9">
      <c r="A176" s="127">
        <v>43282</v>
      </c>
      <c r="B176" s="128">
        <v>10.39</v>
      </c>
      <c r="F176" s="45">
        <f>IF(Table3[[#This Row],[% Y to Y]]="","",STANDARDIZE(Table3[[#This Row],[% Y to Y]],$L$3,$L$4))</f>
        <v>8.671263726228047E-2</v>
      </c>
      <c r="G176" s="45"/>
      <c r="H176" s="45"/>
      <c r="I176" s="45"/>
    </row>
    <row r="177" spans="1:9">
      <c r="A177" s="127">
        <v>43313</v>
      </c>
      <c r="B177" s="128">
        <v>9.9</v>
      </c>
      <c r="F177" s="45">
        <f>IF(Table3[[#This Row],[% Y to Y]]="","",STANDARDIZE(Table3[[#This Row],[% Y to Y]],$L$3,$L$4))</f>
        <v>-2.8252482715669911E-2</v>
      </c>
      <c r="G177" s="45"/>
      <c r="H177" s="45"/>
      <c r="I177" s="45"/>
    </row>
    <row r="178" spans="1:9">
      <c r="A178" s="127">
        <v>43344</v>
      </c>
      <c r="B178" s="128">
        <v>10.43</v>
      </c>
      <c r="F178" s="45">
        <f>IF(Table3[[#This Row],[% Y to Y]]="","",STANDARDIZE(Table3[[#This Row],[% Y to Y]],$L$3,$L$4))</f>
        <v>9.6097545015582347E-2</v>
      </c>
      <c r="G178" s="45"/>
      <c r="H178" s="45"/>
      <c r="I178" s="45"/>
    </row>
    <row r="179" spans="1:9">
      <c r="A179" s="127">
        <v>43374</v>
      </c>
      <c r="B179" s="128">
        <v>10.6</v>
      </c>
      <c r="F179" s="45">
        <f>IF(Table3[[#This Row],[% Y to Y]]="","",STANDARDIZE(Table3[[#This Row],[% Y to Y]],$L$3,$L$4))</f>
        <v>0.13598340296711611</v>
      </c>
      <c r="G179" s="45"/>
      <c r="H179" s="45"/>
      <c r="I179" s="45"/>
    </row>
    <row r="180" spans="1:9">
      <c r="A180" s="127">
        <v>43405</v>
      </c>
      <c r="B180" s="128">
        <v>11.49</v>
      </c>
      <c r="F180" s="45">
        <f>IF(Table3[[#This Row],[% Y to Y]]="","",STANDARDIZE(Table3[[#This Row],[% Y to Y]],$L$3,$L$4))</f>
        <v>0.34479760047808727</v>
      </c>
      <c r="G180" s="45"/>
      <c r="H180" s="45"/>
      <c r="I180" s="45"/>
    </row>
    <row r="181" spans="1:9">
      <c r="A181" s="127">
        <v>43435</v>
      </c>
      <c r="B181" s="128">
        <v>11.61</v>
      </c>
      <c r="F181" s="45">
        <f>IF(Table3[[#This Row],[% Y to Y]]="","",STANDARDIZE(Table3[[#This Row],[% Y to Y]],$L$3,$L$4))</f>
        <v>0.37295232373799331</v>
      </c>
      <c r="G181" s="45"/>
      <c r="H181" s="45"/>
      <c r="I181" s="45"/>
    </row>
    <row r="182" spans="1:9">
      <c r="A182" s="127">
        <v>43466</v>
      </c>
      <c r="B182" s="128">
        <v>8.77</v>
      </c>
      <c r="F182" s="45">
        <f>IF(Table3[[#This Row],[% Y to Y]]="","",STANDARDIZE(Table3[[#This Row],[% Y to Y]],$L$3,$L$4))</f>
        <v>-0.29337612674645352</v>
      </c>
      <c r="G182" s="45"/>
      <c r="H182" s="45"/>
      <c r="I182" s="45"/>
    </row>
    <row r="183" spans="1:9">
      <c r="A183" s="127">
        <v>43497</v>
      </c>
      <c r="B183" s="128">
        <v>5.93</v>
      </c>
      <c r="F183" s="45">
        <f>IF(Table3[[#This Row],[% Y to Y]]="","",STANDARDIZE(Table3[[#This Row],[% Y to Y]],$L$3,$L$4))</f>
        <v>-0.9597045772309003</v>
      </c>
      <c r="G183" s="45"/>
      <c r="H183" s="45"/>
      <c r="I183" s="45"/>
    </row>
    <row r="184" spans="1:9">
      <c r="A184" s="127">
        <v>43525</v>
      </c>
      <c r="B184" s="128">
        <v>7.57</v>
      </c>
      <c r="F184" s="45">
        <f>IF(Table3[[#This Row],[% Y to Y]]="","",STANDARDIZE(Table3[[#This Row],[% Y to Y]],$L$3,$L$4))</f>
        <v>-0.57492335934551542</v>
      </c>
      <c r="G184" s="45"/>
      <c r="H184" s="45"/>
      <c r="I184" s="45"/>
    </row>
    <row r="185" spans="1:9">
      <c r="A185" s="127">
        <v>43556</v>
      </c>
      <c r="B185" s="128">
        <v>9.4499999999999993</v>
      </c>
      <c r="F185" s="45">
        <f>IF(Table3[[#This Row],[% Y to Y]]="","",STANDARDIZE(Table3[[#This Row],[% Y to Y]],$L$3,$L$4))</f>
        <v>-0.13383269494031844</v>
      </c>
      <c r="G185" s="45"/>
      <c r="H185" s="45"/>
      <c r="I185" s="45"/>
    </row>
    <row r="186" spans="1:9">
      <c r="A186" s="127">
        <v>43586</v>
      </c>
      <c r="B186" s="128">
        <v>8.33</v>
      </c>
      <c r="F186" s="45">
        <f>IF(Table3[[#This Row],[% Y to Y]]="","",STANDARDIZE(Table3[[#This Row],[% Y to Y]],$L$3,$L$4))</f>
        <v>-0.39661011203277619</v>
      </c>
      <c r="G186" s="45"/>
      <c r="H186" s="45"/>
      <c r="I186" s="45"/>
    </row>
    <row r="187" spans="1:9">
      <c r="A187" s="127">
        <v>43617</v>
      </c>
      <c r="B187" s="128">
        <v>8.43</v>
      </c>
      <c r="F187" s="45">
        <f>IF(Table3[[#This Row],[% Y to Y]]="","",STANDARDIZE(Table3[[#This Row],[% Y to Y]],$L$3,$L$4))</f>
        <v>-0.37314784264952106</v>
      </c>
      <c r="G187" s="45"/>
      <c r="H187" s="45"/>
      <c r="I187" s="45"/>
    </row>
    <row r="188" spans="1:9">
      <c r="A188" s="127">
        <v>43647</v>
      </c>
      <c r="B188" s="128">
        <v>8.51</v>
      </c>
      <c r="F188" s="45">
        <f>IF(Table3[[#This Row],[% Y to Y]]="","",STANDARDIZE(Table3[[#This Row],[% Y to Y]],$L$3,$L$4))</f>
        <v>-0.35437802714291694</v>
      </c>
      <c r="G188" s="45"/>
      <c r="H188" s="45"/>
      <c r="I188" s="45"/>
    </row>
    <row r="189" spans="1:9">
      <c r="A189" s="127">
        <v>43678</v>
      </c>
      <c r="B189" s="128">
        <v>7.83</v>
      </c>
      <c r="F189" s="45">
        <f>IF(Table3[[#This Row],[% Y to Y]]="","",STANDARDIZE(Table3[[#This Row],[% Y to Y]],$L$3,$L$4))</f>
        <v>-0.51392145894905206</v>
      </c>
      <c r="G189" s="45"/>
      <c r="H189" s="45"/>
      <c r="I189" s="45"/>
    </row>
    <row r="190" spans="1:9">
      <c r="A190" s="127">
        <v>43709</v>
      </c>
      <c r="B190" s="128">
        <v>7.74</v>
      </c>
      <c r="F190" s="45">
        <f>IF(Table3[[#This Row],[% Y to Y]]="","",STANDARDIZE(Table3[[#This Row],[% Y to Y]],$L$3,$L$4))</f>
        <v>-0.53503750139398165</v>
      </c>
      <c r="G190" s="45"/>
      <c r="H190" s="45"/>
      <c r="I190" s="45"/>
    </row>
    <row r="191" spans="1:9">
      <c r="A191" s="127">
        <v>43739</v>
      </c>
      <c r="B191" s="128">
        <v>8.35</v>
      </c>
      <c r="F191" s="45">
        <f>IF(Table3[[#This Row],[% Y to Y]]="","",STANDARDIZE(Table3[[#This Row],[% Y to Y]],$L$3,$L$4))</f>
        <v>-0.39191765815612523</v>
      </c>
      <c r="G191" s="45"/>
      <c r="H191" s="45"/>
      <c r="I191" s="45"/>
    </row>
    <row r="192" spans="1:9">
      <c r="A192" s="127">
        <v>43770</v>
      </c>
      <c r="B192" s="128">
        <v>8.44</v>
      </c>
      <c r="F192" s="45">
        <f>IF(Table3[[#This Row],[% Y to Y]]="","",STANDARDIZE(Table3[[#This Row],[% Y to Y]],$L$3,$L$4))</f>
        <v>-0.37080161571119563</v>
      </c>
      <c r="G192" s="45"/>
      <c r="H192" s="45"/>
      <c r="I192" s="45"/>
    </row>
    <row r="193" spans="1:9">
      <c r="A193" s="127">
        <v>43800</v>
      </c>
      <c r="B193" s="128">
        <v>9.42</v>
      </c>
      <c r="C193" s="128">
        <f>B193</f>
        <v>9.42</v>
      </c>
      <c r="D193" s="128">
        <f>B193</f>
        <v>9.42</v>
      </c>
      <c r="E193" s="128">
        <f>B193</f>
        <v>9.42</v>
      </c>
      <c r="F193" s="45">
        <f>IF(Table3[[#This Row],[% Y to Y]]="","",STANDARDIZE(Table3[[#This Row],[% Y to Y]],$L$3,$L$4))</f>
        <v>-0.14087137575529482</v>
      </c>
      <c r="G193" s="45">
        <f>IF(Table3[[#This Row],[Forecast]]="","",STANDARDIZE(Table3[[#This Row],[Forecast]],$L$3,$L$4))</f>
        <v>-0.14087137575529482</v>
      </c>
      <c r="H193" s="45">
        <f>IF(Table3[[#This Row],[Lower Confidence Bound]]="","",STANDARDIZE(Table3[[#This Row],[Lower Confidence Bound]],$L$3,$L$4))</f>
        <v>-0.14087137575529482</v>
      </c>
      <c r="I193" s="45">
        <f>IF(Table3[[#This Row],[Upper Confidence Bound]]="","",STANDARDIZE(Table3[[#This Row],[Upper Confidence Bound]],$L$3,$L$4))</f>
        <v>-0.14087137575529482</v>
      </c>
    </row>
    <row r="194" spans="1:9">
      <c r="A194" s="127">
        <v>43831</v>
      </c>
      <c r="B194" s="128"/>
      <c r="C194" s="128">
        <f t="shared" ref="C194:C225" si="5">_xlfn.FORECAST.ETS(A194,$B$2:$B$193,$A$2:$A$193,1,1)</f>
        <v>9.2810773269490756</v>
      </c>
      <c r="D194" s="128">
        <f t="shared" ref="D194:D225" si="6">C194-_xlfn.FORECAST.ETS.CONFINT(A194,$B$2:$B$193,$A$2:$A$193,$M$1,1,1)</f>
        <v>7.7278727613109446</v>
      </c>
      <c r="E194" s="128">
        <f t="shared" ref="E194:E225" si="7">C194+_xlfn.FORECAST.ETS.CONFINT(A194,$B$2:$B$193,$A$2:$A$193,$M$1,1,1)</f>
        <v>10.834281892587207</v>
      </c>
      <c r="F194" s="45"/>
      <c r="G194" s="45">
        <f>IF(Table3[[#This Row],[Forecast]]="","",STANDARDIZE(Table3[[#This Row],[Forecast]],$L$3,$L$4))</f>
        <v>-0.17346578754092154</v>
      </c>
      <c r="H194" s="45">
        <f>IF(Table3[[#This Row],[Lower Confidence Bound]]="","",STANDARDIZE(Table3[[#This Row],[Lower Confidence Bound]],$L$3,$L$4))</f>
        <v>-0.53788282680395816</v>
      </c>
      <c r="I194" s="45">
        <f>IF(Table3[[#This Row],[Upper Confidence Bound]]="","",STANDARDIZE(Table3[[#This Row],[Upper Confidence Bound]],$L$3,$L$4))</f>
        <v>0.19095125172211516</v>
      </c>
    </row>
    <row r="195" spans="1:9">
      <c r="A195" s="127">
        <v>43862</v>
      </c>
      <c r="B195" s="128"/>
      <c r="C195" s="128">
        <f t="shared" si="5"/>
        <v>9.2456978366527327</v>
      </c>
      <c r="D195" s="128">
        <f t="shared" si="6"/>
        <v>7.1550354493871673</v>
      </c>
      <c r="E195" s="128">
        <f t="shared" si="7"/>
        <v>11.336360223918298</v>
      </c>
      <c r="F195" s="45"/>
      <c r="G195" s="45">
        <f>IF(Table3[[#This Row],[Forecast]]="","",STANDARDIZE(Table3[[#This Row],[Forecast]],$L$3,$L$4))</f>
        <v>-0.18176661886067214</v>
      </c>
      <c r="H195" s="45">
        <f>IF(Table3[[#This Row],[Lower Confidence Bound]]="","",STANDARDIZE(Table3[[#This Row],[Lower Confidence Bound]],$L$3,$L$4))</f>
        <v>-0.67228346005531248</v>
      </c>
      <c r="I195" s="45">
        <f>IF(Table3[[#This Row],[Upper Confidence Bound]]="","",STANDARDIZE(Table3[[#This Row],[Upper Confidence Bound]],$L$3,$L$4))</f>
        <v>0.30875022233396826</v>
      </c>
    </row>
    <row r="196" spans="1:9">
      <c r="A196" s="127">
        <v>43891</v>
      </c>
      <c r="B196" s="128"/>
      <c r="C196" s="128">
        <f t="shared" si="5"/>
        <v>9.210318346356404</v>
      </c>
      <c r="D196" s="128">
        <f t="shared" si="6"/>
        <v>6.6936452150918502</v>
      </c>
      <c r="E196" s="128">
        <f t="shared" si="7"/>
        <v>11.726991477620958</v>
      </c>
      <c r="F196" s="45"/>
      <c r="G196" s="45">
        <f>IF(Table3[[#This Row],[Forecast]]="","",STANDARDIZE(Table3[[#This Row],[Forecast]],$L$3,$L$4))</f>
        <v>-0.1900674501804194</v>
      </c>
      <c r="H196" s="45">
        <f>IF(Table3[[#This Row],[Lower Confidence Bound]]="","",STANDARDIZE(Table3[[#This Row],[Lower Confidence Bound]],$L$3,$L$4))</f>
        <v>-0.78053607973371197</v>
      </c>
      <c r="I196" s="45">
        <f>IF(Table3[[#This Row],[Upper Confidence Bound]]="","",STANDARDIZE(Table3[[#This Row],[Upper Confidence Bound]],$L$3,$L$4))</f>
        <v>0.40040117937287323</v>
      </c>
    </row>
    <row r="197" spans="1:9">
      <c r="A197" s="127">
        <v>43922</v>
      </c>
      <c r="B197" s="128"/>
      <c r="C197" s="128">
        <f t="shared" si="5"/>
        <v>9.1749388560600611</v>
      </c>
      <c r="D197" s="128">
        <f t="shared" si="6"/>
        <v>6.2938327240486203</v>
      </c>
      <c r="E197" s="128">
        <f t="shared" si="7"/>
        <v>12.056044988071502</v>
      </c>
      <c r="F197" s="45"/>
      <c r="G197" s="45">
        <f>IF(Table3[[#This Row],[Forecast]]="","",STANDARDIZE(Table3[[#This Row],[Forecast]],$L$3,$L$4))</f>
        <v>-0.19836828150017</v>
      </c>
      <c r="H197" s="45">
        <f>IF(Table3[[#This Row],[Lower Confidence Bound]]="","",STANDARDIZE(Table3[[#This Row],[Lower Confidence Bound]],$L$3,$L$4))</f>
        <v>-0.87434116341017754</v>
      </c>
      <c r="I197" s="45">
        <f>IF(Table3[[#This Row],[Upper Confidence Bound]]="","",STANDARDIZE(Table3[[#This Row],[Upper Confidence Bound]],$L$3,$L$4))</f>
        <v>0.4776046004098376</v>
      </c>
    </row>
    <row r="198" spans="1:9">
      <c r="A198" s="127">
        <v>43952</v>
      </c>
      <c r="B198" s="128"/>
      <c r="C198" s="128">
        <f t="shared" si="5"/>
        <v>9.1395593657637324</v>
      </c>
      <c r="D198" s="128">
        <f t="shared" si="6"/>
        <v>5.9345225913614845</v>
      </c>
      <c r="E198" s="128">
        <f t="shared" si="7"/>
        <v>12.344596140165979</v>
      </c>
      <c r="F198" s="45"/>
      <c r="G198" s="45">
        <f>IF(Table3[[#This Row],[Forecast]]="","",STANDARDIZE(Table3[[#This Row],[Forecast]],$L$3,$L$4))</f>
        <v>-0.20666911281991723</v>
      </c>
      <c r="H198" s="45">
        <f>IF(Table3[[#This Row],[Lower Confidence Bound]]="","",STANDARDIZE(Table3[[#This Row],[Lower Confidence Bound]],$L$3,$L$4))</f>
        <v>-0.95864347466256494</v>
      </c>
      <c r="I198" s="45">
        <f>IF(Table3[[#This Row],[Upper Confidence Bound]]="","",STANDARDIZE(Table3[[#This Row],[Upper Confidence Bound]],$L$3,$L$4))</f>
        <v>0.54530524902273025</v>
      </c>
    </row>
    <row r="199" spans="1:9">
      <c r="A199" s="127">
        <v>43983</v>
      </c>
      <c r="B199" s="128"/>
      <c r="C199" s="128">
        <f t="shared" si="5"/>
        <v>9.1041798754673895</v>
      </c>
      <c r="D199" s="128">
        <f t="shared" si="6"/>
        <v>5.6044494546223333</v>
      </c>
      <c r="E199" s="128">
        <f t="shared" si="7"/>
        <v>12.603910296312446</v>
      </c>
      <c r="F199" s="45"/>
      <c r="G199" s="45">
        <f>IF(Table3[[#This Row],[Forecast]]="","",STANDARDIZE(Table3[[#This Row],[Forecast]],$L$3,$L$4))</f>
        <v>-0.21496994413966786</v>
      </c>
      <c r="H199" s="45">
        <f>IF(Table3[[#This Row],[Lower Confidence Bound]]="","",STANDARDIZE(Table3[[#This Row],[Lower Confidence Bound]],$L$3,$L$4))</f>
        <v>-1.0360861231660647</v>
      </c>
      <c r="I199" s="45">
        <f>IF(Table3[[#This Row],[Upper Confidence Bound]]="","",STANDARDIZE(Table3[[#This Row],[Upper Confidence Bound]],$L$3,$L$4))</f>
        <v>0.60614623488672914</v>
      </c>
    </row>
    <row r="200" spans="1:9">
      <c r="A200" s="127">
        <v>44013</v>
      </c>
      <c r="B200" s="128"/>
      <c r="C200" s="128">
        <f t="shared" si="5"/>
        <v>9.0688003851710608</v>
      </c>
      <c r="D200" s="128">
        <f t="shared" si="6"/>
        <v>5.2967539579971596</v>
      </c>
      <c r="E200" s="128">
        <f t="shared" si="7"/>
        <v>12.840846812344962</v>
      </c>
      <c r="F200" s="45"/>
      <c r="G200" s="45">
        <f>IF(Table3[[#This Row],[Forecast]]="","",STANDARDIZE(Table3[[#This Row],[Forecast]],$L$3,$L$4))</f>
        <v>-0.22327077545941509</v>
      </c>
      <c r="H200" s="45">
        <f>IF(Table3[[#This Row],[Lower Confidence Bound]]="","",STANDARDIZE(Table3[[#This Row],[Lower Confidence Bound]],$L$3,$L$4))</f>
        <v>-1.1082784694644079</v>
      </c>
      <c r="I200" s="45">
        <f>IF(Table3[[#This Row],[Upper Confidence Bound]]="","",STANDARDIZE(Table3[[#This Row],[Upper Confidence Bound]],$L$3,$L$4))</f>
        <v>0.6617369185455777</v>
      </c>
    </row>
    <row r="201" spans="1:9">
      <c r="A201" s="127">
        <v>44044</v>
      </c>
      <c r="B201" s="128"/>
      <c r="C201" s="128">
        <f t="shared" si="5"/>
        <v>9.0334208948747179</v>
      </c>
      <c r="D201" s="128">
        <f t="shared" si="6"/>
        <v>5.0068927078802608</v>
      </c>
      <c r="E201" s="128">
        <f t="shared" si="7"/>
        <v>13.059949081869174</v>
      </c>
      <c r="F201" s="45"/>
      <c r="G201" s="45">
        <f>IF(Table3[[#This Row],[Forecast]]="","",STANDARDIZE(Table3[[#This Row],[Forecast]],$L$3,$L$4))</f>
        <v>-0.23157160677916569</v>
      </c>
      <c r="H201" s="45">
        <f>IF(Table3[[#This Row],[Lower Confidence Bound]]="","",STANDARDIZE(Table3[[#This Row],[Lower Confidence Bound]],$L$3,$L$4))</f>
        <v>-1.1762864968045057</v>
      </c>
      <c r="I201" s="45">
        <f>IF(Table3[[#This Row],[Upper Confidence Bound]]="","",STANDARDIZE(Table3[[#This Row],[Upper Confidence Bound]],$L$3,$L$4))</f>
        <v>0.71314328324617415</v>
      </c>
    </row>
    <row r="202" spans="1:9">
      <c r="A202" s="127">
        <v>44075</v>
      </c>
      <c r="B202" s="128"/>
      <c r="C202" s="128">
        <f t="shared" si="5"/>
        <v>8.9980414045783874</v>
      </c>
      <c r="D202" s="128">
        <f t="shared" si="6"/>
        <v>4.7316725950175478</v>
      </c>
      <c r="E202" s="128">
        <f t="shared" si="7"/>
        <v>13.264410214139227</v>
      </c>
      <c r="F202" s="45"/>
      <c r="G202" s="45">
        <f>IF(Table3[[#This Row],[Forecast]]="","",STANDARDIZE(Table3[[#This Row],[Forecast]],$L$3,$L$4))</f>
        <v>-0.23987243809891337</v>
      </c>
      <c r="H202" s="45">
        <f>IF(Table3[[#This Row],[Lower Confidence Bound]]="","",STANDARDIZE(Table3[[#This Row],[Lower Confidence Bound]],$L$3,$L$4))</f>
        <v>-1.2408593810812543</v>
      </c>
      <c r="I202" s="45">
        <f>IF(Table3[[#This Row],[Upper Confidence Bound]]="","",STANDARDIZE(Table3[[#This Row],[Upper Confidence Bound]],$L$3,$L$4))</f>
        <v>0.76111450488342758</v>
      </c>
    </row>
    <row r="203" spans="1:9">
      <c r="A203" s="127">
        <v>44105</v>
      </c>
      <c r="B203" s="128"/>
      <c r="C203" s="128">
        <f t="shared" si="5"/>
        <v>8.9626619142820445</v>
      </c>
      <c r="D203" s="128">
        <f t="shared" si="6"/>
        <v>4.468748273674076</v>
      </c>
      <c r="E203" s="128">
        <f t="shared" si="7"/>
        <v>13.456575554890012</v>
      </c>
      <c r="F203" s="45"/>
      <c r="G203" s="45">
        <f>IF(Table3[[#This Row],[Forecast]]="","",STANDARDIZE(Table3[[#This Row],[Forecast]],$L$3,$L$4))</f>
        <v>-0.24817326941866397</v>
      </c>
      <c r="H203" s="45">
        <f>IF(Table3[[#This Row],[Lower Confidence Bound]]="","",STANDARDIZE(Table3[[#This Row],[Lower Confidence Bound]],$L$3,$L$4))</f>
        <v>-1.3025473936289551</v>
      </c>
      <c r="I203" s="45">
        <f>IF(Table3[[#This Row],[Upper Confidence Bound]]="","",STANDARDIZE(Table3[[#This Row],[Upper Confidence Bound]],$L$3,$L$4))</f>
        <v>0.80620085479162706</v>
      </c>
    </row>
    <row r="204" spans="1:9">
      <c r="A204" s="127">
        <v>44136</v>
      </c>
      <c r="B204" s="128"/>
      <c r="C204" s="128">
        <f t="shared" si="5"/>
        <v>8.9272824239857158</v>
      </c>
      <c r="D204" s="128">
        <f t="shared" si="6"/>
        <v>4.2163371859579923</v>
      </c>
      <c r="E204" s="128">
        <f t="shared" si="7"/>
        <v>13.638227662013438</v>
      </c>
      <c r="F204" s="45"/>
      <c r="G204" s="45">
        <f>IF(Table3[[#This Row],[Forecast]]="","",STANDARDIZE(Table3[[#This Row],[Forecast]],$L$3,$L$4))</f>
        <v>-0.25647410073841126</v>
      </c>
      <c r="H204" s="45">
        <f>IF(Table3[[#This Row],[Lower Confidence Bound]]="","",STANDARDIZE(Table3[[#This Row],[Lower Confidence Bound]],$L$3,$L$4))</f>
        <v>-1.3617687629821071</v>
      </c>
      <c r="I204" s="45">
        <f>IF(Table3[[#This Row],[Upper Confidence Bound]]="","",STANDARDIZE(Table3[[#This Row],[Upper Confidence Bound]],$L$3,$L$4))</f>
        <v>0.84882056150528451</v>
      </c>
    </row>
    <row r="205" spans="1:9">
      <c r="A205" s="127">
        <v>44166</v>
      </c>
      <c r="B205" s="128"/>
      <c r="C205" s="128">
        <f t="shared" si="5"/>
        <v>8.8919029336893729</v>
      </c>
      <c r="D205" s="128">
        <f t="shared" si="6"/>
        <v>3.9730470379099918</v>
      </c>
      <c r="E205" s="128">
        <f t="shared" si="7"/>
        <v>13.810758829468753</v>
      </c>
      <c r="F205" s="45"/>
      <c r="G205" s="45">
        <f>IF(Table3[[#This Row],[Forecast]]="","",STANDARDIZE(Table3[[#This Row],[Forecast]],$L$3,$L$4))</f>
        <v>-0.26477493205816183</v>
      </c>
      <c r="H205" s="45">
        <f>IF(Table3[[#This Row],[Lower Confidence Bound]]="","",STANDARDIZE(Table3[[#This Row],[Lower Confidence Bound]],$L$3,$L$4))</f>
        <v>-1.4188501529000495</v>
      </c>
      <c r="I205" s="45">
        <f>IF(Table3[[#This Row],[Upper Confidence Bound]]="","",STANDARDIZE(Table3[[#This Row],[Upper Confidence Bound]],$L$3,$L$4))</f>
        <v>0.88930028878372558</v>
      </c>
    </row>
    <row r="206" spans="1:9">
      <c r="A206" s="127">
        <v>44197</v>
      </c>
      <c r="B206" s="128"/>
      <c r="C206" s="128">
        <f t="shared" si="5"/>
        <v>8.8565234433930442</v>
      </c>
      <c r="D206" s="128">
        <f t="shared" si="6"/>
        <v>3.7377658307126316</v>
      </c>
      <c r="E206" s="128">
        <f t="shared" si="7"/>
        <v>13.975281056073456</v>
      </c>
      <c r="F206" s="45"/>
      <c r="G206" s="45">
        <f>IF(Table3[[#This Row],[Forecast]]="","",STANDARDIZE(Table3[[#This Row],[Forecast]],$L$3,$L$4))</f>
        <v>-0.27307576337790912</v>
      </c>
      <c r="H206" s="45">
        <f>IF(Table3[[#This Row],[Lower Confidence Bound]]="","",STANDARDIZE(Table3[[#This Row],[Lower Confidence Bound]],$L$3,$L$4))</f>
        <v>-1.4740524635408689</v>
      </c>
      <c r="I206" s="45">
        <f>IF(Table3[[#This Row],[Upper Confidence Bound]]="","",STANDARDIZE(Table3[[#This Row],[Upper Confidence Bound]],$L$3,$L$4))</f>
        <v>0.92790093678505048</v>
      </c>
    </row>
    <row r="207" spans="1:9">
      <c r="A207" s="127">
        <v>44228</v>
      </c>
      <c r="B207" s="128"/>
      <c r="C207" s="128">
        <f t="shared" si="5"/>
        <v>8.8211439530967013</v>
      </c>
      <c r="D207" s="128">
        <f t="shared" si="6"/>
        <v>3.5095887775972274</v>
      </c>
      <c r="E207" s="128">
        <f t="shared" si="7"/>
        <v>14.132699128596176</v>
      </c>
      <c r="F207" s="45"/>
      <c r="G207" s="45">
        <f>IF(Table3[[#This Row],[Forecast]]="","",STANDARDIZE(Table3[[#This Row],[Forecast]],$L$3,$L$4))</f>
        <v>-0.28137659469765969</v>
      </c>
      <c r="H207" s="45">
        <f>IF(Table3[[#This Row],[Lower Confidence Bound]]="","",STANDARDIZE(Table3[[#This Row],[Lower Confidence Bound]],$L$3,$L$4))</f>
        <v>-1.5275879784135782</v>
      </c>
      <c r="I207" s="45">
        <f>IF(Table3[[#This Row],[Upper Confidence Bound]]="","",STANDARDIZE(Table3[[#This Row],[Upper Confidence Bound]],$L$3,$L$4))</f>
        <v>0.96483478901825903</v>
      </c>
    </row>
    <row r="208" spans="1:9">
      <c r="A208" s="127">
        <v>44256</v>
      </c>
      <c r="B208" s="128"/>
      <c r="C208" s="128">
        <f t="shared" si="5"/>
        <v>8.7857644628003726</v>
      </c>
      <c r="D208" s="128">
        <f t="shared" si="6"/>
        <v>3.2877680274307455</v>
      </c>
      <c r="E208" s="128">
        <f t="shared" si="7"/>
        <v>14.28376089817</v>
      </c>
      <c r="F208" s="45"/>
      <c r="G208" s="45">
        <f>IF(Table3[[#This Row],[Forecast]]="","",STANDARDIZE(Table3[[#This Row],[Forecast]],$L$3,$L$4))</f>
        <v>-0.28967742601740698</v>
      </c>
      <c r="H208" s="45">
        <f>IF(Table3[[#This Row],[Lower Confidence Bound]]="","",STANDARDIZE(Table3[[#This Row],[Lower Confidence Bound]],$L$3,$L$4))</f>
        <v>-1.5796321603655956</v>
      </c>
      <c r="I208" s="45">
        <f>IF(Table3[[#This Row],[Upper Confidence Bound]]="","",STANDARDIZE(Table3[[#This Row],[Upper Confidence Bound]],$L$3,$L$4))</f>
        <v>1.0002773083307817</v>
      </c>
    </row>
    <row r="209" spans="1:9">
      <c r="A209" s="127">
        <v>44287</v>
      </c>
      <c r="B209" s="128"/>
      <c r="C209" s="128">
        <f t="shared" si="5"/>
        <v>8.7503849725040297</v>
      </c>
      <c r="D209" s="128">
        <f t="shared" si="6"/>
        <v>3.0716770573926917</v>
      </c>
      <c r="E209" s="128">
        <f t="shared" si="7"/>
        <v>14.429092887615369</v>
      </c>
      <c r="F209" s="45"/>
      <c r="G209" s="45">
        <f>IF(Table3[[#This Row],[Forecast]]="","",STANDARDIZE(Table3[[#This Row],[Forecast]],$L$3,$L$4))</f>
        <v>-0.29797825733715755</v>
      </c>
      <c r="H209" s="45">
        <f>IF(Table3[[#This Row],[Lower Confidence Bound]]="","",STANDARDIZE(Table3[[#This Row],[Lower Confidence Bound]],$L$3,$L$4))</f>
        <v>-1.6303320058688131</v>
      </c>
      <c r="I209" s="45">
        <f>IF(Table3[[#This Row],[Upper Confidence Bound]]="","",STANDARDIZE(Table3[[#This Row],[Upper Confidence Bound]],$L$3,$L$4))</f>
        <v>1.0343754911944982</v>
      </c>
    </row>
    <row r="210" spans="1:9">
      <c r="A210" s="127">
        <v>44317</v>
      </c>
      <c r="B210" s="128"/>
      <c r="C210" s="128">
        <f t="shared" si="5"/>
        <v>8.715005482207701</v>
      </c>
      <c r="D210" s="128">
        <f t="shared" si="6"/>
        <v>2.8607848207791289</v>
      </c>
      <c r="E210" s="128">
        <f t="shared" si="7"/>
        <v>14.569226143636273</v>
      </c>
      <c r="F210" s="45"/>
      <c r="G210" s="45">
        <f>IF(Table3[[#This Row],[Forecast]]="","",STANDARDIZE(Table3[[#This Row],[Forecast]],$L$3,$L$4))</f>
        <v>-0.30627908865690484</v>
      </c>
      <c r="H210" s="45">
        <f>IF(Table3[[#This Row],[Lower Confidence Bound]]="","",STANDARDIZE(Table3[[#This Row],[Lower Confidence Bound]],$L$3,$L$4))</f>
        <v>-1.679812110531459</v>
      </c>
      <c r="I210" s="45">
        <f>IF(Table3[[#This Row],[Upper Confidence Bound]]="","",STANDARDIZE(Table3[[#This Row],[Upper Confidence Bound]],$L$3,$L$4))</f>
        <v>1.0672539332176494</v>
      </c>
    </row>
    <row r="211" spans="1:9">
      <c r="A211" s="127">
        <v>44348</v>
      </c>
      <c r="C211" s="128">
        <f t="shared" si="5"/>
        <v>8.6796259919113581</v>
      </c>
      <c r="D211" s="128">
        <f t="shared" si="6"/>
        <v>2.6546365702714283</v>
      </c>
      <c r="E211" s="128">
        <f t="shared" si="7"/>
        <v>14.704615413551288</v>
      </c>
      <c r="F211" s="45"/>
      <c r="G211" s="45">
        <f>IF(Table3[[#This Row],[Forecast]]="","",STANDARDIZE(Table3[[#This Row],[Forecast]],$L$3,$L$4))</f>
        <v>-0.31457991997665541</v>
      </c>
      <c r="H211" s="45">
        <f>IF(Table3[[#This Row],[Lower Confidence Bound]]="","",STANDARDIZE(Table3[[#This Row],[Lower Confidence Bound]],$L$3,$L$4))</f>
        <v>-1.7281791683944434</v>
      </c>
      <c r="I211" s="45">
        <f>IF(Table3[[#This Row],[Upper Confidence Bound]]="","",STANDARDIZE(Table3[[#This Row],[Upper Confidence Bound]],$L$3,$L$4))</f>
        <v>1.0990193284411327</v>
      </c>
    </row>
    <row r="212" spans="1:9">
      <c r="A212" s="127">
        <v>44378</v>
      </c>
      <c r="C212" s="128">
        <f t="shared" si="5"/>
        <v>8.6442465016150294</v>
      </c>
      <c r="D212" s="128">
        <f t="shared" si="6"/>
        <v>2.4528393639310098</v>
      </c>
      <c r="E212" s="128">
        <f t="shared" si="7"/>
        <v>14.83565363929905</v>
      </c>
      <c r="F212" s="45"/>
      <c r="G212" s="45">
        <f>IF(Table3[[#This Row],[Forecast]]="","",STANDARDIZE(Table3[[#This Row],[Forecast]],$L$3,$L$4))</f>
        <v>-0.32288075129640265</v>
      </c>
      <c r="H212" s="45">
        <f>IF(Table3[[#This Row],[Lower Confidence Bound]]="","",STANDARDIZE(Table3[[#This Row],[Lower Confidence Bound]],$L$3,$L$4))</f>
        <v>-1.7755253725539157</v>
      </c>
      <c r="I212" s="45">
        <f>IF(Table3[[#This Row],[Upper Confidence Bound]]="","",STANDARDIZE(Table3[[#This Row],[Upper Confidence Bound]],$L$3,$L$4))</f>
        <v>1.1297638699611106</v>
      </c>
    </row>
    <row r="213" spans="1:9">
      <c r="A213" s="127">
        <v>44409</v>
      </c>
      <c r="C213" s="128">
        <f t="shared" si="5"/>
        <v>8.6088670113186865</v>
      </c>
      <c r="D213" s="128">
        <f t="shared" si="6"/>
        <v>2.2550509281556934</v>
      </c>
      <c r="E213" s="128">
        <f t="shared" si="7"/>
        <v>14.96268309448168</v>
      </c>
      <c r="F213" s="45"/>
      <c r="G213" s="45">
        <f>IF(Table3[[#This Row],[Forecast]]="","",STANDARDIZE(Table3[[#This Row],[Forecast]],$L$3,$L$4))</f>
        <v>-0.33118158261615327</v>
      </c>
      <c r="H213" s="45">
        <f>IF(Table3[[#This Row],[Lower Confidence Bound]]="","",STANDARDIZE(Table3[[#This Row],[Lower Confidence Bound]],$L$3,$L$4))</f>
        <v>-1.8219310281644472</v>
      </c>
      <c r="I213" s="45">
        <f>IF(Table3[[#This Row],[Upper Confidence Bound]]="","",STANDARDIZE(Table3[[#This Row],[Upper Confidence Bound]],$L$3,$L$4))</f>
        <v>1.1595678629321406</v>
      </c>
    </row>
    <row r="214" spans="1:9">
      <c r="A214" s="127">
        <v>44440</v>
      </c>
      <c r="C214" s="128">
        <f t="shared" si="5"/>
        <v>8.5734875210223578</v>
      </c>
      <c r="D214" s="128">
        <f t="shared" si="6"/>
        <v>2.0609709737842481</v>
      </c>
      <c r="E214" s="128">
        <f t="shared" si="7"/>
        <v>15.086004068260468</v>
      </c>
      <c r="F214" s="45"/>
      <c r="G214" s="45">
        <f>IF(Table3[[#This Row],[Forecast]]="","",STANDARDIZE(Table3[[#This Row],[Forecast]],$L$3,$L$4))</f>
        <v>-0.33948241393590051</v>
      </c>
      <c r="H214" s="45">
        <f>IF(Table3[[#This Row],[Lower Confidence Bound]]="","",STANDARDIZE(Table3[[#This Row],[Lower Confidence Bound]],$L$3,$L$4))</f>
        <v>-1.8674665898779743</v>
      </c>
      <c r="I214" s="45">
        <f>IF(Table3[[#This Row],[Upper Confidence Bound]]="","",STANDARDIZE(Table3[[#This Row],[Upper Confidence Bound]],$L$3,$L$4))</f>
        <v>1.1885017620061735</v>
      </c>
    </row>
    <row r="215" spans="1:9">
      <c r="A215" s="127">
        <v>44470</v>
      </c>
      <c r="C215" s="128">
        <f t="shared" si="5"/>
        <v>8.5381080307260149</v>
      </c>
      <c r="D215" s="128">
        <f t="shared" si="6"/>
        <v>1.8703343357344178</v>
      </c>
      <c r="E215" s="128">
        <f t="shared" si="7"/>
        <v>15.205881725717612</v>
      </c>
      <c r="F215" s="45"/>
      <c r="G215" s="45">
        <f>IF(Table3[[#This Row],[Forecast]]="","",STANDARDIZE(Table3[[#This Row],[Forecast]],$L$3,$L$4))</f>
        <v>-0.34778324525565113</v>
      </c>
      <c r="H215" s="45">
        <f>IF(Table3[[#This Row],[Lower Confidence Bound]]="","",STANDARDIZE(Table3[[#This Row],[Lower Confidence Bound]],$L$3,$L$4))</f>
        <v>-1.9121942714404065</v>
      </c>
      <c r="I215" s="45">
        <f>IF(Table3[[#This Row],[Upper Confidence Bound]]="","",STANDARDIZE(Table3[[#This Row],[Upper Confidence Bound]],$L$3,$L$4))</f>
        <v>1.2166277809291044</v>
      </c>
    </row>
    <row r="216" spans="1:9">
      <c r="A216" s="127">
        <v>44501</v>
      </c>
      <c r="C216" s="128">
        <f t="shared" si="5"/>
        <v>8.5027285404296862</v>
      </c>
      <c r="D216" s="128">
        <f t="shared" si="6"/>
        <v>1.6829054890401069</v>
      </c>
      <c r="E216" s="128">
        <f t="shared" si="7"/>
        <v>15.322551591819266</v>
      </c>
      <c r="F216" s="45"/>
      <c r="G216" s="45">
        <f>IF(Table3[[#This Row],[Forecast]]="","",STANDARDIZE(Table3[[#This Row],[Forecast]],$L$3,$L$4))</f>
        <v>-0.35608407657539837</v>
      </c>
      <c r="H216" s="45">
        <f>IF(Table3[[#This Row],[Lower Confidence Bound]]="","",STANDARDIZE(Table3[[#This Row],[Lower Confidence Bound]],$L$3,$L$4))</f>
        <v>-1.9561693323537539</v>
      </c>
      <c r="I216" s="45">
        <f>IF(Table3[[#This Row],[Upper Confidence Bound]]="","",STANDARDIZE(Table3[[#This Row],[Upper Confidence Bound]],$L$3,$L$4))</f>
        <v>1.2440011792029577</v>
      </c>
    </row>
    <row r="217" spans="1:9">
      <c r="A217" s="127">
        <v>44531</v>
      </c>
      <c r="C217" s="128">
        <f t="shared" si="5"/>
        <v>8.4673490501333433</v>
      </c>
      <c r="D217" s="128">
        <f t="shared" si="6"/>
        <v>1.4984741182044194</v>
      </c>
      <c r="E217" s="128">
        <f t="shared" si="7"/>
        <v>15.436223982062266</v>
      </c>
      <c r="F217" s="45"/>
      <c r="G217" s="45">
        <f>IF(Table3[[#This Row],[Forecast]]="","",STANDARDIZE(Table3[[#This Row],[Forecast]],$L$3,$L$4))</f>
        <v>-0.36438490789514899</v>
      </c>
      <c r="H217" s="45">
        <f>IF(Table3[[#This Row],[Lower Confidence Bound]]="","",STANDARDIZE(Table3[[#This Row],[Lower Confidence Bound]],$L$3,$L$4))</f>
        <v>-1.9994411174064537</v>
      </c>
      <c r="I217" s="45">
        <f>IF(Table3[[#This Row],[Upper Confidence Bound]]="","",STANDARDIZE(Table3[[#This Row],[Upper Confidence Bound]],$L$3,$L$4))</f>
        <v>1.2706713016161553</v>
      </c>
    </row>
    <row r="218" spans="1:9">
      <c r="A218" s="127">
        <v>44562</v>
      </c>
      <c r="C218" s="128">
        <f t="shared" si="5"/>
        <v>8.4319695598370146</v>
      </c>
      <c r="D218" s="128">
        <f t="shared" si="6"/>
        <v>1.3168515027476726</v>
      </c>
      <c r="E218" s="128">
        <f t="shared" si="7"/>
        <v>15.547087616926357</v>
      </c>
      <c r="F218" s="45"/>
      <c r="G218" s="45">
        <f>IF(Table3[[#This Row],[Forecast]]="","",STANDARDIZE(Table3[[#This Row],[Forecast]],$L$3,$L$4))</f>
        <v>-0.37268573921489623</v>
      </c>
      <c r="H218" s="45">
        <f>IF(Table3[[#This Row],[Lower Confidence Bound]]="","",STANDARDIZE(Table3[[#This Row],[Lower Confidence Bound]],$L$3,$L$4))</f>
        <v>-2.042053904705829</v>
      </c>
      <c r="I218" s="45">
        <f>IF(Table3[[#This Row],[Upper Confidence Bound]]="","",STANDARDIZE(Table3[[#This Row],[Upper Confidence Bound]],$L$3,$L$4))</f>
        <v>1.2966824262760366</v>
      </c>
    </row>
    <row r="219" spans="1:9">
      <c r="A219" s="127">
        <v>44593</v>
      </c>
      <c r="C219" s="128">
        <f t="shared" si="5"/>
        <v>8.3965900695406717</v>
      </c>
      <c r="D219" s="128">
        <f t="shared" si="6"/>
        <v>1.1378675424352389</v>
      </c>
      <c r="E219" s="128">
        <f t="shared" si="7"/>
        <v>15.655312596646105</v>
      </c>
      <c r="F219" s="45"/>
      <c r="G219" s="45">
        <f>IF(Table3[[#This Row],[Forecast]]="","",STANDARDIZE(Table3[[#This Row],[Forecast]],$L$3,$L$4))</f>
        <v>-0.38098657053464685</v>
      </c>
      <c r="H219" s="45">
        <f>IF(Table3[[#This Row],[Lower Confidence Bound]]="","",STANDARDIZE(Table3[[#This Row],[Lower Confidence Bound]],$L$3,$L$4))</f>
        <v>-2.0840476036271505</v>
      </c>
      <c r="I219" s="45">
        <f>IF(Table3[[#This Row],[Upper Confidence Bound]]="","",STANDARDIZE(Table3[[#This Row],[Upper Confidence Bound]],$L$3,$L$4))</f>
        <v>1.3220744625578573</v>
      </c>
    </row>
    <row r="220" spans="1:9">
      <c r="A220" s="127">
        <v>44621</v>
      </c>
      <c r="C220" s="128">
        <f t="shared" si="5"/>
        <v>8.3612105792443412</v>
      </c>
      <c r="D220" s="128">
        <f t="shared" si="6"/>
        <v>0.96136828907873362</v>
      </c>
      <c r="E220" s="128">
        <f t="shared" si="7"/>
        <v>15.761052869409948</v>
      </c>
      <c r="F220" s="45"/>
      <c r="G220" s="45">
        <f>IF(Table3[[#This Row],[Forecast]]="","",STANDARDIZE(Table3[[#This Row],[Forecast]],$L$3,$L$4))</f>
        <v>-0.38928740185439453</v>
      </c>
      <c r="H220" s="45">
        <f>IF(Table3[[#This Row],[Lower Confidence Bound]]="","",STANDARDIZE(Table3[[#This Row],[Lower Confidence Bound]],$L$3,$L$4))</f>
        <v>-2.1254583339090884</v>
      </c>
      <c r="I220" s="45">
        <f>IF(Table3[[#This Row],[Upper Confidence Bound]]="","",STANDARDIZE(Table3[[#This Row],[Upper Confidence Bound]],$L$3,$L$4))</f>
        <v>1.3468835302002988</v>
      </c>
    </row>
    <row r="221" spans="1:9">
      <c r="A221" s="127">
        <v>44652</v>
      </c>
      <c r="C221" s="128">
        <f t="shared" si="5"/>
        <v>8.3258310889479983</v>
      </c>
      <c r="D221" s="128">
        <f t="shared" si="6"/>
        <v>0.78721388334230458</v>
      </c>
      <c r="E221" s="128">
        <f t="shared" si="7"/>
        <v>15.864448294553693</v>
      </c>
      <c r="F221" s="45"/>
      <c r="G221" s="45">
        <f>IF(Table3[[#This Row],[Forecast]]="","",STANDARDIZE(Table3[[#This Row],[Forecast]],$L$3,$L$4))</f>
        <v>-0.3975882331741451</v>
      </c>
      <c r="H221" s="45">
        <f>IF(Table3[[#This Row],[Lower Confidence Bound]]="","",STANDARDIZE(Table3[[#This Row],[Lower Confidence Bound]],$L$3,$L$4))</f>
        <v>-2.166318909725776</v>
      </c>
      <c r="I221" s="45">
        <f>IF(Table3[[#This Row],[Upper Confidence Bound]]="","",STANDARDIZE(Table3[[#This Row],[Upper Confidence Bound]],$L$3,$L$4))</f>
        <v>1.3711424433774864</v>
      </c>
    </row>
    <row r="222" spans="1:9">
      <c r="A222" s="127">
        <v>44682</v>
      </c>
      <c r="C222" s="128">
        <f t="shared" si="5"/>
        <v>8.2904515986516696</v>
      </c>
      <c r="D222" s="128">
        <f t="shared" si="6"/>
        <v>0.61527681820600399</v>
      </c>
      <c r="E222" s="128">
        <f t="shared" si="7"/>
        <v>15.965626379097335</v>
      </c>
      <c r="F222" s="45"/>
      <c r="G222" s="45">
        <f>IF(Table3[[#This Row],[Forecast]]="","",STANDARDIZE(Table3[[#This Row],[Forecast]],$L$3,$L$4))</f>
        <v>-0.40588906449389239</v>
      </c>
      <c r="H222" s="45">
        <f>IF(Table3[[#This Row],[Lower Confidence Bound]]="","",STANDARDIZE(Table3[[#This Row],[Lower Confidence Bound]],$L$3,$L$4))</f>
        <v>-2.206659247117718</v>
      </c>
      <c r="I222" s="45">
        <f>IF(Table3[[#This Row],[Upper Confidence Bound]]="","",STANDARDIZE(Table3[[#This Row],[Upper Confidence Bound]],$L$3,$L$4))</f>
        <v>1.3948811181299332</v>
      </c>
    </row>
    <row r="223" spans="1:9">
      <c r="A223" s="127">
        <v>44713</v>
      </c>
      <c r="C223" s="128">
        <f t="shared" si="5"/>
        <v>8.2550721083553267</v>
      </c>
      <c r="D223" s="128">
        <f t="shared" si="6"/>
        <v>0.44544046803981718</v>
      </c>
      <c r="E223" s="128">
        <f t="shared" si="7"/>
        <v>16.064703748670837</v>
      </c>
      <c r="F223" s="45"/>
      <c r="G223" s="45">
        <f>IF(Table3[[#This Row],[Forecast]]="","",STANDARDIZE(Table3[[#This Row],[Forecast]],$L$3,$L$4))</f>
        <v>-0.41418989581364296</v>
      </c>
      <c r="H223" s="45">
        <f>IF(Table3[[#This Row],[Lower Confidence Bound]]="","",STANDARDIZE(Table3[[#This Row],[Lower Confidence Bound]],$L$3,$L$4))</f>
        <v>-2.2465067091043971</v>
      </c>
      <c r="I223" s="45">
        <f>IF(Table3[[#This Row],[Upper Confidence Bound]]="","",STANDARDIZE(Table3[[#This Row],[Upper Confidence Bound]],$L$3,$L$4))</f>
        <v>1.4181269174771116</v>
      </c>
    </row>
    <row r="224" spans="1:9">
      <c r="A224" s="127">
        <v>44743</v>
      </c>
      <c r="C224" s="128">
        <f t="shared" si="5"/>
        <v>8.219692618058998</v>
      </c>
      <c r="D224" s="128">
        <f t="shared" si="6"/>
        <v>0.27759783528116344</v>
      </c>
      <c r="E224" s="128">
        <f t="shared" si="7"/>
        <v>16.161787400836833</v>
      </c>
      <c r="F224" s="45"/>
      <c r="G224" s="45">
        <f>IF(Table3[[#This Row],[Forecast]]="","",STANDARDIZE(Table3[[#This Row],[Forecast]],$L$3,$L$4))</f>
        <v>-0.42249072713339025</v>
      </c>
      <c r="H224" s="45">
        <f>IF(Table3[[#This Row],[Lower Confidence Bound]]="","",STANDARDIZE(Table3[[#This Row],[Lower Confidence Bound]],$L$3,$L$4))</f>
        <v>-2.2858863997421803</v>
      </c>
      <c r="I224" s="45">
        <f>IF(Table3[[#This Row],[Upper Confidence Bound]]="","",STANDARDIZE(Table3[[#This Row],[Upper Confidence Bound]],$L$3,$L$4))</f>
        <v>1.4409049454753999</v>
      </c>
    </row>
    <row r="225" spans="1:9">
      <c r="A225" s="127">
        <v>44774</v>
      </c>
      <c r="C225" s="128">
        <f t="shared" si="5"/>
        <v>8.1843131277626551</v>
      </c>
      <c r="D225" s="128">
        <f t="shared" si="6"/>
        <v>0.11165047663524952</v>
      </c>
      <c r="E225" s="128">
        <f t="shared" si="7"/>
        <v>16.256975778890059</v>
      </c>
      <c r="F225" s="45"/>
      <c r="G225" s="45">
        <f>IF(Table3[[#This Row],[Forecast]]="","",STANDARDIZE(Table3[[#This Row],[Forecast]],$L$3,$L$4))</f>
        <v>-0.43079155845314082</v>
      </c>
      <c r="H225" s="45">
        <f>IF(Table3[[#This Row],[Lower Confidence Bound]]="","",STANDARDIZE(Table3[[#This Row],[Lower Confidence Bound]],$L$3,$L$4))</f>
        <v>-2.3248214160620813</v>
      </c>
      <c r="I225" s="45">
        <f>IF(Table3[[#This Row],[Upper Confidence Bound]]="","",STANDARDIZE(Table3[[#This Row],[Upper Confidence Bound]],$L$3,$L$4))</f>
        <v>1.4632382991557993</v>
      </c>
    </row>
    <row r="226" spans="1:9">
      <c r="A226" s="127">
        <v>44805</v>
      </c>
      <c r="C226" s="128">
        <f t="shared" ref="C226:C257" si="8">_xlfn.FORECAST.ETS(A226,$B$2:$B$193,$A$2:$A$193,1,1)</f>
        <v>8.1489336374663264</v>
      </c>
      <c r="D226" s="128">
        <f t="shared" ref="D226:D257" si="9">C226-_xlfn.FORECAST.ETS.CONFINT(A226,$B$2:$B$193,$A$2:$A$193,$M$1,1,1)</f>
        <v>-5.249242164969381E-2</v>
      </c>
      <c r="E226" s="128">
        <f t="shared" ref="E226:E257" si="10">C226+_xlfn.FORECAST.ETS.CONFINT(A226,$B$2:$B$193,$A$2:$A$193,$M$1,1,1)</f>
        <v>16.350359696582345</v>
      </c>
      <c r="F226" s="45"/>
      <c r="G226" s="45">
        <f>IF(Table3[[#This Row],[Forecast]]="","",STANDARDIZE(Table3[[#This Row],[Forecast]],$L$3,$L$4))</f>
        <v>-0.43909238977288811</v>
      </c>
      <c r="H226" s="45">
        <f>IF(Table3[[#This Row],[Lower Confidence Bound]]="","",STANDARDIZE(Table3[[#This Row],[Lower Confidence Bound]],$L$3,$L$4))</f>
        <v>-2.3633330650311772</v>
      </c>
      <c r="I226" s="45">
        <f>IF(Table3[[#This Row],[Upper Confidence Bound]]="","",STANDARDIZE(Table3[[#This Row],[Upper Confidence Bound]],$L$3,$L$4))</f>
        <v>1.4851482854854006</v>
      </c>
    </row>
    <row r="227" spans="1:9">
      <c r="A227" s="127">
        <v>44835</v>
      </c>
      <c r="C227" s="128">
        <f t="shared" si="8"/>
        <v>8.1135541471699835</v>
      </c>
      <c r="D227" s="128">
        <f t="shared" si="9"/>
        <v>-0.21491484396132243</v>
      </c>
      <c r="E227" s="128">
        <f t="shared" si="10"/>
        <v>16.442023138301288</v>
      </c>
      <c r="F227" s="45"/>
      <c r="G227" s="45">
        <f>IF(Table3[[#This Row],[Forecast]]="","",STANDARDIZE(Table3[[#This Row],[Forecast]],$L$3,$L$4))</f>
        <v>-0.44739322109263868</v>
      </c>
      <c r="H227" s="45">
        <f>IF(Table3[[#This Row],[Lower Confidence Bound]]="","",STANDARDIZE(Table3[[#This Row],[Lower Confidence Bound]],$L$3,$L$4))</f>
        <v>-2.40144105129274</v>
      </c>
      <c r="I227" s="45">
        <f>IF(Table3[[#This Row],[Upper Confidence Bound]]="","",STANDARDIZE(Table3[[#This Row],[Upper Confidence Bound]],$L$3,$L$4))</f>
        <v>1.5066546091074622</v>
      </c>
    </row>
    <row r="228" spans="1:9">
      <c r="A228" s="127">
        <v>44866</v>
      </c>
      <c r="C228" s="128">
        <f t="shared" si="8"/>
        <v>8.0781746568736548</v>
      </c>
      <c r="D228" s="128">
        <f t="shared" si="9"/>
        <v>-0.37569464085394166</v>
      </c>
      <c r="E228" s="128">
        <f t="shared" si="10"/>
        <v>16.532043954601249</v>
      </c>
      <c r="F228" s="45"/>
      <c r="G228" s="45">
        <f>IF(Table3[[#This Row],[Forecast]]="","",STANDARDIZE(Table3[[#This Row],[Forecast]],$L$3,$L$4))</f>
        <v>-0.45569405241238597</v>
      </c>
      <c r="H228" s="45">
        <f>IF(Table3[[#This Row],[Lower Confidence Bound]]="","",STANDARDIZE(Table3[[#This Row],[Lower Confidence Bound]],$L$3,$L$4))</f>
        <v>-2.4391636403535366</v>
      </c>
      <c r="I228" s="45">
        <f>IF(Table3[[#This Row],[Upper Confidence Bound]]="","",STANDARDIZE(Table3[[#This Row],[Upper Confidence Bound]],$L$3,$L$4))</f>
        <v>1.5277755355287643</v>
      </c>
    </row>
    <row r="229" spans="1:9">
      <c r="A229" s="127">
        <v>44896</v>
      </c>
      <c r="C229" s="128">
        <f t="shared" si="8"/>
        <v>8.0427951665773119</v>
      </c>
      <c r="D229" s="128">
        <f t="shared" si="9"/>
        <v>-0.53490413617939758</v>
      </c>
      <c r="E229" s="128">
        <f t="shared" si="10"/>
        <v>16.62049446933402</v>
      </c>
      <c r="F229" s="45"/>
      <c r="G229" s="45">
        <f>IF(Table3[[#This Row],[Forecast]]="","",STANDARDIZE(Table3[[#This Row],[Forecast]],$L$3,$L$4))</f>
        <v>-0.46399488373213654</v>
      </c>
      <c r="H229" s="45">
        <f>IF(Table3[[#This Row],[Lower Confidence Bound]]="","",STANDARDIZE(Table3[[#This Row],[Lower Confidence Bound]],$L$3,$L$4))</f>
        <v>-2.4765178010305164</v>
      </c>
      <c r="I229" s="45">
        <f>IF(Table3[[#This Row],[Upper Confidence Bound]]="","",STANDARDIZE(Table3[[#This Row],[Upper Confidence Bound]],$L$3,$L$4))</f>
        <v>1.5485280335662428</v>
      </c>
    </row>
    <row r="230" spans="1:9">
      <c r="A230" s="127">
        <v>44927</v>
      </c>
      <c r="C230" s="128">
        <f t="shared" si="8"/>
        <v>8.0074156762809832</v>
      </c>
      <c r="D230" s="128">
        <f t="shared" si="9"/>
        <v>-0.69261065916648334</v>
      </c>
      <c r="E230" s="128">
        <f t="shared" si="10"/>
        <v>16.70744201172845</v>
      </c>
      <c r="F230" s="45"/>
      <c r="G230" s="45">
        <f>IF(Table3[[#This Row],[Forecast]]="","",STANDARDIZE(Table3[[#This Row],[Forecast]],$L$3,$L$4))</f>
        <v>-0.47229571505188384</v>
      </c>
      <c r="H230" s="45">
        <f>IF(Table3[[#This Row],[Lower Confidence Bound]]="","",STANDARDIZE(Table3[[#This Row],[Lower Confidence Bound]],$L$3,$L$4))</f>
        <v>-2.5135193302887116</v>
      </c>
      <c r="I230" s="45">
        <f>IF(Table3[[#This Row],[Upper Confidence Bound]]="","",STANDARDIZE(Table3[[#This Row],[Upper Confidence Bound]],$L$3,$L$4))</f>
        <v>1.5689279001849439</v>
      </c>
    </row>
    <row r="231" spans="1:9">
      <c r="A231" s="127">
        <v>44958</v>
      </c>
      <c r="C231" s="128">
        <f t="shared" si="8"/>
        <v>7.9720361859846411</v>
      </c>
      <c r="D231" s="128">
        <f t="shared" si="9"/>
        <v>-0.84887701248011727</v>
      </c>
      <c r="E231" s="128">
        <f t="shared" si="10"/>
        <v>16.7929493844494</v>
      </c>
      <c r="F231" s="45"/>
      <c r="G231" s="45">
        <f>IF(Table3[[#This Row],[Forecast]]="","",STANDARDIZE(Table3[[#This Row],[Forecast]],$L$3,$L$4))</f>
        <v>-0.48059654637163418</v>
      </c>
      <c r="H231" s="45">
        <f>IF(Table3[[#This Row],[Lower Confidence Bound]]="","",STANDARDIZE(Table3[[#This Row],[Lower Confidence Bound]],$L$3,$L$4))</f>
        <v>-2.5501829630585457</v>
      </c>
      <c r="I231" s="45">
        <f>IF(Table3[[#This Row],[Upper Confidence Bound]]="","",STANDARDIZE(Table3[[#This Row],[Upper Confidence Bound]],$L$3,$L$4))</f>
        <v>1.5889898703152774</v>
      </c>
    </row>
    <row r="232" spans="1:9">
      <c r="A232" s="127">
        <v>44986</v>
      </c>
      <c r="C232" s="128">
        <f t="shared" si="8"/>
        <v>7.9366566956883107</v>
      </c>
      <c r="D232" s="128">
        <f t="shared" si="9"/>
        <v>-1.0037618854248054</v>
      </c>
      <c r="E232" s="128">
        <f t="shared" si="10"/>
        <v>16.877075276801428</v>
      </c>
      <c r="F232" s="45"/>
      <c r="G232" s="45">
        <f>IF(Table3[[#This Row],[Forecast]]="","",STANDARDIZE(Table3[[#This Row],[Forecast]],$L$3,$L$4))</f>
        <v>-0.48889737769138186</v>
      </c>
      <c r="H232" s="45">
        <f>IF(Table3[[#This Row],[Lower Confidence Bound]]="","",STANDARDIZE(Table3[[#This Row],[Lower Confidence Bound]],$L$3,$L$4))</f>
        <v>-2.5865224691827411</v>
      </c>
      <c r="I232" s="45">
        <f>IF(Table3[[#This Row],[Upper Confidence Bound]]="","",STANDARDIZE(Table3[[#This Row],[Upper Confidence Bound]],$L$3,$L$4))</f>
        <v>1.6087277137999774</v>
      </c>
    </row>
    <row r="233" spans="1:9">
      <c r="A233" s="127">
        <v>45017</v>
      </c>
      <c r="C233" s="128">
        <f t="shared" si="8"/>
        <v>7.9012772053919686</v>
      </c>
      <c r="D233" s="128">
        <f t="shared" si="9"/>
        <v>-1.157320219946957</v>
      </c>
      <c r="E233" s="128">
        <f t="shared" si="10"/>
        <v>16.959874630730894</v>
      </c>
      <c r="F233" s="45"/>
      <c r="G233" s="45">
        <f>IF(Table3[[#This Row],[Forecast]]="","",STANDARDIZE(Table3[[#This Row],[Forecast]],$L$3,$L$4))</f>
        <v>-0.49719820901113226</v>
      </c>
      <c r="H233" s="45">
        <f>IF(Table3[[#This Row],[Lower Confidence Bound]]="","",STANDARDIZE(Table3[[#This Row],[Lower Confidence Bound]],$L$3,$L$4))</f>
        <v>-2.6225507392887684</v>
      </c>
      <c r="I233" s="45">
        <f>IF(Table3[[#This Row],[Upper Confidence Bound]]="","",STANDARDIZE(Table3[[#This Row],[Upper Confidence Bound]],$L$3,$L$4))</f>
        <v>1.6281543212665037</v>
      </c>
    </row>
    <row r="234" spans="1:9">
      <c r="A234" s="127">
        <v>45047</v>
      </c>
      <c r="C234" s="128">
        <f t="shared" si="8"/>
        <v>7.8658977150956382</v>
      </c>
      <c r="D234" s="128">
        <f t="shared" si="9"/>
        <v>-1.3096035358590825</v>
      </c>
      <c r="E234" s="128">
        <f t="shared" si="10"/>
        <v>17.041398966050359</v>
      </c>
      <c r="F234" s="45"/>
      <c r="G234" s="45">
        <f>IF(Table3[[#This Row],[Forecast]]="","",STANDARDIZE(Table3[[#This Row],[Forecast]],$L$3,$L$4))</f>
        <v>-0.50549904033088</v>
      </c>
      <c r="H234" s="45">
        <f>IF(Table3[[#This Row],[Lower Confidence Bound]]="","",STANDARDIZE(Table3[[#This Row],[Lower Confidence Bound]],$L$3,$L$4))</f>
        <v>-2.6582798610938245</v>
      </c>
      <c r="I234" s="45">
        <f>IF(Table3[[#This Row],[Upper Confidence Bound]]="","",STANDARDIZE(Table3[[#This Row],[Upper Confidence Bound]],$L$3,$L$4))</f>
        <v>1.6472817804320647</v>
      </c>
    </row>
    <row r="235" spans="1:9">
      <c r="A235" s="127">
        <v>45078</v>
      </c>
      <c r="C235" s="128">
        <f t="shared" si="8"/>
        <v>7.830518224799297</v>
      </c>
      <c r="D235" s="128">
        <f t="shared" si="9"/>
        <v>-1.4606602207018646</v>
      </c>
      <c r="E235" s="128">
        <f t="shared" si="10"/>
        <v>17.121696670300459</v>
      </c>
      <c r="F235" s="45"/>
      <c r="G235" s="45">
        <f>IF(Table3[[#This Row],[Forecast]]="","",STANDARDIZE(Table3[[#This Row],[Forecast]],$L$3,$L$4))</f>
        <v>-0.51379987165063012</v>
      </c>
      <c r="H235" s="45">
        <f>IF(Table3[[#This Row],[Lower Confidence Bound]]="","",STANDARDIZE(Table3[[#This Row],[Lower Confidence Bound]],$L$3,$L$4))</f>
        <v>-2.6937211874130531</v>
      </c>
      <c r="I235" s="45">
        <f>IF(Table3[[#This Row],[Upper Confidence Bound]]="","",STANDARDIZE(Table3[[#This Row],[Upper Confidence Bound]],$L$3,$L$4))</f>
        <v>1.6661214441117926</v>
      </c>
    </row>
    <row r="236" spans="1:9">
      <c r="A236" s="127">
        <v>45108</v>
      </c>
      <c r="C236" s="128">
        <f t="shared" si="8"/>
        <v>7.7951387345029666</v>
      </c>
      <c r="D236" s="128">
        <f t="shared" si="9"/>
        <v>-1.6105357888295906</v>
      </c>
      <c r="E236" s="128">
        <f t="shared" si="10"/>
        <v>17.200813257835524</v>
      </c>
      <c r="F236" s="45"/>
      <c r="G236" s="45">
        <f>IF(Table3[[#This Row],[Forecast]]="","",STANDARDIZE(Table3[[#This Row],[Forecast]],$L$3,$L$4))</f>
        <v>-0.52210070297037781</v>
      </c>
      <c r="H236" s="45">
        <f>IF(Table3[[#This Row],[Lower Confidence Bound]]="","",STANDARDIZE(Table3[[#This Row],[Lower Confidence Bound]],$L$3,$L$4))</f>
        <v>-2.7288853969468643</v>
      </c>
      <c r="I236" s="45">
        <f>IF(Table3[[#This Row],[Upper Confidence Bound]]="","",STANDARDIZE(Table3[[#This Row],[Upper Confidence Bound]],$L$3,$L$4))</f>
        <v>1.6846839910061084</v>
      </c>
    </row>
    <row r="237" spans="1:9">
      <c r="A237" s="127">
        <v>45139</v>
      </c>
      <c r="C237" s="128">
        <f t="shared" si="8"/>
        <v>7.7597592442066254</v>
      </c>
      <c r="D237" s="128">
        <f t="shared" si="9"/>
        <v>-1.7592731136187059</v>
      </c>
      <c r="E237" s="128">
        <f t="shared" si="10"/>
        <v>17.278791602031959</v>
      </c>
      <c r="F237" s="45"/>
      <c r="G237" s="45">
        <f>IF(Table3[[#This Row],[Forecast]]="","",STANDARDIZE(Table3[[#This Row],[Forecast]],$L$3,$L$4))</f>
        <v>-0.53040153429012793</v>
      </c>
      <c r="H237" s="45">
        <f>IF(Table3[[#This Row],[Lower Confidence Bound]]="","",STANDARDIZE(Table3[[#This Row],[Lower Confidence Bound]],$L$3,$L$4))</f>
        <v>-2.7637825487623333</v>
      </c>
      <c r="I237" s="45">
        <f>IF(Table3[[#This Row],[Upper Confidence Bound]]="","",STANDARDIZE(Table3[[#This Row],[Upper Confidence Bound]],$L$3,$L$4))</f>
        <v>1.7029794801820779</v>
      </c>
    </row>
    <row r="238" spans="1:9">
      <c r="A238" s="127">
        <v>45170</v>
      </c>
      <c r="C238" s="128">
        <f t="shared" si="8"/>
        <v>7.724379753910295</v>
      </c>
      <c r="D238" s="128">
        <f t="shared" si="9"/>
        <v>-1.906912636128018</v>
      </c>
      <c r="E238" s="128">
        <f t="shared" si="10"/>
        <v>17.35567214394861</v>
      </c>
      <c r="F238" s="45"/>
      <c r="G238" s="45">
        <f>IF(Table3[[#This Row],[Forecast]]="","",STANDARDIZE(Table3[[#This Row],[Forecast]],$L$3,$L$4))</f>
        <v>-0.53870236560987561</v>
      </c>
      <c r="H238" s="45">
        <f>IF(Table3[[#This Row],[Lower Confidence Bound]]="","",STANDARDIZE(Table3[[#This Row],[Lower Confidence Bound]],$L$3,$L$4))</f>
        <v>-2.79842213124962</v>
      </c>
      <c r="I238" s="45">
        <f>IF(Table3[[#This Row],[Upper Confidence Bound]]="","",STANDARDIZE(Table3[[#This Row],[Upper Confidence Bound]],$L$3,$L$4))</f>
        <v>1.721017400029869</v>
      </c>
    </row>
    <row r="239" spans="1:9">
      <c r="A239" s="127">
        <v>45200</v>
      </c>
      <c r="C239" s="128">
        <f t="shared" si="8"/>
        <v>7.6890002636139529</v>
      </c>
      <c r="D239" s="128">
        <f t="shared" si="9"/>
        <v>-2.0534925530633421</v>
      </c>
      <c r="E239" s="128">
        <f t="shared" si="10"/>
        <v>17.431493080291247</v>
      </c>
      <c r="F239" s="45"/>
      <c r="G239" s="45">
        <f>IF(Table3[[#This Row],[Forecast]]="","",STANDARDIZE(Table3[[#This Row],[Forecast]],$L$3,$L$4))</f>
        <v>-0.54700319692962607</v>
      </c>
      <c r="H239" s="45">
        <f>IF(Table3[[#This Row],[Lower Confidence Bound]]="","",STANDARDIZE(Table3[[#This Row],[Lower Confidence Bound]],$L$3,$L$4))</f>
        <v>-2.8328131062227371</v>
      </c>
      <c r="I239" s="45">
        <f>IF(Table3[[#This Row],[Upper Confidence Bound]]="","",STANDARDIZE(Table3[[#This Row],[Upper Confidence Bound]],$L$3,$L$4))</f>
        <v>1.7388067123634852</v>
      </c>
    </row>
    <row r="240" spans="1:9">
      <c r="A240" s="127">
        <v>45231</v>
      </c>
      <c r="C240" s="128">
        <f t="shared" si="8"/>
        <v>7.6536207733176225</v>
      </c>
      <c r="D240" s="128">
        <f t="shared" si="9"/>
        <v>-2.1990489864992986</v>
      </c>
      <c r="E240" s="128">
        <f t="shared" si="10"/>
        <v>17.506290533134543</v>
      </c>
      <c r="F240" s="45"/>
      <c r="G240" s="45">
        <f>IF(Table3[[#This Row],[Forecast]]="","",STANDARDIZE(Table3[[#This Row],[Forecast]],$L$3,$L$4))</f>
        <v>-0.55530402824937375</v>
      </c>
      <c r="H240" s="45">
        <f>IF(Table3[[#This Row],[Lower Confidence Bound]]="","",STANDARDIZE(Table3[[#This Row],[Lower Confidence Bound]],$L$3,$L$4))</f>
        <v>-2.8669639487401399</v>
      </c>
      <c r="I240" s="45">
        <f>IF(Table3[[#This Row],[Upper Confidence Bound]]="","",STANDARDIZE(Table3[[#This Row],[Upper Confidence Bound]],$L$3,$L$4))</f>
        <v>1.7563558922413922</v>
      </c>
    </row>
    <row r="241" spans="1:9">
      <c r="A241" s="127">
        <v>45261</v>
      </c>
      <c r="C241" s="128">
        <f t="shared" si="8"/>
        <v>7.6182412830212813</v>
      </c>
      <c r="D241" s="128">
        <f t="shared" si="9"/>
        <v>-2.3436161374754176</v>
      </c>
      <c r="E241" s="128">
        <f t="shared" si="10"/>
        <v>17.580098703517979</v>
      </c>
      <c r="F241" s="45"/>
      <c r="G241" s="45">
        <f>IF(Table3[[#This Row],[Forecast]]="","",STANDARDIZE(Table3[[#This Row],[Forecast]],$L$3,$L$4))</f>
        <v>-0.56360485956912387</v>
      </c>
      <c r="H241" s="45">
        <f>IF(Table3[[#This Row],[Lower Confidence Bound]]="","",STANDARDIZE(Table3[[#This Row],[Lower Confidence Bound]],$L$3,$L$4))</f>
        <v>-2.9008826831418539</v>
      </c>
      <c r="I241" s="45">
        <f>IF(Table3[[#This Row],[Upper Confidence Bound]]="","",STANDARDIZE(Table3[[#This Row],[Upper Confidence Bound]],$L$3,$L$4))</f>
        <v>1.7736729640036062</v>
      </c>
    </row>
    <row r="242" spans="1:9">
      <c r="A242" s="127">
        <v>45292</v>
      </c>
      <c r="C242" s="128">
        <f t="shared" si="8"/>
        <v>7.5828617927249509</v>
      </c>
      <c r="D242" s="128">
        <f t="shared" si="9"/>
        <v>-2.4872264252987888</v>
      </c>
      <c r="E242" s="128">
        <f t="shared" si="10"/>
        <v>17.65295001074869</v>
      </c>
      <c r="F242" s="45"/>
      <c r="G242" s="45">
        <f>IF(Table3[[#This Row],[Forecast]]="","",STANDARDIZE(Table3[[#This Row],[Forecast]],$L$3,$L$4))</f>
        <v>-0.57190569088887155</v>
      </c>
      <c r="H242" s="45">
        <f>IF(Table3[[#This Row],[Lower Confidence Bound]]="","",STANDARDIZE(Table3[[#This Row],[Lower Confidence Bound]],$L$3,$L$4))</f>
        <v>-2.9345769157330412</v>
      </c>
      <c r="I242" s="45">
        <f>IF(Table3[[#This Row],[Upper Confidence Bound]]="","",STANDARDIZE(Table3[[#This Row],[Upper Confidence Bound]],$L$3,$L$4))</f>
        <v>1.7907655339552984</v>
      </c>
    </row>
    <row r="243" spans="1:9">
      <c r="A243" s="127">
        <v>45323</v>
      </c>
      <c r="C243" s="128">
        <f t="shared" si="8"/>
        <v>7.5474823024286097</v>
      </c>
      <c r="D243" s="128">
        <f t="shared" si="9"/>
        <v>-2.629910614145154</v>
      </c>
      <c r="E243" s="128">
        <f t="shared" si="10"/>
        <v>17.724875219002374</v>
      </c>
      <c r="F243" s="45"/>
      <c r="G243" s="45">
        <f>IF(Table3[[#This Row],[Forecast]]="","",STANDARDIZE(Table3[[#This Row],[Forecast]],$L$3,$L$4))</f>
        <v>-0.58020652220862179</v>
      </c>
      <c r="H243" s="45">
        <f>IF(Table3[[#This Row],[Lower Confidence Bound]]="","",STANDARDIZE(Table3[[#This Row],[Lower Confidence Bound]],$L$3,$L$4))</f>
        <v>-2.9680538644874885</v>
      </c>
      <c r="I243" s="45">
        <f>IF(Table3[[#This Row],[Upper Confidence Bound]]="","",STANDARDIZE(Table3[[#This Row],[Upper Confidence Bound]],$L$3,$L$4))</f>
        <v>1.8076408200702452</v>
      </c>
    </row>
    <row r="244" spans="1:9">
      <c r="A244" s="127">
        <v>45352</v>
      </c>
      <c r="C244" s="128">
        <f t="shared" si="8"/>
        <v>7.5121028121322793</v>
      </c>
      <c r="D244" s="128">
        <f t="shared" si="9"/>
        <v>-2.7716979283444543</v>
      </c>
      <c r="E244" s="128">
        <f t="shared" si="10"/>
        <v>17.795903552609012</v>
      </c>
      <c r="F244" s="45"/>
      <c r="G244" s="45">
        <f>IF(Table3[[#This Row],[Forecast]]="","",STANDARDIZE(Table3[[#This Row],[Forecast]],$L$3,$L$4))</f>
        <v>-0.58850735352836947</v>
      </c>
      <c r="H244" s="45">
        <f>IF(Table3[[#This Row],[Lower Confidence Bound]]="","",STANDARDIZE(Table3[[#This Row],[Lower Confidence Bound]],$L$3,$L$4))</f>
        <v>-3.0013203860962103</v>
      </c>
      <c r="I244" s="45">
        <f>IF(Table3[[#This Row],[Upper Confidence Bound]]="","",STANDARDIZE(Table3[[#This Row],[Upper Confidence Bound]],$L$3,$L$4))</f>
        <v>1.8243056790394716</v>
      </c>
    </row>
    <row r="245" spans="1:9">
      <c r="A245" s="127">
        <v>45383</v>
      </c>
      <c r="C245" s="128">
        <f t="shared" si="8"/>
        <v>7.4767233218359381</v>
      </c>
      <c r="D245" s="128">
        <f t="shared" si="9"/>
        <v>-2.9126161575622307</v>
      </c>
      <c r="E245" s="128">
        <f t="shared" si="10"/>
        <v>17.866062801234108</v>
      </c>
      <c r="F245" s="45"/>
      <c r="G245" s="45">
        <f>IF(Table3[[#This Row],[Forecast]]="","",STANDARDIZE(Table3[[#This Row],[Forecast]],$L$3,$L$4))</f>
        <v>-0.59680818484811959</v>
      </c>
      <c r="H245" s="45">
        <f>IF(Table3[[#This Row],[Lower Confidence Bound]]="","",STANDARDIZE(Table3[[#This Row],[Lower Confidence Bound]],$L$3,$L$4))</f>
        <v>-3.0343830006453985</v>
      </c>
      <c r="I245" s="45">
        <f>IF(Table3[[#This Row],[Upper Confidence Bound]]="","",STANDARDIZE(Table3[[#This Row],[Upper Confidence Bound]],$L$3,$L$4))</f>
        <v>1.8407666309491593</v>
      </c>
    </row>
    <row r="246" spans="1:9">
      <c r="A246" s="127">
        <v>45413</v>
      </c>
      <c r="C246" s="128">
        <f t="shared" si="8"/>
        <v>7.4413438315396077</v>
      </c>
      <c r="D246" s="128">
        <f t="shared" si="9"/>
        <v>-3.0526917529373909</v>
      </c>
      <c r="E246" s="128">
        <f t="shared" si="10"/>
        <v>17.935379416016605</v>
      </c>
      <c r="F246" s="45"/>
      <c r="G246" s="45">
        <f>IF(Table3[[#This Row],[Forecast]]="","",STANDARDIZE(Table3[[#This Row],[Forecast]],$L$3,$L$4))</f>
        <v>-0.60510901616786728</v>
      </c>
      <c r="H246" s="45">
        <f>IF(Table3[[#This Row],[Lower Confidence Bound]]="","",STANDARDIZE(Table3[[#This Row],[Lower Confidence Bound]],$L$3,$L$4))</f>
        <v>-3.0672479141725169</v>
      </c>
      <c r="I246" s="45">
        <f>IF(Table3[[#This Row],[Upper Confidence Bound]]="","",STANDARDIZE(Table3[[#This Row],[Upper Confidence Bound]],$L$3,$L$4))</f>
        <v>1.8570298818367821</v>
      </c>
    </row>
    <row r="247" spans="1:9">
      <c r="A247" s="127">
        <v>45444</v>
      </c>
      <c r="C247" s="128">
        <f t="shared" si="8"/>
        <v>7.4059643412432665</v>
      </c>
      <c r="D247" s="128">
        <f t="shared" si="9"/>
        <v>-3.1919499151084425</v>
      </c>
      <c r="E247" s="128">
        <f t="shared" si="10"/>
        <v>18.003878597594976</v>
      </c>
      <c r="F247" s="45"/>
      <c r="G247" s="45">
        <f>IF(Table3[[#This Row],[Forecast]]="","",STANDARDIZE(Table3[[#This Row],[Forecast]],$L$3,$L$4))</f>
        <v>-0.61340984748761751</v>
      </c>
      <c r="H247" s="45">
        <f>IF(Table3[[#This Row],[Lower Confidence Bound]]="","",STANDARDIZE(Table3[[#This Row],[Lower Confidence Bound]],$L$3,$L$4))</f>
        <v>-3.0999210393192596</v>
      </c>
      <c r="I247" s="45">
        <f>IF(Table3[[#This Row],[Upper Confidence Bound]]="","",STANDARDIZE(Table3[[#This Row],[Upper Confidence Bound]],$L$3,$L$4))</f>
        <v>1.8731013443440248</v>
      </c>
    </row>
    <row r="248" spans="1:9">
      <c r="A248" s="127">
        <v>45474</v>
      </c>
      <c r="C248" s="128">
        <f t="shared" si="8"/>
        <v>7.3705848509469361</v>
      </c>
      <c r="D248" s="128">
        <f t="shared" si="9"/>
        <v>-3.330414674948309</v>
      </c>
      <c r="E248" s="128">
        <f t="shared" si="10"/>
        <v>18.071584376842182</v>
      </c>
      <c r="F248" s="45"/>
      <c r="G248" s="45">
        <f>IF(Table3[[#This Row],[Forecast]]="","",STANDARDIZE(Table3[[#This Row],[Forecast]],$L$3,$L$4))</f>
        <v>-0.62171067880736519</v>
      </c>
      <c r="H248" s="45">
        <f>IF(Table3[[#This Row],[Lower Confidence Bound]]="","",STANDARDIZE(Table3[[#This Row],[Lower Confidence Bound]],$L$3,$L$4))</f>
        <v>-3.1324080142737665</v>
      </c>
      <c r="I248" s="45">
        <f>IF(Table3[[#This Row],[Upper Confidence Bound]]="","",STANDARDIZE(Table3[[#This Row],[Upper Confidence Bound]],$L$3,$L$4))</f>
        <v>1.8889866566590361</v>
      </c>
    </row>
    <row r="249" spans="1:9">
      <c r="A249" s="127">
        <v>45505</v>
      </c>
      <c r="C249" s="128">
        <f t="shared" si="8"/>
        <v>7.3352053606505949</v>
      </c>
      <c r="D249" s="128">
        <f t="shared" si="9"/>
        <v>-3.4681089677321859</v>
      </c>
      <c r="E249" s="128">
        <f t="shared" si="10"/>
        <v>18.138519689033377</v>
      </c>
      <c r="F249" s="45"/>
      <c r="G249" s="45">
        <f>IF(Table3[[#This Row],[Forecast]]="","",STANDARDIZE(Table3[[#This Row],[Forecast]],$L$3,$L$4))</f>
        <v>-0.63001151012711532</v>
      </c>
      <c r="H249" s="45">
        <f>IF(Table3[[#This Row],[Lower Confidence Bound]]="","",STANDARDIZE(Table3[[#This Row],[Lower Confidence Bound]],$L$3,$L$4))</f>
        <v>-3.1647142201720877</v>
      </c>
      <c r="I249" s="45">
        <f>IF(Table3[[#This Row],[Upper Confidence Bound]]="","",STANDARDIZE(Table3[[#This Row],[Upper Confidence Bound]],$L$3,$L$4))</f>
        <v>1.9046911999178571</v>
      </c>
    </row>
    <row r="250" spans="1:9">
      <c r="A250" s="127">
        <v>45536</v>
      </c>
      <c r="C250" s="128">
        <f t="shared" si="8"/>
        <v>7.2998258703542644</v>
      </c>
      <c r="D250" s="128">
        <f t="shared" si="9"/>
        <v>-3.6050547013788767</v>
      </c>
      <c r="E250" s="128">
        <f t="shared" si="10"/>
        <v>18.204706442087407</v>
      </c>
      <c r="F250" s="45"/>
      <c r="G250" s="45">
        <f>IF(Table3[[#This Row],[Forecast]]="","",STANDARDIZE(Table3[[#This Row],[Forecast]],$L$3,$L$4))</f>
        <v>-0.638312341446863</v>
      </c>
      <c r="H250" s="45">
        <f>IF(Table3[[#This Row],[Lower Confidence Bound]]="","",STANDARDIZE(Table3[[#This Row],[Lower Confidence Bound]],$L$3,$L$4))</f>
        <v>-3.1968447971091494</v>
      </c>
      <c r="I250" s="45">
        <f>IF(Table3[[#This Row],[Upper Confidence Bound]]="","",STANDARDIZE(Table3[[#This Row],[Upper Confidence Bound]],$L$3,$L$4))</f>
        <v>1.9202201142154234</v>
      </c>
    </row>
    <row r="251" spans="1:9">
      <c r="A251" s="127">
        <v>45566</v>
      </c>
      <c r="C251" s="128">
        <f t="shared" si="8"/>
        <v>7.2644463800579224</v>
      </c>
      <c r="D251" s="128">
        <f t="shared" si="9"/>
        <v>-3.7412728193340818</v>
      </c>
      <c r="E251" s="128">
        <f t="shared" si="10"/>
        <v>18.270165579449927</v>
      </c>
      <c r="F251" s="45"/>
      <c r="G251" s="45">
        <f>IF(Table3[[#This Row],[Forecast]]="","",STANDARDIZE(Table3[[#This Row],[Forecast]],$L$3,$L$4))</f>
        <v>-0.64661317276661345</v>
      </c>
      <c r="H251" s="45">
        <f>IF(Table3[[#This Row],[Lower Confidence Bound]]="","",STANDARDIZE(Table3[[#This Row],[Lower Confidence Bound]],$L$3,$L$4))</f>
        <v>-3.2288046588925998</v>
      </c>
      <c r="I251" s="45">
        <f>IF(Table3[[#This Row],[Upper Confidence Bound]]="","",STANDARDIZE(Table3[[#This Row],[Upper Confidence Bound]],$L$3,$L$4))</f>
        <v>1.9355783133593729</v>
      </c>
    </row>
    <row r="252" spans="1:9">
      <c r="A252" s="127">
        <v>45597</v>
      </c>
      <c r="C252" s="128">
        <f t="shared" si="8"/>
        <v>7.229066889761592</v>
      </c>
      <c r="D252" s="128">
        <f t="shared" si="9"/>
        <v>-3.8767833586002247</v>
      </c>
      <c r="E252" s="128">
        <f t="shared" si="10"/>
        <v>18.334917138123409</v>
      </c>
      <c r="F252" s="45"/>
      <c r="G252" s="45">
        <f>IF(Table3[[#This Row],[Forecast]]="","",STANDARDIZE(Table3[[#This Row],[Forecast]],$L$3,$L$4))</f>
        <v>-0.65491400408636113</v>
      </c>
      <c r="H252" s="45">
        <f>IF(Table3[[#This Row],[Lower Confidence Bound]]="","",STANDARDIZE(Table3[[#This Row],[Lower Confidence Bound]],$L$3,$L$4))</f>
        <v>-3.2605985066579239</v>
      </c>
      <c r="I252" s="45">
        <f>IF(Table3[[#This Row],[Upper Confidence Bound]]="","",STANDARDIZE(Table3[[#This Row],[Upper Confidence Bound]],$L$3,$L$4))</f>
        <v>1.9507704984852017</v>
      </c>
    </row>
    <row r="253" spans="1:9">
      <c r="A253" s="127">
        <v>45627</v>
      </c>
      <c r="C253" s="128">
        <f t="shared" si="8"/>
        <v>7.1936873994652508</v>
      </c>
      <c r="D253" s="128">
        <f t="shared" si="9"/>
        <v>-4.0116055033628122</v>
      </c>
      <c r="E253" s="128">
        <f t="shared" si="10"/>
        <v>18.398980302293314</v>
      </c>
      <c r="F253" s="45"/>
      <c r="G253" s="45">
        <f>IF(Table3[[#This Row],[Forecast]]="","",STANDARDIZE(Table3[[#This Row],[Forecast]],$L$3,$L$4))</f>
        <v>-0.66321483540611126</v>
      </c>
      <c r="H253" s="45">
        <f>IF(Table3[[#This Row],[Lower Confidence Bound]]="","",STANDARDIZE(Table3[[#This Row],[Lower Confidence Bound]],$L$3,$L$4))</f>
        <v>-3.2922308414504045</v>
      </c>
      <c r="I253" s="45">
        <f>IF(Table3[[#This Row],[Upper Confidence Bound]]="","",STANDARDIZE(Table3[[#This Row],[Upper Confidence Bound]],$L$3,$L$4))</f>
        <v>1.9658011706381819</v>
      </c>
    </row>
    <row r="254" spans="1:9">
      <c r="A254" s="127">
        <v>45658</v>
      </c>
      <c r="C254" s="128">
        <f t="shared" si="8"/>
        <v>7.1583079091689203</v>
      </c>
      <c r="D254" s="128">
        <f t="shared" si="9"/>
        <v>-4.145757634614295</v>
      </c>
      <c r="E254" s="128">
        <f t="shared" si="10"/>
        <v>18.462373452952136</v>
      </c>
      <c r="F254" s="45"/>
      <c r="G254" s="45">
        <f>IF(Table3[[#This Row],[Forecast]]="","",STANDARDIZE(Table3[[#This Row],[Forecast]],$L$3,$L$4))</f>
        <v>-0.67151566672585894</v>
      </c>
      <c r="H254" s="45">
        <f>IF(Table3[[#This Row],[Lower Confidence Bound]]="","",STANDARDIZE(Table3[[#This Row],[Lower Confidence Bound]],$L$3,$L$4))</f>
        <v>-3.3237059758680054</v>
      </c>
      <c r="I254" s="45">
        <f>IF(Table3[[#This Row],[Upper Confidence Bound]]="","",STANDARDIZE(Table3[[#This Row],[Upper Confidence Bound]],$L$3,$L$4))</f>
        <v>1.9806746424162875</v>
      </c>
    </row>
    <row r="255" spans="1:9">
      <c r="A255" s="127">
        <v>45689</v>
      </c>
      <c r="C255" s="128">
        <f t="shared" si="8"/>
        <v>7.1229284188725783</v>
      </c>
      <c r="D255" s="128">
        <f t="shared" si="9"/>
        <v>-4.2792573761344874</v>
      </c>
      <c r="E255" s="128">
        <f t="shared" si="10"/>
        <v>18.525114213879643</v>
      </c>
      <c r="F255" s="45"/>
      <c r="G255" s="45">
        <f>IF(Table3[[#This Row],[Forecast]]="","",STANDARDIZE(Table3[[#This Row],[Forecast]],$L$3,$L$4))</f>
        <v>-0.67981649804560929</v>
      </c>
      <c r="H255" s="45">
        <f>IF(Table3[[#This Row],[Lower Confidence Bound]]="","",STANDARDIZE(Table3[[#This Row],[Lower Confidence Bound]],$L$3,$L$4))</f>
        <v>-3.3550280448494223</v>
      </c>
      <c r="I255" s="45">
        <f>IF(Table3[[#This Row],[Upper Confidence Bound]]="","",STANDARDIZE(Table3[[#This Row],[Upper Confidence Bound]],$L$3,$L$4))</f>
        <v>1.9953950487582035</v>
      </c>
    </row>
    <row r="256" spans="1:9">
      <c r="A256" s="127">
        <v>45717</v>
      </c>
      <c r="C256" s="128">
        <f t="shared" si="8"/>
        <v>7.0875489285762479</v>
      </c>
      <c r="D256" s="128">
        <f t="shared" si="9"/>
        <v>-4.4121216371486609</v>
      </c>
      <c r="E256" s="128">
        <f t="shared" si="10"/>
        <v>18.587219494301156</v>
      </c>
      <c r="F256" s="45"/>
      <c r="G256" s="45">
        <f>IF(Table3[[#This Row],[Forecast]]="","",STANDARDIZE(Table3[[#This Row],[Forecast]],$L$3,$L$4))</f>
        <v>-0.68811732936535697</v>
      </c>
      <c r="H256" s="45">
        <f>IF(Table3[[#This Row],[Lower Confidence Bound]]="","",STANDARDIZE(Table3[[#This Row],[Lower Confidence Bound]],$L$3,$L$4))</f>
        <v>-3.386201015682639</v>
      </c>
      <c r="I256" s="45">
        <f>IF(Table3[[#This Row],[Upper Confidence Bound]]="","",STANDARDIZE(Table3[[#This Row],[Upper Confidence Bound]],$L$3,$L$4))</f>
        <v>2.0099663569519248</v>
      </c>
    </row>
    <row r="257" spans="1:9">
      <c r="A257" s="127">
        <v>45748</v>
      </c>
      <c r="C257" s="128">
        <f t="shared" si="8"/>
        <v>7.0521694382799067</v>
      </c>
      <c r="D257" s="128">
        <f t="shared" si="9"/>
        <v>-4.5443666519520578</v>
      </c>
      <c r="E257" s="128">
        <f t="shared" si="10"/>
        <v>18.648705528511872</v>
      </c>
      <c r="F257" s="45"/>
      <c r="G257" s="45">
        <f>IF(Table3[[#This Row],[Forecast]]="","",STANDARDIZE(Table3[[#This Row],[Forecast]],$L$3,$L$4))</f>
        <v>-0.6964181606851072</v>
      </c>
      <c r="H257" s="45">
        <f>IF(Table3[[#This Row],[Lower Confidence Bound]]="","",STANDARDIZE(Table3[[#This Row],[Lower Confidence Bound]],$L$3,$L$4))</f>
        <v>-3.4172286973017378</v>
      </c>
      <c r="I257" s="45">
        <f>IF(Table3[[#This Row],[Upper Confidence Bound]]="","",STANDARDIZE(Table3[[#This Row],[Upper Confidence Bound]],$L$3,$L$4))</f>
        <v>2.0243923759315234</v>
      </c>
    </row>
    <row r="258" spans="1:9">
      <c r="A258" s="127">
        <v>45778</v>
      </c>
      <c r="C258" s="128">
        <f t="shared" ref="C258:C289" si="11">_xlfn.FORECAST.ETS(A258,$B$2:$B$193,$A$2:$A$193,1,1)</f>
        <v>7.0167899479835762</v>
      </c>
      <c r="D258" s="128">
        <f t="shared" ref="D258:D289" si="12">C258-_xlfn.FORECAST.ETS.CONFINT(A258,$B$2:$B$193,$A$2:$A$193,$M$1,1,1)</f>
        <v>-4.6760080167598348</v>
      </c>
      <c r="E258" s="128">
        <f t="shared" ref="E258:E289" si="13">C258+_xlfn.FORECAST.ETS.CONFINT(A258,$B$2:$B$193,$A$2:$A$193,$M$1,1,1)</f>
        <v>18.709587912726988</v>
      </c>
      <c r="F258" s="45"/>
      <c r="G258" s="45">
        <f>IF(Table3[[#This Row],[Forecast]]="","",STANDARDIZE(Table3[[#This Row],[Forecast]],$L$3,$L$4))</f>
        <v>-0.70471899200485488</v>
      </c>
      <c r="H258" s="45">
        <f>IF(Table3[[#This Row],[Lower Confidence Bound]]="","",STANDARDIZE(Table3[[#This Row],[Lower Confidence Bound]],$L$3,$L$4))</f>
        <v>-3.4481147489327322</v>
      </c>
      <c r="I258" s="45">
        <f>IF(Table3[[#This Row],[Upper Confidence Bound]]="","",STANDARDIZE(Table3[[#This Row],[Upper Confidence Bound]],$L$3,$L$4))</f>
        <v>2.0386767649230224</v>
      </c>
    </row>
    <row r="259" spans="1:9">
      <c r="A259" s="127">
        <v>45809</v>
      </c>
      <c r="C259" s="128">
        <f t="shared" si="11"/>
        <v>6.9814104576872351</v>
      </c>
      <c r="D259" s="128">
        <f t="shared" si="12"/>
        <v>-4.8070607240162806</v>
      </c>
      <c r="E259" s="128">
        <f t="shared" si="13"/>
        <v>18.76988163939075</v>
      </c>
      <c r="F259" s="45"/>
      <c r="G259" s="45">
        <f>IF(Table3[[#This Row],[Forecast]]="","",STANDARDIZE(Table3[[#This Row],[Forecast]],$L$3,$L$4))</f>
        <v>-0.71301982332460501</v>
      </c>
      <c r="H259" s="45">
        <f>IF(Table3[[#This Row],[Lower Confidence Bound]]="","",STANDARDIZE(Table3[[#This Row],[Lower Confidence Bound]],$L$3,$L$4))</f>
        <v>-3.478862688143288</v>
      </c>
      <c r="I259" s="45">
        <f>IF(Table3[[#This Row],[Upper Confidence Bound]]="","",STANDARDIZE(Table3[[#This Row],[Upper Confidence Bound]],$L$3,$L$4))</f>
        <v>2.0528230414940776</v>
      </c>
    </row>
    <row r="260" spans="1:9">
      <c r="A260" s="127">
        <v>45839</v>
      </c>
      <c r="C260" s="128">
        <f t="shared" si="11"/>
        <v>6.9460309673909046</v>
      </c>
      <c r="D260" s="128">
        <f t="shared" si="12"/>
        <v>-4.9375391943736657</v>
      </c>
      <c r="E260" s="128">
        <f t="shared" si="13"/>
        <v>18.829601129155474</v>
      </c>
      <c r="F260" s="45"/>
      <c r="G260" s="45">
        <f>IF(Table3[[#This Row],[Forecast]]="","",STANDARDIZE(Table3[[#This Row],[Forecast]],$L$3,$L$4))</f>
        <v>-0.72132065464435269</v>
      </c>
      <c r="H260" s="45">
        <f>IF(Table3[[#This Row],[Lower Confidence Bound]]="","",STANDARDIZE(Table3[[#This Row],[Lower Confidence Bound]],$L$3,$L$4))</f>
        <v>-3.5094758983456882</v>
      </c>
      <c r="I260" s="45">
        <f>IF(Table3[[#This Row],[Upper Confidence Bound]]="","",STANDARDIZE(Table3[[#This Row],[Upper Confidence Bound]],$L$3,$L$4))</f>
        <v>2.0668345890569828</v>
      </c>
    </row>
    <row r="261" spans="1:9">
      <c r="A261" s="127">
        <v>45870</v>
      </c>
      <c r="C261" s="128">
        <f t="shared" si="11"/>
        <v>6.9106514770945635</v>
      </c>
      <c r="D261" s="128">
        <f t="shared" si="12"/>
        <v>-5.0674573065313888</v>
      </c>
      <c r="E261" s="128">
        <f t="shared" si="13"/>
        <v>18.888760260720517</v>
      </c>
      <c r="F261" s="45"/>
      <c r="G261" s="45">
        <f>IF(Table3[[#This Row],[Forecast]]="","",STANDARDIZE(Table3[[#This Row],[Forecast]],$L$3,$L$4))</f>
        <v>-0.72962148596410292</v>
      </c>
      <c r="H261" s="45">
        <f>IF(Table3[[#This Row],[Lower Confidence Bound]]="","",STANDARDIZE(Table3[[#This Row],[Lower Confidence Bound]],$L$3,$L$4))</f>
        <v>-3.5399576357977733</v>
      </c>
      <c r="I261" s="45">
        <f>IF(Table3[[#This Row],[Upper Confidence Bound]]="","",STANDARDIZE(Table3[[#This Row],[Upper Confidence Bound]],$L$3,$L$4))</f>
        <v>2.0807146638695673</v>
      </c>
    </row>
    <row r="262" spans="1:9">
      <c r="A262" s="127">
        <v>45901</v>
      </c>
      <c r="C262" s="128">
        <f t="shared" si="11"/>
        <v>6.875271986798233</v>
      </c>
      <c r="D262" s="128">
        <f t="shared" si="12"/>
        <v>-5.19682842510736</v>
      </c>
      <c r="E262" s="128">
        <f t="shared" si="13"/>
        <v>18.947372398703827</v>
      </c>
      <c r="F262" s="45"/>
      <c r="G262" s="45">
        <f>IF(Table3[[#This Row],[Forecast]]="","",STANDARDIZE(Table3[[#This Row],[Forecast]],$L$3,$L$4))</f>
        <v>-0.7379223172838506</v>
      </c>
      <c r="H262" s="45">
        <f>IF(Table3[[#This Row],[Lower Confidence Bound]]="","",STANDARDIZE(Table3[[#This Row],[Lower Confidence Bound]],$L$3,$L$4))</f>
        <v>-3.5703110361421979</v>
      </c>
      <c r="I262" s="45">
        <f>IF(Table3[[#This Row],[Upper Confidence Bound]]="","",STANDARDIZE(Table3[[#This Row],[Upper Confidence Bound]],$L$3,$L$4))</f>
        <v>2.0944664015744969</v>
      </c>
    </row>
    <row r="263" spans="1:9">
      <c r="A263" s="127">
        <v>45931</v>
      </c>
      <c r="C263" s="128">
        <f t="shared" si="11"/>
        <v>6.8398924965018919</v>
      </c>
      <c r="D263" s="128">
        <f t="shared" si="12"/>
        <v>-5.3256654266980101</v>
      </c>
      <c r="E263" s="128">
        <f t="shared" si="13"/>
        <v>19.005450419701795</v>
      </c>
      <c r="F263" s="45"/>
      <c r="G263" s="45">
        <f>IF(Table3[[#This Row],[Forecast]]="","",STANDARDIZE(Table3[[#This Row],[Forecast]],$L$3,$L$4))</f>
        <v>-0.74622314860360073</v>
      </c>
      <c r="H263" s="45">
        <f>IF(Table3[[#This Row],[Lower Confidence Bound]]="","",STANDARDIZE(Table3[[#This Row],[Lower Confidence Bound]],$L$3,$L$4))</f>
        <v>-3.6005391205207053</v>
      </c>
      <c r="I263" s="45">
        <f>IF(Table3[[#This Row],[Upper Confidence Bound]]="","",STANDARDIZE(Table3[[#This Row],[Upper Confidence Bound]],$L$3,$L$4))</f>
        <v>2.1080928233135037</v>
      </c>
    </row>
    <row r="264" spans="1:9">
      <c r="A264" s="127">
        <v>45962</v>
      </c>
      <c r="C264" s="128">
        <f t="shared" si="11"/>
        <v>6.8045130062055614</v>
      </c>
      <c r="D264" s="128">
        <f t="shared" si="12"/>
        <v>-5.4539807242683578</v>
      </c>
      <c r="E264" s="128">
        <f t="shared" si="13"/>
        <v>19.06300673667948</v>
      </c>
      <c r="F264" s="45"/>
      <c r="G264" s="45">
        <f>IF(Table3[[#This Row],[Forecast]]="","",STANDARDIZE(Table3[[#This Row],[Forecast]],$L$3,$L$4))</f>
        <v>-0.75452397992334841</v>
      </c>
      <c r="H264" s="45">
        <f>IF(Table3[[#This Row],[Lower Confidence Bound]]="","",STANDARDIZE(Table3[[#This Row],[Lower Confidence Bound]],$L$3,$L$4))</f>
        <v>-3.6306448012965853</v>
      </c>
      <c r="I264" s="45">
        <f>IF(Table3[[#This Row],[Upper Confidence Bound]]="","",STANDARDIZE(Table3[[#This Row],[Upper Confidence Bound]],$L$3,$L$4))</f>
        <v>2.1215968414498882</v>
      </c>
    </row>
    <row r="265" spans="1:9">
      <c r="A265" s="127">
        <v>45992</v>
      </c>
      <c r="C265" s="128">
        <f t="shared" si="11"/>
        <v>6.7691335159092203</v>
      </c>
      <c r="D265" s="128">
        <f t="shared" si="12"/>
        <v>-5.581786290001161</v>
      </c>
      <c r="E265" s="128">
        <f t="shared" si="13"/>
        <v>19.120053321819601</v>
      </c>
      <c r="F265" s="45"/>
      <c r="G265" s="45">
        <f>IF(Table3[[#This Row],[Forecast]]="","",STANDARDIZE(Table3[[#This Row],[Forecast]],$L$3,$L$4))</f>
        <v>-0.76282481124309864</v>
      </c>
      <c r="H265" s="45">
        <f>IF(Table3[[#This Row],[Lower Confidence Bound]]="","",STANDARDIZE(Table3[[#This Row],[Lower Confidence Bound]],$L$3,$L$4))</f>
        <v>-3.6606308874156088</v>
      </c>
      <c r="I265" s="45">
        <f>IF(Table3[[#This Row],[Upper Confidence Bound]]="","",STANDARDIZE(Table3[[#This Row],[Upper Confidence Bound]],$L$3,$L$4))</f>
        <v>2.1349812649294115</v>
      </c>
    </row>
    <row r="266" spans="1:9">
      <c r="A266" s="127">
        <v>46023</v>
      </c>
      <c r="C266" s="128">
        <f t="shared" si="11"/>
        <v>6.7337540256128898</v>
      </c>
      <c r="D266" s="128">
        <f t="shared" si="12"/>
        <v>-5.7090936767221203</v>
      </c>
      <c r="E266" s="128">
        <f t="shared" si="13"/>
        <v>19.176601727947901</v>
      </c>
      <c r="F266" s="45"/>
      <c r="G266" s="45">
        <f>IF(Table3[[#This Row],[Forecast]]="","",STANDARDIZE(Table3[[#This Row],[Forecast]],$L$3,$L$4))</f>
        <v>-0.77112564256284633</v>
      </c>
      <c r="H266" s="45">
        <f>IF(Table3[[#This Row],[Lower Confidence Bound]]="","",STANDARDIZE(Table3[[#This Row],[Lower Confidence Bound]],$L$3,$L$4))</f>
        <v>-3.690500089432863</v>
      </c>
      <c r="I266" s="45">
        <f>IF(Table3[[#This Row],[Upper Confidence Bound]]="","",STANDARDIZE(Table3[[#This Row],[Upper Confidence Bound]],$L$3,$L$4))</f>
        <v>2.1482488043071704</v>
      </c>
    </row>
    <row r="267" spans="1:9">
      <c r="A267" s="127">
        <v>46054</v>
      </c>
      <c r="C267" s="128">
        <f t="shared" si="11"/>
        <v>6.6983745353165487</v>
      </c>
      <c r="D267" s="128">
        <f t="shared" si="12"/>
        <v>-5.8359140380082275</v>
      </c>
      <c r="E267" s="128">
        <f t="shared" si="13"/>
        <v>19.232663108641326</v>
      </c>
      <c r="F267" s="45"/>
      <c r="G267" s="45">
        <f>IF(Table3[[#This Row],[Forecast]]="","",STANDARDIZE(Table3[[#This Row],[Forecast]],$L$3,$L$4))</f>
        <v>-0.77942647388259645</v>
      </c>
      <c r="H267" s="45">
        <f>IF(Table3[[#This Row],[Lower Confidence Bound]]="","",STANDARDIZE(Table3[[#This Row],[Lower Confidence Bound]],$L$3,$L$4))</f>
        <v>-3.7202550242306271</v>
      </c>
      <c r="I267" s="45">
        <f>IF(Table3[[#This Row],[Upper Confidence Bound]]="","",STANDARDIZE(Table3[[#This Row],[Upper Confidence Bound]],$L$3,$L$4))</f>
        <v>2.1614020764654343</v>
      </c>
    </row>
    <row r="268" spans="1:9">
      <c r="A268" s="127">
        <v>46082</v>
      </c>
      <c r="C268" s="128">
        <f t="shared" si="11"/>
        <v>6.6629950450202173</v>
      </c>
      <c r="D268" s="128">
        <f t="shared" si="12"/>
        <v>-5.9622581470764704</v>
      </c>
      <c r="E268" s="128">
        <f t="shared" si="13"/>
        <v>19.288248237116903</v>
      </c>
      <c r="F268" s="45"/>
      <c r="G268" s="45">
        <f>IF(Table3[[#This Row],[Forecast]]="","",STANDARDIZE(Table3[[#This Row],[Forecast]],$L$3,$L$4))</f>
        <v>-0.78772730520234435</v>
      </c>
      <c r="H268" s="45">
        <f>IF(Table3[[#This Row],[Lower Confidence Bound]]="","",STANDARDIZE(Table3[[#This Row],[Lower Confidence Bound]],$L$3,$L$4))</f>
        <v>-3.7498982194500918</v>
      </c>
      <c r="I268" s="45">
        <f>IF(Table3[[#This Row],[Upper Confidence Bound]]="","",STANDARDIZE(Table3[[#This Row],[Upper Confidence Bound]],$L$3,$L$4))</f>
        <v>2.1744436090454027</v>
      </c>
    </row>
    <row r="269" spans="1:9">
      <c r="A269" s="127">
        <v>46113</v>
      </c>
      <c r="C269" s="128">
        <f t="shared" si="11"/>
        <v>6.6276155547238762</v>
      </c>
      <c r="D269" s="128">
        <f t="shared" si="12"/>
        <v>-6.0881364145422339</v>
      </c>
      <c r="E269" s="128">
        <f t="shared" si="13"/>
        <v>19.343367523989986</v>
      </c>
      <c r="F269" s="45"/>
      <c r="G269" s="45">
        <f>IF(Table3[[#This Row],[Forecast]]="","",STANDARDIZE(Table3[[#This Row],[Forecast]],$L$3,$L$4))</f>
        <v>-0.79602813652209459</v>
      </c>
      <c r="H269" s="45">
        <f>IF(Table3[[#This Row],[Lower Confidence Bound]]="","",STANDARDIZE(Table3[[#This Row],[Lower Confidence Bound]],$L$3,$L$4))</f>
        <v>-3.7794321176578838</v>
      </c>
      <c r="I269" s="45">
        <f>IF(Table3[[#This Row],[Upper Confidence Bound]]="","",STANDARDIZE(Table3[[#This Row],[Upper Confidence Bound]],$L$3,$L$4))</f>
        <v>2.1873758446136944</v>
      </c>
    </row>
    <row r="270" spans="1:9">
      <c r="A270" s="127">
        <v>46143</v>
      </c>
      <c r="C270" s="128">
        <f t="shared" si="11"/>
        <v>6.5922360644275457</v>
      </c>
      <c r="D270" s="128">
        <f t="shared" si="12"/>
        <v>-6.2135589051286608</v>
      </c>
      <c r="E270" s="128">
        <f t="shared" si="13"/>
        <v>19.398031033983752</v>
      </c>
      <c r="F270" s="45"/>
      <c r="G270" s="45">
        <f>IF(Table3[[#This Row],[Forecast]]="","",STANDARDIZE(Table3[[#This Row],[Forecast]],$L$3,$L$4))</f>
        <v>-0.80432896784184227</v>
      </c>
      <c r="H270" s="45">
        <f>IF(Table3[[#This Row],[Lower Confidence Bound]]="","",STANDARDIZE(Table3[[#This Row],[Lower Confidence Bound]],$L$3,$L$4))</f>
        <v>-3.8088590802664584</v>
      </c>
      <c r="I270" s="45">
        <f>IF(Table3[[#This Row],[Upper Confidence Bound]]="","",STANDARDIZE(Table3[[#This Row],[Upper Confidence Bound]],$L$3,$L$4))</f>
        <v>2.2002011445827745</v>
      </c>
    </row>
    <row r="271" spans="1:9">
      <c r="A271" s="127">
        <v>46174</v>
      </c>
      <c r="C271" s="128">
        <f t="shared" si="11"/>
        <v>6.5568565741312046</v>
      </c>
      <c r="D271" s="128">
        <f t="shared" si="12"/>
        <v>-6.338535353401852</v>
      </c>
      <c r="E271" s="128">
        <f t="shared" si="13"/>
        <v>19.452248501664261</v>
      </c>
      <c r="F271" s="45"/>
      <c r="G271" s="45">
        <f>IF(Table3[[#This Row],[Forecast]]="","",STANDARDIZE(Table3[[#This Row],[Forecast]],$L$3,$L$4))</f>
        <v>-0.81262979916159239</v>
      </c>
      <c r="H271" s="45">
        <f>IF(Table3[[#This Row],[Lower Confidence Bound]]="","",STANDARDIZE(Table3[[#This Row],[Lower Confidence Bound]],$L$3,$L$4))</f>
        <v>-3.8381813912259402</v>
      </c>
      <c r="I271" s="45">
        <f>IF(Table3[[#This Row],[Upper Confidence Bound]]="","",STANDARDIZE(Table3[[#This Row],[Upper Confidence Bound]],$L$3,$L$4))</f>
        <v>2.2129217929027547</v>
      </c>
    </row>
    <row r="272" spans="1:9">
      <c r="A272" s="127">
        <v>46204</v>
      </c>
      <c r="C272" s="128">
        <f t="shared" si="11"/>
        <v>6.5214770838348732</v>
      </c>
      <c r="D272" s="128">
        <f t="shared" si="12"/>
        <v>-6.4630751786000866</v>
      </c>
      <c r="E272" s="128">
        <f t="shared" si="13"/>
        <v>19.506029346269834</v>
      </c>
      <c r="F272" s="45"/>
      <c r="G272" s="45">
        <f>IF(Table3[[#This Row],[Forecast]]="","",STANDARDIZE(Table3[[#This Row],[Forecast]],$L$3,$L$4))</f>
        <v>-0.8209306304813403</v>
      </c>
      <c r="H272" s="45">
        <f>IF(Table3[[#This Row],[Lower Confidence Bound]]="","",STANDARDIZE(Table3[[#This Row],[Lower Confidence Bound]],$L$3,$L$4))</f>
        <v>-3.8674012605033847</v>
      </c>
      <c r="I272" s="45">
        <f>IF(Table3[[#This Row],[Upper Confidence Bound]]="","",STANDARDIZE(Table3[[#This Row],[Upper Confidence Bound]],$L$3,$L$4))</f>
        <v>2.2255399995407039</v>
      </c>
    </row>
    <row r="273" spans="1:9">
      <c r="A273" s="127">
        <v>46235</v>
      </c>
      <c r="C273" s="128">
        <f t="shared" si="11"/>
        <v>6.4860975935385321</v>
      </c>
      <c r="D273" s="128">
        <f t="shared" si="12"/>
        <v>-6.5871874986202146</v>
      </c>
      <c r="E273" s="128">
        <f t="shared" si="13"/>
        <v>19.55938268569728</v>
      </c>
      <c r="F273" s="45"/>
      <c r="G273" s="45">
        <f>IF(Table3[[#This Row],[Forecast]]="","",STANDARDIZE(Table3[[#This Row],[Forecast]],$L$3,$L$4))</f>
        <v>-0.82923146180109042</v>
      </c>
      <c r="H273" s="45">
        <f>IF(Table3[[#This Row],[Lower Confidence Bound]]="","",STANDARDIZE(Table3[[#This Row],[Lower Confidence Bound]],$L$3,$L$4))</f>
        <v>-3.896520827364315</v>
      </c>
      <c r="I273" s="45">
        <f>IF(Table3[[#This Row],[Upper Confidence Bound]]="","",STANDARDIZE(Table3[[#This Row],[Upper Confidence Bound]],$L$3,$L$4))</f>
        <v>2.238057903762134</v>
      </c>
    </row>
    <row r="274" spans="1:9">
      <c r="A274" s="127">
        <v>46266</v>
      </c>
      <c r="C274" s="128">
        <f t="shared" si="11"/>
        <v>6.4507181032422016</v>
      </c>
      <c r="D274" s="128">
        <f t="shared" si="12"/>
        <v>-6.7108811432186792</v>
      </c>
      <c r="E274" s="128">
        <f t="shared" si="13"/>
        <v>19.612317349703083</v>
      </c>
      <c r="F274" s="45"/>
      <c r="G274" s="45">
        <f>IF(Table3[[#This Row],[Forecast]]="","",STANDARDIZE(Table3[[#This Row],[Forecast]],$L$3,$L$4))</f>
        <v>-0.8375322931208381</v>
      </c>
      <c r="H274" s="45">
        <f>IF(Table3[[#This Row],[Lower Confidence Bound]]="","",STANDARDIZE(Table3[[#This Row],[Lower Confidence Bound]],$L$3,$L$4))</f>
        <v>-3.9255421634699728</v>
      </c>
      <c r="I274" s="45">
        <f>IF(Table3[[#This Row],[Upper Confidence Bound]]="","",STANDARDIZE(Table3[[#This Row],[Upper Confidence Bound]],$L$3,$L$4))</f>
        <v>2.2504775772282968</v>
      </c>
    </row>
    <row r="275" spans="1:9">
      <c r="A275" s="127">
        <v>46296</v>
      </c>
      <c r="C275" s="128">
        <f t="shared" si="11"/>
        <v>6.4153386129458605</v>
      </c>
      <c r="D275" s="128">
        <f t="shared" si="12"/>
        <v>-6.8341646664805813</v>
      </c>
      <c r="E275" s="128">
        <f t="shared" si="13"/>
        <v>19.664841892372301</v>
      </c>
      <c r="F275" s="45"/>
      <c r="G275" s="45">
        <f>IF(Table3[[#This Row],[Forecast]]="","",STANDARDIZE(Table3[[#This Row],[Forecast]],$L$3,$L$4))</f>
        <v>-0.84583312444058834</v>
      </c>
      <c r="H275" s="45">
        <f>IF(Table3[[#This Row],[Lower Confidence Bound]]="","",STANDARDIZE(Table3[[#This Row],[Lower Confidence Bound]],$L$3,$L$4))</f>
        <v>-3.9544672758028478</v>
      </c>
      <c r="I275" s="45">
        <f>IF(Table3[[#This Row],[Upper Confidence Bound]]="","",STANDARDIZE(Table3[[#This Row],[Upper Confidence Bound]],$L$3,$L$4))</f>
        <v>2.2628010269216712</v>
      </c>
    </row>
    <row r="276" spans="1:9">
      <c r="A276" s="127">
        <v>46327</v>
      </c>
      <c r="C276" s="128">
        <f t="shared" si="11"/>
        <v>6.37995912264953</v>
      </c>
      <c r="D276" s="128">
        <f t="shared" si="12"/>
        <v>-6.9570463586054823</v>
      </c>
      <c r="E276" s="128">
        <f t="shared" si="13"/>
        <v>19.716964603904543</v>
      </c>
      <c r="F276" s="45"/>
      <c r="G276" s="45">
        <f>IF(Table3[[#This Row],[Forecast]]="","",STANDARDIZE(Table3[[#This Row],[Forecast]],$L$3,$L$4))</f>
        <v>-0.85413395576033602</v>
      </c>
      <c r="H276" s="45">
        <f>IF(Table3[[#This Row],[Lower Confidence Bound]]="","",STANDARDIZE(Table3[[#This Row],[Lower Confidence Bound]],$L$3,$L$4))</f>
        <v>-3.9832981094318951</v>
      </c>
      <c r="I276" s="45">
        <f>IF(Table3[[#This Row],[Upper Confidence Bound]]="","",STANDARDIZE(Table3[[#This Row],[Upper Confidence Bound]],$L$3,$L$4))</f>
        <v>2.2750301979112231</v>
      </c>
    </row>
    <row r="277" spans="1:9">
      <c r="A277" s="127">
        <v>46357</v>
      </c>
      <c r="C277" s="128">
        <f t="shared" si="11"/>
        <v>6.3445796323531889</v>
      </c>
      <c r="D277" s="128">
        <f t="shared" si="12"/>
        <v>-7.0795342570553439</v>
      </c>
      <c r="E277" s="128">
        <f t="shared" si="13"/>
        <v>19.768693521761723</v>
      </c>
      <c r="F277" s="45"/>
      <c r="G277" s="45">
        <f>IF(Table3[[#This Row],[Forecast]]="","",STANDARDIZE(Table3[[#This Row],[Forecast]],$L$3,$L$4))</f>
        <v>-0.86243478708008614</v>
      </c>
      <c r="H277" s="45">
        <f>IF(Table3[[#This Row],[Lower Confidence Bound]]="","",STANDARDIZE(Table3[[#This Row],[Lower Confidence Bound]],$L$3,$L$4))</f>
        <v>-4.0120365501280899</v>
      </c>
      <c r="I277" s="45">
        <f>IF(Table3[[#This Row],[Upper Confidence Bound]]="","",STANDARDIZE(Table3[[#This Row],[Upper Confidence Bound]],$L$3,$L$4))</f>
        <v>2.2871669759679172</v>
      </c>
    </row>
    <row r="278" spans="1:9">
      <c r="A278" s="127">
        <v>46388</v>
      </c>
      <c r="C278" s="128">
        <f t="shared" si="11"/>
        <v>6.3092001420568584</v>
      </c>
      <c r="D278" s="128">
        <f t="shared" si="12"/>
        <v>-7.2016361571059511</v>
      </c>
      <c r="E278" s="128">
        <f t="shared" si="13"/>
        <v>19.820036441219667</v>
      </c>
      <c r="F278" s="45"/>
      <c r="G278" s="45">
        <f>IF(Table3[[#This Row],[Forecast]]="","",STANDARDIZE(Table3[[#This Row],[Forecast]],$L$3,$L$4))</f>
        <v>-0.87073561839983382</v>
      </c>
      <c r="H278" s="45">
        <f>IF(Table3[[#This Row],[Lower Confidence Bound]]="","",STANDARDIZE(Table3[[#This Row],[Lower Confidence Bound]],$L$3,$L$4))</f>
        <v>-4.0406844268400359</v>
      </c>
      <c r="I278" s="45">
        <f>IF(Table3[[#This Row],[Upper Confidence Bound]]="","",STANDARDIZE(Table3[[#This Row],[Upper Confidence Bound]],$L$3,$L$4))</f>
        <v>2.2992131900403678</v>
      </c>
    </row>
    <row r="279" spans="1:9">
      <c r="A279" s="127">
        <v>46419</v>
      </c>
      <c r="C279" s="128">
        <f t="shared" si="11"/>
        <v>6.2738206517605173</v>
      </c>
      <c r="D279" s="128">
        <f t="shared" si="12"/>
        <v>-7.3233596218406278</v>
      </c>
      <c r="E279" s="128">
        <f t="shared" si="13"/>
        <v>19.871000925361663</v>
      </c>
      <c r="F279" s="45"/>
      <c r="G279" s="45">
        <f>IF(Table3[[#This Row],[Forecast]]="","",STANDARDIZE(Table3[[#This Row],[Forecast]],$L$3,$L$4))</f>
        <v>-0.87903644971958406</v>
      </c>
      <c r="H279" s="45">
        <f>IF(Table3[[#This Row],[Lower Confidence Bound]]="","",STANDARDIZE(Table3[[#This Row],[Lower Confidence Bound]],$L$3,$L$4))</f>
        <v>-4.0692435140387175</v>
      </c>
      <c r="I279" s="45">
        <f>IF(Table3[[#This Row],[Upper Confidence Bound]]="","",STANDARDIZE(Table3[[#This Row],[Upper Confidence Bound]],$L$3,$L$4))</f>
        <v>2.3111706145995492</v>
      </c>
    </row>
    <row r="280" spans="1:9">
      <c r="A280" s="127">
        <v>46447</v>
      </c>
      <c r="C280" s="128">
        <f t="shared" si="11"/>
        <v>6.2384411614641868</v>
      </c>
      <c r="D280" s="128">
        <f t="shared" si="12"/>
        <v>-7.4447119916214701</v>
      </c>
      <c r="E280" s="128">
        <f t="shared" si="13"/>
        <v>19.921594314549843</v>
      </c>
      <c r="F280" s="45"/>
      <c r="G280" s="45">
        <f>IF(Table3[[#This Row],[Forecast]]="","",STANDARDIZE(Table3[[#This Row],[Forecast]],$L$3,$L$4))</f>
        <v>-0.88733728103933174</v>
      </c>
      <c r="H280" s="45">
        <f>IF(Table3[[#This Row],[Lower Confidence Bound]]="","",STANDARDIZE(Table3[[#This Row],[Lower Confidence Bound]],$L$3,$L$4))</f>
        <v>-4.0977155339396623</v>
      </c>
      <c r="I280" s="45">
        <f>IF(Table3[[#This Row],[Upper Confidence Bound]]="","",STANDARDIZE(Table3[[#This Row],[Upper Confidence Bound]],$L$3,$L$4))</f>
        <v>2.3230409718609986</v>
      </c>
    </row>
    <row r="281" spans="1:9">
      <c r="A281" s="127">
        <v>46478</v>
      </c>
      <c r="C281" s="128">
        <f t="shared" si="11"/>
        <v>6.2030616711678457</v>
      </c>
      <c r="D281" s="128">
        <f t="shared" si="12"/>
        <v>-7.5657003930714035</v>
      </c>
      <c r="E281" s="128">
        <f t="shared" si="13"/>
        <v>19.971823735407096</v>
      </c>
      <c r="F281" s="45"/>
      <c r="G281" s="45">
        <f>IF(Table3[[#This Row],[Forecast]]="","",STANDARDIZE(Table3[[#This Row],[Forecast]],$L$3,$L$4))</f>
        <v>-0.89563811235908186</v>
      </c>
      <c r="H281" s="45">
        <f>IF(Table3[[#This Row],[Lower Confidence Bound]]="","",STANDARDIZE(Table3[[#This Row],[Lower Confidence Bound]],$L$3,$L$4))</f>
        <v>-4.1261021586103404</v>
      </c>
      <c r="I281" s="45">
        <f>IF(Table3[[#This Row],[Upper Confidence Bound]]="","",STANDARDIZE(Table3[[#This Row],[Upper Confidence Bound]],$L$3,$L$4))</f>
        <v>2.3348259338921764</v>
      </c>
    </row>
    <row r="282" spans="1:9">
      <c r="A282" s="127">
        <v>46508</v>
      </c>
      <c r="C282" s="128">
        <f t="shared" si="11"/>
        <v>6.1676821808715152</v>
      </c>
      <c r="D282" s="128">
        <f t="shared" si="12"/>
        <v>-7.6863317475971806</v>
      </c>
      <c r="E282" s="128">
        <f t="shared" si="13"/>
        <v>20.021696109340212</v>
      </c>
      <c r="F282" s="45"/>
      <c r="G282" s="45">
        <f>IF(Table3[[#This Row],[Forecast]]="","",STANDARDIZE(Table3[[#This Row],[Forecast]],$L$3,$L$4))</f>
        <v>-0.90393894367882954</v>
      </c>
      <c r="H282" s="45">
        <f>IF(Table3[[#This Row],[Lower Confidence Bound]]="","",STANDARDIZE(Table3[[#This Row],[Lower Confidence Bound]],$L$3,$L$4))</f>
        <v>-4.1544050119698479</v>
      </c>
      <c r="I282" s="45">
        <f>IF(Table3[[#This Row],[Upper Confidence Bound]]="","",STANDARDIZE(Table3[[#This Row],[Upper Confidence Bound]],$L$3,$L$4))</f>
        <v>2.3465271246121882</v>
      </c>
    </row>
    <row r="283" spans="1:9">
      <c r="A283" s="127">
        <v>46539</v>
      </c>
      <c r="C283" s="128">
        <f t="shared" si="11"/>
        <v>6.1323026905751741</v>
      </c>
      <c r="D283" s="128">
        <f t="shared" si="12"/>
        <v>-7.8066127794819922</v>
      </c>
      <c r="E283" s="128">
        <f t="shared" si="13"/>
        <v>20.071218160632341</v>
      </c>
      <c r="F283" s="45"/>
      <c r="G283" s="45">
        <f>IF(Table3[[#This Row],[Forecast]]="","",STANDARDIZE(Table3[[#This Row],[Forecast]],$L$3,$L$4))</f>
        <v>-0.91223977499857978</v>
      </c>
      <c r="H283" s="45">
        <f>IF(Table3[[#This Row],[Lower Confidence Bound]]="","",STANDARDIZE(Table3[[#This Row],[Lower Confidence Bound]],$L$3,$L$4))</f>
        <v>-4.1826256716876209</v>
      </c>
      <c r="I283" s="45">
        <f>IF(Table3[[#This Row],[Upper Confidence Bound]]="","",STANDARDIZE(Table3[[#This Row],[Upper Confidence Bound]],$L$3,$L$4))</f>
        <v>2.3581461216904613</v>
      </c>
    </row>
    <row r="284" spans="1:9">
      <c r="A284" s="127">
        <v>46569</v>
      </c>
      <c r="C284" s="128">
        <f t="shared" si="11"/>
        <v>6.0969232002788436</v>
      </c>
      <c r="D284" s="128">
        <f t="shared" si="12"/>
        <v>-7.9265500235735873</v>
      </c>
      <c r="E284" s="128">
        <f t="shared" si="13"/>
        <v>20.120396424131275</v>
      </c>
      <c r="F284" s="45"/>
      <c r="G284" s="45">
        <f>IF(Table3[[#This Row],[Forecast]]="","",STANDARDIZE(Table3[[#This Row],[Forecast]],$L$3,$L$4))</f>
        <v>-0.92054060631832746</v>
      </c>
      <c r="H284" s="45">
        <f>IF(Table3[[#This Row],[Lower Confidence Bound]]="","",STANDARDIZE(Table3[[#This Row],[Lower Confidence Bound]],$L$3,$L$4))</f>
        <v>-4.210765670987243</v>
      </c>
      <c r="I284" s="45">
        <f>IF(Table3[[#This Row],[Upper Confidence Bound]]="","",STANDARDIZE(Table3[[#This Row],[Upper Confidence Bound]],$L$3,$L$4))</f>
        <v>2.3696844583505885</v>
      </c>
    </row>
    <row r="285" spans="1:9">
      <c r="A285" s="127">
        <v>46600</v>
      </c>
      <c r="C285" s="128">
        <f t="shared" si="11"/>
        <v>6.0615437099825016</v>
      </c>
      <c r="D285" s="128">
        <f t="shared" si="12"/>
        <v>-8.0461498325925742</v>
      </c>
      <c r="E285" s="128">
        <f t="shared" si="13"/>
        <v>20.169237252557579</v>
      </c>
      <c r="F285" s="45"/>
      <c r="G285" s="45">
        <f>IF(Table3[[#This Row],[Forecast]]="","",STANDARDIZE(Table3[[#This Row],[Forecast]],$L$3,$L$4))</f>
        <v>-0.9288414376380778</v>
      </c>
      <c r="H285" s="45">
        <f>IF(Table3[[#This Row],[Lower Confidence Bound]]="","",STANDARDIZE(Table3[[#This Row],[Lower Confidence Bound]],$L$3,$L$4))</f>
        <v>-4.238826500361137</v>
      </c>
      <c r="I285" s="45">
        <f>IF(Table3[[#This Row],[Upper Confidence Bound]]="","",STANDARDIZE(Table3[[#This Row],[Upper Confidence Bound]],$L$3,$L$4))</f>
        <v>2.3811436250849813</v>
      </c>
    </row>
    <row r="286" spans="1:9">
      <c r="A286" s="127">
        <v>46631</v>
      </c>
      <c r="C286" s="128">
        <f t="shared" si="11"/>
        <v>6.0261642196861711</v>
      </c>
      <c r="D286" s="128">
        <f t="shared" si="12"/>
        <v>-8.165418384083333</v>
      </c>
      <c r="E286" s="128">
        <f t="shared" si="13"/>
        <v>20.217746823455677</v>
      </c>
      <c r="F286" s="45"/>
      <c r="G286" s="45">
        <f>IF(Table3[[#This Row],[Forecast]]="","",STANDARDIZE(Table3[[#This Row],[Forecast]],$L$3,$L$4))</f>
        <v>-0.93714226895782549</v>
      </c>
      <c r="H286" s="45">
        <f>IF(Table3[[#This Row],[Lower Confidence Bound]]="","",STANDARDIZE(Table3[[#This Row],[Lower Confidence Bound]],$L$3,$L$4))</f>
        <v>-4.2668096092014052</v>
      </c>
      <c r="I286" s="45">
        <f>IF(Table3[[#This Row],[Upper Confidence Bound]]="","",STANDARDIZE(Table3[[#This Row],[Upper Confidence Bound]],$L$3,$L$4))</f>
        <v>2.3925250712857542</v>
      </c>
    </row>
    <row r="287" spans="1:9">
      <c r="A287" s="127">
        <v>46661</v>
      </c>
      <c r="C287" s="128">
        <f t="shared" si="11"/>
        <v>5.99078472938983</v>
      </c>
      <c r="D287" s="128">
        <f t="shared" si="12"/>
        <v>-8.2843616870288468</v>
      </c>
      <c r="E287" s="128">
        <f t="shared" si="13"/>
        <v>20.265931145808509</v>
      </c>
      <c r="F287" s="45"/>
      <c r="G287" s="45">
        <f>IF(Table3[[#This Row],[Forecast]]="","",STANDARDIZE(Table3[[#This Row],[Forecast]],$L$3,$L$4))</f>
        <v>-0.94544310027757572</v>
      </c>
      <c r="H287" s="45">
        <f>IF(Table3[[#This Row],[Lower Confidence Bound]]="","",STANDARDIZE(Table3[[#This Row],[Lower Confidence Bound]],$L$3,$L$4))</f>
        <v>-4.2947164073518227</v>
      </c>
      <c r="I287" s="45">
        <f>IF(Table3[[#This Row],[Upper Confidence Bound]]="","",STANDARDIZE(Table3[[#This Row],[Upper Confidence Bound]],$L$3,$L$4))</f>
        <v>2.4038302067966715</v>
      </c>
    </row>
    <row r="288" spans="1:9">
      <c r="A288" s="127">
        <v>46692</v>
      </c>
      <c r="C288" s="128">
        <f t="shared" si="11"/>
        <v>5.9554052390934995</v>
      </c>
      <c r="D288" s="128">
        <f t="shared" si="12"/>
        <v>-8.402985588148832</v>
      </c>
      <c r="E288" s="128">
        <f t="shared" si="13"/>
        <v>20.313796066335833</v>
      </c>
      <c r="F288" s="45"/>
      <c r="G288" s="45">
        <f>IF(Table3[[#This Row],[Forecast]]="","",STANDARDIZE(Table3[[#This Row],[Forecast]],$L$3,$L$4))</f>
        <v>-0.9537439315973234</v>
      </c>
      <c r="H288" s="45">
        <f>IF(Table3[[#This Row],[Lower Confidence Bound]]="","",STANDARDIZE(Table3[[#This Row],[Lower Confidence Bound]],$L$3,$L$4))</f>
        <v>-4.3225482665855202</v>
      </c>
      <c r="I288" s="45">
        <f>IF(Table3[[#This Row],[Upper Confidence Bound]]="","",STANDARDIZE(Table3[[#This Row],[Upper Confidence Bound]],$L$3,$L$4))</f>
        <v>2.4150604033908736</v>
      </c>
    </row>
    <row r="289" spans="1:9">
      <c r="A289" s="127">
        <v>46722</v>
      </c>
      <c r="C289" s="128">
        <f t="shared" si="11"/>
        <v>5.9200257487971584</v>
      </c>
      <c r="D289" s="128">
        <f t="shared" si="12"/>
        <v>-8.5212957778997414</v>
      </c>
      <c r="E289" s="128">
        <f t="shared" si="13"/>
        <v>20.361347275494058</v>
      </c>
      <c r="F289" s="45"/>
      <c r="G289" s="45">
        <f>IF(Table3[[#This Row],[Forecast]]="","",STANDARDIZE(Table3[[#This Row],[Forecast]],$L$3,$L$4))</f>
        <v>-0.96204476291707353</v>
      </c>
      <c r="H289" s="45">
        <f>IF(Table3[[#This Row],[Lower Confidence Bound]]="","",STANDARDIZE(Table3[[#This Row],[Lower Confidence Bound]],$L$3,$L$4))</f>
        <v>-4.3503065220127182</v>
      </c>
      <c r="I289" s="45">
        <f>IF(Table3[[#This Row],[Upper Confidence Bound]]="","",STANDARDIZE(Table3[[#This Row],[Upper Confidence Bound]],$L$3,$L$4))</f>
        <v>2.4262169961785713</v>
      </c>
    </row>
    <row r="290" spans="1:9">
      <c r="A290" s="127">
        <v>46753</v>
      </c>
      <c r="C290" s="128">
        <f t="shared" ref="C290:C313" si="14">_xlfn.FORECAST.ETS(A290,$B$2:$B$193,$A$2:$A$193,1,1)</f>
        <v>5.884646258500827</v>
      </c>
      <c r="D290" s="128">
        <f t="shared" ref="D290:D313" si="15">C290-_xlfn.FORECAST.ETS.CONFINT(A290,$B$2:$B$193,$A$2:$A$193,$M$1,1,1)</f>
        <v>-8.6392977961933859</v>
      </c>
      <c r="E290" s="128">
        <f t="shared" ref="E290:E313" si="16">C290+_xlfn.FORECAST.ETS.CONFINT(A290,$B$2:$B$193,$A$2:$A$193,$M$1,1,1)</f>
        <v>20.408590313195038</v>
      </c>
      <c r="F290" s="45"/>
      <c r="G290" s="45">
        <f>IF(Table3[[#This Row],[Forecast]]="","",STANDARDIZE(Table3[[#This Row],[Forecast]],$L$3,$L$4))</f>
        <v>-0.97034559423682143</v>
      </c>
      <c r="H290" s="45">
        <f>IF(Table3[[#This Row],[Lower Confidence Bound]]="","",STANDARDIZE(Table3[[#This Row],[Lower Confidence Bound]],$L$3,$L$4))</f>
        <v>-4.3779924734224513</v>
      </c>
      <c r="I290" s="45">
        <f>IF(Table3[[#This Row],[Upper Confidence Bound]]="","",STANDARDIZE(Table3[[#This Row],[Upper Confidence Bound]],$L$3,$L$4))</f>
        <v>2.4373012849488083</v>
      </c>
    </row>
    <row r="291" spans="1:9">
      <c r="A291" s="127">
        <v>46784</v>
      </c>
      <c r="C291" s="128">
        <f t="shared" si="14"/>
        <v>5.8492667682044859</v>
      </c>
      <c r="D291" s="128">
        <f t="shared" si="15"/>
        <v>-8.7569970378504358</v>
      </c>
      <c r="E291" s="128">
        <f t="shared" si="16"/>
        <v>20.455530574259406</v>
      </c>
      <c r="F291" s="45"/>
      <c r="G291" s="45">
        <f>IF(Table3[[#This Row],[Forecast]]="","",STANDARDIZE(Table3[[#This Row],[Forecast]],$L$3,$L$4))</f>
        <v>-0.97864642555657166</v>
      </c>
      <c r="H291" s="45">
        <f>IF(Table3[[#This Row],[Lower Confidence Bound]]="","",STANDARDIZE(Table3[[#This Row],[Lower Confidence Bound]],$L$3,$L$4))</f>
        <v>-4.4056073865620764</v>
      </c>
      <c r="I291" s="45">
        <f>IF(Table3[[#This Row],[Upper Confidence Bound]]="","",STANDARDIZE(Table3[[#This Row],[Upper Confidence Bound]],$L$3,$L$4))</f>
        <v>2.4483145354489331</v>
      </c>
    </row>
    <row r="292" spans="1:9">
      <c r="A292" s="127">
        <v>46813</v>
      </c>
      <c r="C292" s="128">
        <f t="shared" si="14"/>
        <v>5.8138872779081554</v>
      </c>
      <c r="D292" s="128">
        <f t="shared" si="15"/>
        <v>-8.8743987578032915</v>
      </c>
      <c r="E292" s="128">
        <f t="shared" si="16"/>
        <v>20.502173313619604</v>
      </c>
      <c r="F292" s="45"/>
      <c r="G292" s="45">
        <f>IF(Table3[[#This Row],[Forecast]]="","",STANDARDIZE(Table3[[#This Row],[Forecast]],$L$3,$L$4))</f>
        <v>-0.98694725687631935</v>
      </c>
      <c r="H292" s="45">
        <f>IF(Table3[[#This Row],[Lower Confidence Bound]]="","",STANDARDIZE(Table3[[#This Row],[Lower Confidence Bound]],$L$3,$L$4))</f>
        <v>-4.4331524943579907</v>
      </c>
      <c r="I292" s="45">
        <f>IF(Table3[[#This Row],[Upper Confidence Bound]]="","",STANDARDIZE(Table3[[#This Row],[Upper Confidence Bound]],$L$3,$L$4))</f>
        <v>2.4592579806053525</v>
      </c>
    </row>
    <row r="293" spans="1:9">
      <c r="A293" s="127">
        <v>46844</v>
      </c>
      <c r="C293" s="128">
        <f t="shared" si="14"/>
        <v>5.7785077876118143</v>
      </c>
      <c r="D293" s="128">
        <f t="shared" si="15"/>
        <v>-8.9915080760626083</v>
      </c>
      <c r="E293" s="128">
        <f t="shared" si="16"/>
        <v>20.548523651286235</v>
      </c>
      <c r="F293" s="45"/>
      <c r="G293" s="45">
        <f>IF(Table3[[#This Row],[Forecast]]="","",STANDARDIZE(Table3[[#This Row],[Forecast]],$L$3,$L$4))</f>
        <v>-0.99524808819606947</v>
      </c>
      <c r="H293" s="45">
        <f>IF(Table3[[#This Row],[Lower Confidence Bound]]="","",STANDARDIZE(Table3[[#This Row],[Lower Confidence Bound]],$L$3,$L$4))</f>
        <v>-4.4606289980808853</v>
      </c>
      <c r="I293" s="45">
        <f>IF(Table3[[#This Row],[Upper Confidence Bound]]="","",STANDARDIZE(Table3[[#This Row],[Upper Confidence Bound]],$L$3,$L$4))</f>
        <v>2.4701328216887459</v>
      </c>
    </row>
    <row r="294" spans="1:9">
      <c r="A294" s="127">
        <v>46874</v>
      </c>
      <c r="C294" s="128">
        <f t="shared" si="14"/>
        <v>5.7431282973154838</v>
      </c>
      <c r="D294" s="128">
        <f t="shared" si="15"/>
        <v>-9.1083299824600488</v>
      </c>
      <c r="E294" s="128">
        <f t="shared" si="16"/>
        <v>20.594586577091015</v>
      </c>
      <c r="F294" s="45"/>
      <c r="G294" s="45">
        <f>IF(Table3[[#This Row],[Forecast]]="","",STANDARDIZE(Table3[[#This Row],[Forecast]],$L$3,$L$4))</f>
        <v>-1.0035489195158172</v>
      </c>
      <c r="H294" s="45">
        <f>IF(Table3[[#This Row],[Lower Confidence Bound]]="","",STANDARDIZE(Table3[[#This Row],[Lower Confidence Bound]],$L$3,$L$4))</f>
        <v>-4.4880380684585077</v>
      </c>
      <c r="I294" s="45">
        <f>IF(Table3[[#This Row],[Upper Confidence Bound]]="","",STANDARDIZE(Table3[[#This Row],[Upper Confidence Bound]],$L$3,$L$4))</f>
        <v>2.4809402294268721</v>
      </c>
    </row>
    <row r="295" spans="1:9">
      <c r="A295" s="127">
        <v>46905</v>
      </c>
      <c r="C295" s="128">
        <f t="shared" si="14"/>
        <v>5.7077488070191427</v>
      </c>
      <c r="D295" s="128">
        <f t="shared" si="15"/>
        <v>-9.2248693411798577</v>
      </c>
      <c r="E295" s="128">
        <f t="shared" si="16"/>
        <v>20.640366955218145</v>
      </c>
      <c r="F295" s="45"/>
      <c r="G295" s="45">
        <f>IF(Table3[[#This Row],[Forecast]]="","",STANDARDIZE(Table3[[#This Row],[Forecast]],$L$3,$L$4))</f>
        <v>-1.0118497508355673</v>
      </c>
      <c r="H295" s="45">
        <f>IF(Table3[[#This Row],[Lower Confidence Bound]]="","",STANDARDIZE(Table3[[#This Row],[Lower Confidence Bound]],$L$3,$L$4))</f>
        <v>-4.5153808467388661</v>
      </c>
      <c r="I295" s="45">
        <f>IF(Table3[[#This Row],[Upper Confidence Bound]]="","",STANDARDIZE(Table3[[#This Row],[Upper Confidence Bound]],$L$3,$L$4))</f>
        <v>2.4916813450677324</v>
      </c>
    </row>
    <row r="296" spans="1:9">
      <c r="A296" s="127">
        <v>46935</v>
      </c>
      <c r="C296" s="128">
        <f t="shared" si="14"/>
        <v>5.6723693167228122</v>
      </c>
      <c r="D296" s="128">
        <f t="shared" si="15"/>
        <v>-9.3411308950902168</v>
      </c>
      <c r="E296" s="128">
        <f t="shared" si="16"/>
        <v>20.685869528535843</v>
      </c>
      <c r="F296" s="45"/>
      <c r="G296" s="45">
        <f>IF(Table3[[#This Row],[Forecast]]="","",STANDARDIZE(Table3[[#This Row],[Forecast]],$L$3,$L$4))</f>
        <v>-1.020150582155315</v>
      </c>
      <c r="H296" s="45">
        <f>IF(Table3[[#This Row],[Lower Confidence Bound]]="","",STANDARDIZE(Table3[[#This Row],[Lower Confidence Bound]],$L$3,$L$4))</f>
        <v>-4.5426584457064738</v>
      </c>
      <c r="I296" s="45">
        <f>IF(Table3[[#This Row],[Upper Confidence Bound]]="","",STANDARDIZE(Table3[[#This Row],[Upper Confidence Bound]],$L$3,$L$4))</f>
        <v>2.5023572813958439</v>
      </c>
    </row>
    <row r="297" spans="1:9">
      <c r="A297" s="127">
        <v>46966</v>
      </c>
      <c r="C297" s="128">
        <f t="shared" si="14"/>
        <v>5.6369898264264711</v>
      </c>
      <c r="D297" s="128">
        <f t="shared" si="15"/>
        <v>-9.4571192698854141</v>
      </c>
      <c r="E297" s="128">
        <f t="shared" si="16"/>
        <v>20.731098922738358</v>
      </c>
      <c r="F297" s="45"/>
      <c r="G297" s="45">
        <f>IF(Table3[[#This Row],[Forecast]]="","",STANDARDIZE(Table3[[#This Row],[Forecast]],$L$3,$L$4))</f>
        <v>-1.0284514134750651</v>
      </c>
      <c r="H297" s="45">
        <f>IF(Table3[[#This Row],[Lower Confidence Bound]]="","",STANDARDIZE(Table3[[#This Row],[Lower Confidence Bound]],$L$3,$L$4))</f>
        <v>-4.5698719506541821</v>
      </c>
      <c r="I297" s="45">
        <f>IF(Table3[[#This Row],[Upper Confidence Bound]]="","",STANDARDIZE(Table3[[#This Row],[Upper Confidence Bound]],$L$3,$L$4))</f>
        <v>2.5129691237040523</v>
      </c>
    </row>
    <row r="298" spans="1:9">
      <c r="A298" s="127">
        <v>46997</v>
      </c>
      <c r="C298" s="128">
        <f t="shared" si="14"/>
        <v>5.6016103361301406</v>
      </c>
      <c r="D298" s="128">
        <f t="shared" si="15"/>
        <v>-9.5728389780485088</v>
      </c>
      <c r="E298" s="128">
        <f t="shared" si="16"/>
        <v>20.776059650308788</v>
      </c>
      <c r="F298" s="45"/>
      <c r="G298" s="45">
        <f>IF(Table3[[#This Row],[Forecast]]="","",STANDARDIZE(Table3[[#This Row],[Forecast]],$L$3,$L$4))</f>
        <v>-1.0367522447948128</v>
      </c>
      <c r="H298" s="45">
        <f>IF(Table3[[#This Row],[Lower Confidence Bound]]="","",STANDARDIZE(Table3[[#This Row],[Lower Confidence Bound]],$L$3,$L$4))</f>
        <v>-4.5970224203129249</v>
      </c>
      <c r="I298" s="45">
        <f>IF(Table3[[#This Row],[Upper Confidence Bound]]="","",STANDARDIZE(Table3[[#This Row],[Upper Confidence Bound]],$L$3,$L$4))</f>
        <v>2.523517930723298</v>
      </c>
    </row>
    <row r="299" spans="1:9">
      <c r="A299" s="127">
        <v>47027</v>
      </c>
      <c r="C299" s="128">
        <f t="shared" si="14"/>
        <v>5.5662308458337995</v>
      </c>
      <c r="D299" s="128">
        <f t="shared" si="15"/>
        <v>-9.6882944226441978</v>
      </c>
      <c r="E299" s="128">
        <f t="shared" si="16"/>
        <v>20.820756114311799</v>
      </c>
      <c r="F299" s="45"/>
      <c r="G299" s="45">
        <f>IF(Table3[[#This Row],[Forecast]]="","",STANDARDIZE(Table3[[#This Row],[Forecast]],$L$3,$L$4))</f>
        <v>-1.0450530761145631</v>
      </c>
      <c r="H299" s="45">
        <f>IF(Table3[[#This Row],[Lower Confidence Bound]]="","",STANDARDIZE(Table3[[#This Row],[Lower Confidence Bound]],$L$3,$L$4))</f>
        <v>-4.6241108877416002</v>
      </c>
      <c r="I299" s="45">
        <f>IF(Table3[[#This Row],[Upper Confidence Bound]]="","",STANDARDIZE(Table3[[#This Row],[Upper Confidence Bound]],$L$3,$L$4))</f>
        <v>2.534004735512474</v>
      </c>
    </row>
    <row r="300" spans="1:9">
      <c r="A300" s="127">
        <v>47058</v>
      </c>
      <c r="C300" s="128">
        <f t="shared" si="14"/>
        <v>5.530851355537469</v>
      </c>
      <c r="D300" s="128">
        <f t="shared" si="15"/>
        <v>-9.8034899009503604</v>
      </c>
      <c r="E300" s="128">
        <f t="shared" si="16"/>
        <v>20.865192612025297</v>
      </c>
      <c r="F300" s="45"/>
      <c r="G300" s="45">
        <f>IF(Table3[[#This Row],[Forecast]]="","",STANDARDIZE(Table3[[#This Row],[Forecast]],$L$3,$L$4))</f>
        <v>-1.0533539074343108</v>
      </c>
      <c r="H300" s="45">
        <f>IF(Table3[[#This Row],[Lower Confidence Bound]]="","",STANDARDIZE(Table3[[#This Row],[Lower Confidence Bound]],$L$3,$L$4))</f>
        <v>-4.6511383611791217</v>
      </c>
      <c r="I300" s="45">
        <f>IF(Table3[[#This Row],[Upper Confidence Bound]]="","",STANDARDIZE(Table3[[#This Row],[Upper Confidence Bound]],$L$3,$L$4))</f>
        <v>2.5444305463104993</v>
      </c>
    </row>
    <row r="301" spans="1:9">
      <c r="A301" s="127">
        <v>47088</v>
      </c>
      <c r="C301" s="128">
        <f t="shared" si="14"/>
        <v>5.4954718652411279</v>
      </c>
      <c r="D301" s="128">
        <f t="shared" si="15"/>
        <v>-9.918429607936865</v>
      </c>
      <c r="E301" s="128">
        <f t="shared" si="16"/>
        <v>20.909373338419119</v>
      </c>
      <c r="F301" s="45"/>
      <c r="G301" s="45">
        <f>IF(Table3[[#This Row],[Forecast]]="","",STANDARDIZE(Table3[[#This Row],[Forecast]],$L$3,$L$4))</f>
        <v>-1.0616547387540609</v>
      </c>
      <c r="H301" s="45">
        <f>IF(Table3[[#This Row],[Lower Confidence Bound]]="","",STANDARDIZE(Table3[[#This Row],[Lower Confidence Bound]],$L$3,$L$4))</f>
        <v>-4.6781058248606193</v>
      </c>
      <c r="I301" s="45">
        <f>IF(Table3[[#This Row],[Upper Confidence Bound]]="","",STANDARDIZE(Table3[[#This Row],[Upper Confidence Bound]],$L$3,$L$4))</f>
        <v>2.5547963473524966</v>
      </c>
    </row>
    <row r="302" spans="1:9">
      <c r="A302" s="127">
        <v>47119</v>
      </c>
      <c r="C302" s="128">
        <f t="shared" si="14"/>
        <v>5.4600923749447965</v>
      </c>
      <c r="D302" s="128">
        <f t="shared" si="15"/>
        <v>-10.033117639599133</v>
      </c>
      <c r="E302" s="128">
        <f t="shared" si="16"/>
        <v>20.953302389488726</v>
      </c>
      <c r="F302" s="45"/>
      <c r="G302" s="45">
        <f>IF(Table3[[#This Row],[Forecast]]="","",STANDARDIZE(Table3[[#This Row],[Forecast]],$L$3,$L$4))</f>
        <v>-1.0699555700738088</v>
      </c>
      <c r="H302" s="45">
        <f>IF(Table3[[#This Row],[Lower Confidence Bound]]="","",STANDARDIZE(Table3[[#This Row],[Lower Confidence Bound]],$L$3,$L$4))</f>
        <v>-4.7050142397995733</v>
      </c>
      <c r="I302" s="45">
        <f>IF(Table3[[#This Row],[Upper Confidence Bound]]="","",STANDARDIZE(Table3[[#This Row],[Upper Confidence Bound]],$L$3,$L$4))</f>
        <v>2.5651030996519557</v>
      </c>
    </row>
    <row r="303" spans="1:9">
      <c r="A303" s="127">
        <v>47150</v>
      </c>
      <c r="C303" s="128">
        <f t="shared" si="14"/>
        <v>5.4247128846484554</v>
      </c>
      <c r="D303" s="128">
        <f t="shared" si="15"/>
        <v>-10.147557996154083</v>
      </c>
      <c r="E303" s="128">
        <f t="shared" si="16"/>
        <v>20.996983765450992</v>
      </c>
      <c r="F303" s="45"/>
      <c r="G303" s="45">
        <f>IF(Table3[[#This Row],[Forecast]]="","",STANDARDIZE(Table3[[#This Row],[Forecast]],$L$3,$L$4))</f>
        <v>-1.0782564013935589</v>
      </c>
      <c r="H303" s="45">
        <f>IF(Table3[[#This Row],[Lower Confidence Bound]]="","",STANDARDIZE(Table3[[#This Row],[Lower Confidence Bound]],$L$3,$L$4))</f>
        <v>-4.731864544537653</v>
      </c>
      <c r="I303" s="45">
        <f>IF(Table3[[#This Row],[Upper Confidence Bound]]="","",STANDARDIZE(Table3[[#This Row],[Upper Confidence Bound]],$L$3,$L$4))</f>
        <v>2.5753517417505347</v>
      </c>
    </row>
    <row r="304" spans="1:9">
      <c r="A304" s="127">
        <v>47178</v>
      </c>
      <c r="C304" s="128">
        <f t="shared" si="14"/>
        <v>5.3893333943521249</v>
      </c>
      <c r="D304" s="128">
        <f t="shared" si="15"/>
        <v>-10.261754585104974</v>
      </c>
      <c r="E304" s="128">
        <f t="shared" si="16"/>
        <v>21.040421373809224</v>
      </c>
      <c r="F304" s="45"/>
      <c r="G304" s="45">
        <f>IF(Table3[[#This Row],[Forecast]]="","",STANDARDIZE(Table3[[#This Row],[Forecast]],$L$3,$L$4))</f>
        <v>-1.0865572327133066</v>
      </c>
      <c r="H304" s="45">
        <f>IF(Table3[[#This Row],[Lower Confidence Bound]]="","",STANDARDIZE(Table3[[#This Row],[Lower Confidence Bound]],$L$3,$L$4))</f>
        <v>-4.7586576558638001</v>
      </c>
      <c r="I304" s="45">
        <f>IF(Table3[[#This Row],[Upper Confidence Bound]]="","",STANDARDIZE(Table3[[#This Row],[Upper Confidence Bound]],$L$3,$L$4))</f>
        <v>2.5855431904371864</v>
      </c>
    </row>
    <row r="305" spans="1:9">
      <c r="A305" s="127">
        <v>47209</v>
      </c>
      <c r="C305" s="128">
        <f t="shared" si="14"/>
        <v>5.3539539040557838</v>
      </c>
      <c r="D305" s="128">
        <f t="shared" si="15"/>
        <v>-10.375711224182025</v>
      </c>
      <c r="E305" s="128">
        <f t="shared" si="16"/>
        <v>21.083619032293591</v>
      </c>
      <c r="F305" s="45"/>
      <c r="G305" s="45">
        <f>IF(Table3[[#This Row],[Forecast]]="","",STANDARDIZE(Table3[[#This Row],[Forecast]],$L$3,$L$4))</f>
        <v>-1.0948580640330567</v>
      </c>
      <c r="H305" s="45">
        <f>IF(Table3[[#This Row],[Lower Confidence Bound]]="","",STANDARDIZE(Table3[[#This Row],[Lower Confidence Bound]],$L$3,$L$4))</f>
        <v>-4.785394469504161</v>
      </c>
      <c r="I305" s="45">
        <f>IF(Table3[[#This Row],[Upper Confidence Bound]]="","",STANDARDIZE(Table3[[#This Row],[Upper Confidence Bound]],$L$3,$L$4))</f>
        <v>2.5956783414380471</v>
      </c>
    </row>
    <row r="306" spans="1:9">
      <c r="A306" s="127">
        <v>47239</v>
      </c>
      <c r="C306" s="128">
        <f t="shared" si="14"/>
        <v>5.3185744137594533</v>
      </c>
      <c r="D306" s="128">
        <f t="shared" si="15"/>
        <v>-10.489431644164544</v>
      </c>
      <c r="E306" s="128">
        <f t="shared" si="16"/>
        <v>21.12658047168345</v>
      </c>
      <c r="F306" s="45"/>
      <c r="G306" s="45">
        <f>IF(Table3[[#This Row],[Forecast]]="","",STANDARDIZE(Table3[[#This Row],[Forecast]],$L$3,$L$4))</f>
        <v>-1.1031588953528044</v>
      </c>
      <c r="H306" s="45">
        <f>IF(Table3[[#This Row],[Lower Confidence Bound]]="","",STANDARDIZE(Table3[[#This Row],[Lower Confidence Bound]],$L$3,$L$4))</f>
        <v>-4.8120758607842289</v>
      </c>
      <c r="I306" s="45">
        <f>IF(Table3[[#This Row],[Upper Confidence Bound]]="","",STANDARDIZE(Table3[[#This Row],[Upper Confidence Bound]],$L$3,$L$4))</f>
        <v>2.60575807007862</v>
      </c>
    </row>
    <row r="307" spans="1:9">
      <c r="A307" s="127">
        <v>47270</v>
      </c>
      <c r="C307" s="128">
        <f t="shared" si="14"/>
        <v>5.2831949234631121</v>
      </c>
      <c r="D307" s="128">
        <f t="shared" si="15"/>
        <v>-10.602919491590654</v>
      </c>
      <c r="E307" s="128">
        <f t="shared" si="16"/>
        <v>21.169309338516879</v>
      </c>
      <c r="F307" s="45"/>
      <c r="G307" s="45">
        <f>IF(Table3[[#This Row],[Forecast]]="","",STANDARDIZE(Table3[[#This Row],[Forecast]],$L$3,$L$4))</f>
        <v>-1.1114597266725548</v>
      </c>
      <c r="H307" s="45">
        <f>IF(Table3[[#This Row],[Lower Confidence Bound]]="","",STANDARDIZE(Table3[[#This Row],[Lower Confidence Bound]],$L$3,$L$4))</f>
        <v>-4.8387026852646011</v>
      </c>
      <c r="I307" s="45">
        <f>IF(Table3[[#This Row],[Upper Confidence Bound]]="","",STANDARDIZE(Table3[[#This Row],[Upper Confidence Bound]],$L$3,$L$4))</f>
        <v>2.6157832319194916</v>
      </c>
    </row>
    <row r="308" spans="1:9">
      <c r="A308" s="127">
        <v>47300</v>
      </c>
      <c r="C308" s="128">
        <f t="shared" si="14"/>
        <v>5.2478154331667817</v>
      </c>
      <c r="D308" s="128">
        <f t="shared" si="15"/>
        <v>-10.716178331359727</v>
      </c>
      <c r="E308" s="128">
        <f t="shared" si="16"/>
        <v>21.211809197693292</v>
      </c>
      <c r="F308" s="45"/>
      <c r="G308" s="45">
        <f>IF(Table3[[#This Row],[Forecast]]="","",STANDARDIZE(Table3[[#This Row],[Forecast]],$L$3,$L$4))</f>
        <v>-1.1197605579923025</v>
      </c>
      <c r="H308" s="45">
        <f>IF(Table3[[#This Row],[Lower Confidence Bound]]="","",STANDARDIZE(Table3[[#This Row],[Lower Confidence Bound]],$L$3,$L$4))</f>
        <v>-4.8652757793515695</v>
      </c>
      <c r="I308" s="45">
        <f>IF(Table3[[#This Row],[Upper Confidence Bound]]="","",STANDARDIZE(Table3[[#This Row],[Upper Confidence Bound]],$L$3,$L$4))</f>
        <v>2.6257546633669655</v>
      </c>
    </row>
    <row r="309" spans="1:9">
      <c r="A309" s="127">
        <v>47331</v>
      </c>
      <c r="C309" s="128">
        <f t="shared" si="14"/>
        <v>5.2124359428704397</v>
      </c>
      <c r="D309" s="128">
        <f t="shared" si="15"/>
        <v>-10.82921164923297</v>
      </c>
      <c r="E309" s="128">
        <f t="shared" si="16"/>
        <v>21.254083534973848</v>
      </c>
      <c r="F309" s="45"/>
      <c r="G309" s="45">
        <f>IF(Table3[[#This Row],[Forecast]]="","",STANDARDIZE(Table3[[#This Row],[Forecast]],$L$3,$L$4))</f>
        <v>-1.1280613893120528</v>
      </c>
      <c r="H309" s="45">
        <f>IF(Table3[[#This Row],[Lower Confidence Bound]]="","",STANDARDIZE(Table3[[#This Row],[Lower Confidence Bound]],$L$3,$L$4))</f>
        <v>-4.8917959608838206</v>
      </c>
      <c r="I309" s="45">
        <f>IF(Table3[[#This Row],[Upper Confidence Bound]]="","",STANDARDIZE(Table3[[#This Row],[Upper Confidence Bound]],$L$3,$L$4))</f>
        <v>2.6356731822597155</v>
      </c>
    </row>
    <row r="310" spans="1:9">
      <c r="A310" s="127">
        <v>47362</v>
      </c>
      <c r="C310" s="128">
        <f t="shared" si="14"/>
        <v>5.1770564525741092</v>
      </c>
      <c r="D310" s="128">
        <f t="shared" si="15"/>
        <v>-10.942022854236669</v>
      </c>
      <c r="E310" s="128">
        <f t="shared" si="16"/>
        <v>21.296135759384889</v>
      </c>
      <c r="F310" s="45"/>
      <c r="G310" s="45">
        <f>IF(Table3[[#This Row],[Forecast]]="","",STANDARDIZE(Table3[[#This Row],[Forecast]],$L$3,$L$4))</f>
        <v>-1.1363622206318005</v>
      </c>
      <c r="H310" s="45">
        <f>IF(Table3[[#This Row],[Lower Confidence Bound]]="","",STANDARDIZE(Table3[[#This Row],[Lower Confidence Bound]],$L$3,$L$4))</f>
        <v>-4.9182640296962861</v>
      </c>
      <c r="I310" s="45">
        <f>IF(Table3[[#This Row],[Upper Confidence Bound]]="","",STANDARDIZE(Table3[[#This Row],[Upper Confidence Bound]],$L$3,$L$4))</f>
        <v>2.6455395884326851</v>
      </c>
    </row>
    <row r="311" spans="1:9">
      <c r="A311" s="127">
        <v>47392</v>
      </c>
      <c r="C311" s="128">
        <f t="shared" si="14"/>
        <v>5.141676962277768</v>
      </c>
      <c r="D311" s="128">
        <f t="shared" si="15"/>
        <v>-11.054615280973007</v>
      </c>
      <c r="E311" s="128">
        <f t="shared" si="16"/>
        <v>21.337969205528541</v>
      </c>
      <c r="F311" s="45"/>
      <c r="G311" s="45">
        <f>IF(Table3[[#This Row],[Forecast]]="","",STANDARDIZE(Table3[[#This Row],[Forecast]],$L$3,$L$4))</f>
        <v>-1.1446630519515506</v>
      </c>
      <c r="H311" s="45">
        <f>IF(Table3[[#This Row],[Lower Confidence Bound]]="","",STANDARDIZE(Table3[[#This Row],[Lower Confidence Bound]],$L$3,$L$4))</f>
        <v>-4.9446807681623088</v>
      </c>
      <c r="I311" s="45">
        <f>IF(Table3[[#This Row],[Upper Confidence Bound]]="","",STANDARDIZE(Table3[[#This Row],[Upper Confidence Bound]],$L$3,$L$4))</f>
        <v>2.6553546642592076</v>
      </c>
    </row>
    <row r="312" spans="1:9">
      <c r="A312" s="127">
        <v>47423</v>
      </c>
      <c r="C312" s="128">
        <f t="shared" si="14"/>
        <v>5.1062974719814376</v>
      </c>
      <c r="D312" s="128">
        <f t="shared" si="15"/>
        <v>-11.166992191842379</v>
      </c>
      <c r="E312" s="128">
        <f t="shared" si="16"/>
        <v>21.379587135805256</v>
      </c>
      <c r="F312" s="45"/>
      <c r="G312" s="45">
        <f>IF(Table3[[#This Row],[Forecast]]="","",STANDARDIZE(Table3[[#This Row],[Forecast]],$L$3,$L$4))</f>
        <v>-1.1529638832712983</v>
      </c>
      <c r="H312" s="45">
        <f>IF(Table3[[#This Row],[Lower Confidence Bound]]="","",STANDARDIZE(Table3[[#This Row],[Lower Confidence Bound]],$L$3,$L$4))</f>
        <v>-4.9710469417150618</v>
      </c>
      <c r="I312" s="45">
        <f>IF(Table3[[#This Row],[Upper Confidence Bound]]="","",STANDARDIZE(Table3[[#This Row],[Upper Confidence Bound]],$L$3,$L$4))</f>
        <v>2.6651191751724657</v>
      </c>
    </row>
    <row r="313" spans="1:9">
      <c r="A313" s="127">
        <v>47453</v>
      </c>
      <c r="C313" s="128">
        <f t="shared" si="14"/>
        <v>5.0709179816850964</v>
      </c>
      <c r="D313" s="128">
        <f t="shared" si="15"/>
        <v>-11.279156779181726</v>
      </c>
      <c r="E313" s="128">
        <f t="shared" si="16"/>
        <v>21.420992742551917</v>
      </c>
      <c r="F313" s="45"/>
      <c r="G313" s="45">
        <f>IF(Table3[[#This Row],[Forecast]]="","",STANDARDIZE(Table3[[#This Row],[Forecast]],$L$3,$L$4))</f>
        <v>-1.1612647145910484</v>
      </c>
      <c r="H313" s="45">
        <f>IF(Table3[[#This Row],[Lower Confidence Bound]]="","",STANDARDIZE(Table3[[#This Row],[Lower Confidence Bound]],$L$3,$L$4))</f>
        <v>-4.9973632993492361</v>
      </c>
      <c r="I313" s="45">
        <f>IF(Table3[[#This Row],[Upper Confidence Bound]]="","",STANDARDIZE(Table3[[#This Row],[Upper Confidence Bound]],$L$3,$L$4))</f>
        <v>2.6748338701671388</v>
      </c>
    </row>
  </sheetData>
  <pageMargins left="0.7" right="0.7" top="0.75" bottom="0.75" header="0.3" footer="0.3"/>
  <ignoredErrors>
    <ignoredError sqref="C193:E193 D194:E313 C194:C313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83"/>
  <sheetViews>
    <sheetView topLeftCell="A4" workbookViewId="0">
      <selection activeCell="M10" sqref="M10"/>
    </sheetView>
  </sheetViews>
  <sheetFormatPr defaultRowHeight="14.5" customHeight="1"/>
  <cols>
    <col min="1" max="1" width="12.08984375" style="1" bestFit="1" customWidth="1"/>
    <col min="2" max="88" width="8.7265625" style="1"/>
    <col min="89" max="89" width="8.7265625" style="7"/>
    <col min="90" max="16384" width="8.7265625" style="1"/>
  </cols>
  <sheetData>
    <row r="1" spans="1:89" ht="14.5" customHeigh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7">
        <v>88</v>
      </c>
    </row>
    <row r="2" spans="1:89" ht="14.5" customHeight="1">
      <c r="A2" s="1" t="s">
        <v>4</v>
      </c>
      <c r="B2" s="6">
        <f t="shared" ref="B2:AG2" si="0">B97</f>
        <v>0</v>
      </c>
      <c r="C2" s="6">
        <f t="shared" si="0"/>
        <v>0</v>
      </c>
      <c r="D2" s="6">
        <f t="shared" si="0"/>
        <v>6.5656395701733971E-3</v>
      </c>
      <c r="E2" s="6">
        <f t="shared" si="0"/>
        <v>7.3285651063130916E-3</v>
      </c>
      <c r="F2" s="6">
        <f t="shared" si="0"/>
        <v>8.6924360925213408E-3</v>
      </c>
      <c r="G2" s="6">
        <f t="shared" si="0"/>
        <v>1.0254053879767975E-2</v>
      </c>
      <c r="H2" s="6">
        <f t="shared" si="0"/>
        <v>1.1832930957854614E-2</v>
      </c>
      <c r="I2" s="6">
        <f t="shared" si="0"/>
        <v>1.3053542495806456E-2</v>
      </c>
      <c r="J2" s="6">
        <f t="shared" si="0"/>
        <v>1.4204302205212887E-2</v>
      </c>
      <c r="K2" s="6">
        <f t="shared" si="0"/>
        <v>1.5652177002287347E-2</v>
      </c>
      <c r="L2" s="6">
        <f t="shared" si="0"/>
        <v>1.6861838641599264E-2</v>
      </c>
      <c r="M2" s="6">
        <f t="shared" si="0"/>
        <v>1.8087083860702766E-2</v>
      </c>
      <c r="N2" s="6">
        <f t="shared" si="0"/>
        <v>1.9341363561814179E-2</v>
      </c>
      <c r="O2" s="6">
        <f t="shared" si="0"/>
        <v>2.1060652079008754E-2</v>
      </c>
      <c r="P2" s="6">
        <f t="shared" si="0"/>
        <v>2.2390139983888582E-2</v>
      </c>
      <c r="Q2" s="6">
        <f t="shared" si="0"/>
        <v>2.410398627632902E-2</v>
      </c>
      <c r="R2" s="6">
        <f t="shared" si="0"/>
        <v>2.5225059421123363E-2</v>
      </c>
      <c r="S2" s="6">
        <f t="shared" si="0"/>
        <v>2.6400567566513329E-2</v>
      </c>
      <c r="T2" s="6">
        <f t="shared" si="0"/>
        <v>2.7815605890877504E-2</v>
      </c>
      <c r="U2" s="6">
        <f t="shared" si="0"/>
        <v>2.8676066946744315E-2</v>
      </c>
      <c r="V2" s="6">
        <f t="shared" si="0"/>
        <v>2.9530067160341573E-2</v>
      </c>
      <c r="W2" s="6">
        <f t="shared" si="0"/>
        <v>3.0478575798787648E-2</v>
      </c>
      <c r="X2" s="6">
        <f t="shared" si="0"/>
        <v>3.1990594501703384E-2</v>
      </c>
      <c r="Y2" s="6">
        <f t="shared" si="0"/>
        <v>3.2929143619157268E-2</v>
      </c>
      <c r="Z2" s="6">
        <f t="shared" si="0"/>
        <v>3.3274365102561321E-2</v>
      </c>
      <c r="AA2" s="6">
        <f t="shared" si="0"/>
        <v>3.3406342640922834E-2</v>
      </c>
      <c r="AB2" s="6">
        <f t="shared" si="0"/>
        <v>3.3526923373770098E-2</v>
      </c>
      <c r="AC2" s="6">
        <f t="shared" si="0"/>
        <v>3.3464826018145044E-2</v>
      </c>
      <c r="AD2" s="6">
        <f t="shared" si="0"/>
        <v>3.3189411561934397E-2</v>
      </c>
      <c r="AE2" s="6">
        <f t="shared" si="0"/>
        <v>3.33846837194351E-2</v>
      </c>
      <c r="AF2" s="6">
        <f t="shared" si="0"/>
        <v>3.3273225111155831E-2</v>
      </c>
      <c r="AG2" s="6">
        <f t="shared" si="0"/>
        <v>3.3395863718937976E-2</v>
      </c>
      <c r="AH2" s="6">
        <f t="shared" ref="AH2:BM2" si="1">AH97</f>
        <v>3.3266147464203352E-2</v>
      </c>
      <c r="AI2" s="6">
        <f t="shared" si="1"/>
        <v>3.3224366408298595E-2</v>
      </c>
      <c r="AJ2" s="6">
        <f t="shared" si="1"/>
        <v>3.3344340062616322E-2</v>
      </c>
      <c r="AK2" s="6">
        <f t="shared" si="1"/>
        <v>3.311937178823058E-2</v>
      </c>
      <c r="AL2" s="6">
        <f t="shared" si="1"/>
        <v>3.3032564446557541E-2</v>
      </c>
      <c r="AM2" s="6">
        <f t="shared" si="1"/>
        <v>3.3431573291351754E-2</v>
      </c>
      <c r="AN2" s="6">
        <f t="shared" si="1"/>
        <v>3.3448388791335271E-2</v>
      </c>
      <c r="AO2" s="6">
        <f t="shared" si="1"/>
        <v>3.3765841423887721E-2</v>
      </c>
      <c r="AP2" s="6">
        <f t="shared" si="1"/>
        <v>3.4147206686295714E-2</v>
      </c>
      <c r="AQ2" s="6">
        <f t="shared" si="1"/>
        <v>3.4640066541221613E-2</v>
      </c>
      <c r="AR2" s="6">
        <f t="shared" si="1"/>
        <v>3.4988670895011183E-2</v>
      </c>
      <c r="AS2" s="6">
        <f t="shared" si="1"/>
        <v>3.4935145348551376E-2</v>
      </c>
      <c r="AT2" s="6">
        <f t="shared" si="1"/>
        <v>3.5292285962528799E-2</v>
      </c>
      <c r="AU2" s="6">
        <f t="shared" si="1"/>
        <v>3.6114706717690896E-2</v>
      </c>
      <c r="AV2" s="6">
        <f t="shared" si="1"/>
        <v>3.6805908061913604E-2</v>
      </c>
      <c r="AW2" s="6">
        <f t="shared" si="1"/>
        <v>3.8125313947913519E-2</v>
      </c>
      <c r="AX2" s="6">
        <f t="shared" si="1"/>
        <v>3.9607066757672761E-2</v>
      </c>
      <c r="AY2" s="6">
        <f t="shared" si="1"/>
        <v>4.0628924813995201E-2</v>
      </c>
      <c r="AZ2" s="6">
        <f t="shared" si="1"/>
        <v>4.1612737321734684E-2</v>
      </c>
      <c r="BA2" s="6">
        <f t="shared" si="1"/>
        <v>4.2376528109787842E-2</v>
      </c>
      <c r="BB2" s="6">
        <f t="shared" si="1"/>
        <v>4.1541375750083889E-2</v>
      </c>
      <c r="BC2" s="6">
        <f t="shared" si="1"/>
        <v>4.2092153601703534E-2</v>
      </c>
      <c r="BD2" s="6">
        <f t="shared" si="1"/>
        <v>4.2859339193240788E-2</v>
      </c>
      <c r="BE2" s="6">
        <f t="shared" si="1"/>
        <v>4.399829437213048E-2</v>
      </c>
      <c r="BF2" s="6">
        <f t="shared" si="1"/>
        <v>4.4825583703591458E-2</v>
      </c>
      <c r="BG2" s="6">
        <f t="shared" si="1"/>
        <v>4.5618469325757791E-2</v>
      </c>
      <c r="BH2" s="6">
        <f t="shared" si="1"/>
        <v>4.6703888451521867E-2</v>
      </c>
      <c r="BI2" s="6">
        <f t="shared" si="1"/>
        <v>4.7892791074005264E-2</v>
      </c>
      <c r="BJ2" s="6">
        <f t="shared" si="1"/>
        <v>4.9122449773189573E-2</v>
      </c>
      <c r="BK2" s="6">
        <f t="shared" si="1"/>
        <v>5.0495271995857044E-2</v>
      </c>
      <c r="BL2" s="6">
        <f t="shared" si="1"/>
        <v>5.1692784888625394E-2</v>
      </c>
      <c r="BM2" s="6">
        <f t="shared" si="1"/>
        <v>5.3308507744076146E-2</v>
      </c>
      <c r="BN2" s="6">
        <f t="shared" ref="BN2:CK2" si="2">BN97</f>
        <v>5.4986608935147584E-2</v>
      </c>
      <c r="BO2" s="6">
        <f t="shared" si="2"/>
        <v>5.6902045891660036E-2</v>
      </c>
      <c r="BP2" s="6">
        <f t="shared" si="2"/>
        <v>5.8956497075363344E-2</v>
      </c>
      <c r="BQ2" s="6">
        <f t="shared" si="2"/>
        <v>6.0866197516768437E-2</v>
      </c>
      <c r="BR2" s="6">
        <f t="shared" si="2"/>
        <v>6.2800039936985547E-2</v>
      </c>
      <c r="BS2" s="6">
        <f t="shared" si="2"/>
        <v>6.4708340762786268E-2</v>
      </c>
      <c r="BT2" s="6">
        <f t="shared" si="2"/>
        <v>6.6814971314847288E-2</v>
      </c>
      <c r="BU2" s="6">
        <f t="shared" si="2"/>
        <v>6.8839034805111235E-2</v>
      </c>
      <c r="BV2" s="6">
        <f t="shared" si="2"/>
        <v>7.1405997681015271E-2</v>
      </c>
      <c r="BW2" s="6">
        <f t="shared" si="2"/>
        <v>7.399796585722819E-2</v>
      </c>
      <c r="BX2" s="6">
        <f t="shared" si="2"/>
        <v>7.6711803718998328E-2</v>
      </c>
      <c r="BY2" s="6">
        <f t="shared" si="2"/>
        <v>7.5364640619524512E-2</v>
      </c>
      <c r="BZ2" s="6">
        <f t="shared" si="2"/>
        <v>7.5298448971372306E-2</v>
      </c>
      <c r="CA2" s="6">
        <f t="shared" si="2"/>
        <v>7.9057342761137905E-2</v>
      </c>
      <c r="CB2" s="6">
        <f t="shared" si="2"/>
        <v>7.8291490321384535E-2</v>
      </c>
      <c r="CC2" s="6">
        <f t="shared" si="2"/>
        <v>7.8662915324011567E-2</v>
      </c>
      <c r="CD2" s="6">
        <f t="shared" si="2"/>
        <v>7.599577973951302E-2</v>
      </c>
      <c r="CE2" s="6">
        <f t="shared" si="2"/>
        <v>7.4975835141730535E-2</v>
      </c>
      <c r="CF2" s="6">
        <f t="shared" si="2"/>
        <v>7.7352324612438364E-2</v>
      </c>
      <c r="CG2" s="6">
        <f t="shared" si="2"/>
        <v>8.2193418905555399E-2</v>
      </c>
      <c r="CH2" s="6">
        <f t="shared" si="2"/>
        <v>8.5267587770149186E-2</v>
      </c>
      <c r="CI2" s="6">
        <f t="shared" si="2"/>
        <v>8.9506320170759171E-2</v>
      </c>
      <c r="CJ2" s="6">
        <f t="shared" si="2"/>
        <v>8.587238348194523E-2</v>
      </c>
      <c r="CK2" s="6">
        <f t="shared" si="2"/>
        <v>7.9681274900398405E-2</v>
      </c>
    </row>
    <row r="3" spans="1:89" ht="14.5" customHeight="1">
      <c r="A3" s="1" t="s">
        <v>7</v>
      </c>
      <c r="B3" s="6">
        <f t="shared" ref="B3:AG3" si="3">B189</f>
        <v>0</v>
      </c>
      <c r="C3" s="6">
        <f t="shared" si="3"/>
        <v>0</v>
      </c>
      <c r="D3" s="6">
        <f t="shared" si="3"/>
        <v>6.5656395701733971E-3</v>
      </c>
      <c r="E3" s="6">
        <f t="shared" si="3"/>
        <v>1.2286691430064322E-3</v>
      </c>
      <c r="F3" s="6">
        <f t="shared" si="3"/>
        <v>1.5045088798760241E-3</v>
      </c>
      <c r="G3" s="6">
        <f t="shared" si="3"/>
        <v>1.6090526979241687E-3</v>
      </c>
      <c r="H3" s="6">
        <f t="shared" si="3"/>
        <v>1.572785721235793E-3</v>
      </c>
      <c r="I3" s="6">
        <f t="shared" si="3"/>
        <v>1.2306483705324907E-3</v>
      </c>
      <c r="J3" s="6">
        <f t="shared" si="3"/>
        <v>1.3071927009361253E-3</v>
      </c>
      <c r="K3" s="6">
        <f t="shared" si="3"/>
        <v>1.6000925944353243E-3</v>
      </c>
      <c r="L3" s="6">
        <f t="shared" si="3"/>
        <v>1.4818439069252958E-3</v>
      </c>
      <c r="M3" s="6">
        <f t="shared" si="3"/>
        <v>1.3949325169777306E-3</v>
      </c>
      <c r="N3" s="6">
        <f t="shared" si="3"/>
        <v>1.3763709730036902E-3</v>
      </c>
      <c r="O3" s="6">
        <f t="shared" si="3"/>
        <v>1.6887364743561077E-3</v>
      </c>
      <c r="P3" s="6">
        <f t="shared" si="3"/>
        <v>1.2384309644467807E-3</v>
      </c>
      <c r="Q3" s="6">
        <f t="shared" si="3"/>
        <v>1.515489237011172E-3</v>
      </c>
      <c r="R3" s="6">
        <f t="shared" si="3"/>
        <v>1.0104025773445191E-3</v>
      </c>
      <c r="S3" s="6">
        <f t="shared" si="3"/>
        <v>9.5751142704699767E-4</v>
      </c>
      <c r="T3" s="6">
        <f t="shared" si="3"/>
        <v>1.210122977454142E-3</v>
      </c>
      <c r="U3" s="6">
        <f t="shared" si="3"/>
        <v>5.8636725894299353E-4</v>
      </c>
      <c r="V3" s="6">
        <f t="shared" si="3"/>
        <v>5.9170670557284061E-4</v>
      </c>
      <c r="W3" s="6">
        <f t="shared" si="3"/>
        <v>6.67277289743858E-4</v>
      </c>
      <c r="X3" s="6">
        <f t="shared" si="3"/>
        <v>1.2044661852363739E-3</v>
      </c>
      <c r="Y3" s="6">
        <f t="shared" si="3"/>
        <v>9.1838510458164789E-4</v>
      </c>
      <c r="Z3" s="6">
        <f t="shared" si="3"/>
        <v>5.8588198029258377E-4</v>
      </c>
      <c r="AA3" s="6">
        <f t="shared" si="3"/>
        <v>5.3478168582818517E-4</v>
      </c>
      <c r="AB3" s="6">
        <f t="shared" si="3"/>
        <v>5.8150215919335025E-4</v>
      </c>
      <c r="AC3" s="6">
        <f t="shared" si="3"/>
        <v>8.2784849188173018E-4</v>
      </c>
      <c r="AD3" s="6">
        <f t="shared" si="3"/>
        <v>7.3503683881881638E-4</v>
      </c>
      <c r="AE3" s="6">
        <f t="shared" si="3"/>
        <v>6.0543143920027632E-4</v>
      </c>
      <c r="AF3" s="6">
        <f t="shared" si="3"/>
        <v>6.8096215795821087E-4</v>
      </c>
      <c r="AG3" s="6">
        <f t="shared" si="3"/>
        <v>9.8052416635592186E-4</v>
      </c>
      <c r="AH3" s="6">
        <f t="shared" ref="AH3:BM3" si="4">AH189</f>
        <v>5.3147430762839876E-4</v>
      </c>
      <c r="AI3" s="6">
        <f t="shared" si="4"/>
        <v>8.1578304236696068E-4</v>
      </c>
      <c r="AJ3" s="6">
        <f t="shared" si="4"/>
        <v>1.1112036957109568E-3</v>
      </c>
      <c r="AK3" s="6">
        <f t="shared" si="4"/>
        <v>6.934201667874475E-4</v>
      </c>
      <c r="AL3" s="6">
        <f t="shared" si="4"/>
        <v>7.1691420059296197E-4</v>
      </c>
      <c r="AM3" s="6">
        <f t="shared" si="4"/>
        <v>6.8001184790101384E-4</v>
      </c>
      <c r="AN3" s="6">
        <f t="shared" si="4"/>
        <v>8.0476666720970312E-4</v>
      </c>
      <c r="AO3" s="6">
        <f t="shared" si="4"/>
        <v>1.26867376258699E-3</v>
      </c>
      <c r="AP3" s="6">
        <f t="shared" si="4"/>
        <v>1.3629592523514988E-3</v>
      </c>
      <c r="AQ3" s="6">
        <f t="shared" si="4"/>
        <v>7.6119093115074345E-4</v>
      </c>
      <c r="AR3" s="6">
        <f t="shared" si="4"/>
        <v>7.2512226834467659E-4</v>
      </c>
      <c r="AS3" s="6">
        <f t="shared" si="4"/>
        <v>9.1615018085279836E-4</v>
      </c>
      <c r="AT3" s="6">
        <f t="shared" si="4"/>
        <v>8.1441128912523582E-4</v>
      </c>
      <c r="AU3" s="6">
        <f t="shared" si="4"/>
        <v>1.1644606164986416E-3</v>
      </c>
      <c r="AV3" s="6">
        <f t="shared" si="4"/>
        <v>9.4161604980938561E-4</v>
      </c>
      <c r="AW3" s="6">
        <f t="shared" si="4"/>
        <v>9.0818640639816193E-4</v>
      </c>
      <c r="AX3" s="6">
        <f t="shared" si="4"/>
        <v>1.0472523083529886E-3</v>
      </c>
      <c r="AY3" s="6">
        <f t="shared" si="4"/>
        <v>4.8028205124224179E-4</v>
      </c>
      <c r="AZ3" s="6">
        <f t="shared" si="4"/>
        <v>4.9716532036080065E-4</v>
      </c>
      <c r="BA3" s="6">
        <f t="shared" si="4"/>
        <v>1.1254230373876501E-4</v>
      </c>
      <c r="BB3" s="6">
        <f t="shared" si="4"/>
        <v>6.8635525748127091E-5</v>
      </c>
      <c r="BC3" s="6">
        <f t="shared" si="4"/>
        <v>0</v>
      </c>
      <c r="BD3" s="6">
        <f t="shared" si="4"/>
        <v>4.6722422090361297E-5</v>
      </c>
      <c r="BE3" s="6">
        <f t="shared" si="4"/>
        <v>3.5936511645412661E-4</v>
      </c>
      <c r="BF3" s="6">
        <f t="shared" si="4"/>
        <v>0</v>
      </c>
      <c r="BG3" s="6">
        <f t="shared" si="4"/>
        <v>0</v>
      </c>
      <c r="BH3" s="6">
        <f t="shared" si="4"/>
        <v>0</v>
      </c>
      <c r="BI3" s="6">
        <f t="shared" si="4"/>
        <v>5.4778012105940832E-5</v>
      </c>
      <c r="BJ3" s="6">
        <f t="shared" si="4"/>
        <v>0</v>
      </c>
      <c r="BK3" s="6">
        <f t="shared" si="4"/>
        <v>1.2950012950012975E-4</v>
      </c>
      <c r="BL3" s="6">
        <f t="shared" si="4"/>
        <v>0</v>
      </c>
      <c r="BM3" s="6">
        <f t="shared" si="4"/>
        <v>1.1188811188811182E-4</v>
      </c>
      <c r="BN3" s="6">
        <f t="shared" ref="BN3:CK3" si="5">BN189</f>
        <v>6.6190097961345173E-5</v>
      </c>
      <c r="BO3" s="6">
        <f t="shared" si="5"/>
        <v>0</v>
      </c>
      <c r="BP3" s="6">
        <f t="shared" si="5"/>
        <v>0</v>
      </c>
      <c r="BQ3" s="6">
        <f t="shared" si="5"/>
        <v>0</v>
      </c>
      <c r="BR3" s="6">
        <f t="shared" si="5"/>
        <v>0</v>
      </c>
      <c r="BS3" s="6">
        <f t="shared" si="5"/>
        <v>0</v>
      </c>
      <c r="BT3" s="6">
        <f t="shared" si="5"/>
        <v>0</v>
      </c>
      <c r="BU3" s="6">
        <f t="shared" si="5"/>
        <v>0</v>
      </c>
      <c r="BV3" s="6">
        <f t="shared" si="5"/>
        <v>0</v>
      </c>
      <c r="BW3" s="6">
        <f t="shared" si="5"/>
        <v>0</v>
      </c>
      <c r="BX3" s="6">
        <f t="shared" si="5"/>
        <v>0</v>
      </c>
      <c r="BY3" s="6">
        <f t="shared" si="5"/>
        <v>0</v>
      </c>
      <c r="BZ3" s="6">
        <f t="shared" si="5"/>
        <v>0</v>
      </c>
      <c r="CA3" s="6">
        <f t="shared" si="5"/>
        <v>0</v>
      </c>
      <c r="CB3" s="6">
        <f t="shared" si="5"/>
        <v>0</v>
      </c>
      <c r="CC3" s="6">
        <f t="shared" si="5"/>
        <v>0</v>
      </c>
      <c r="CD3" s="6">
        <f t="shared" si="5"/>
        <v>0</v>
      </c>
      <c r="CE3" s="6">
        <f t="shared" si="5"/>
        <v>0</v>
      </c>
      <c r="CF3" s="6">
        <f t="shared" si="5"/>
        <v>0</v>
      </c>
      <c r="CG3" s="6">
        <f t="shared" si="5"/>
        <v>0</v>
      </c>
      <c r="CH3" s="6">
        <f t="shared" si="5"/>
        <v>0</v>
      </c>
      <c r="CI3" s="6">
        <f t="shared" si="5"/>
        <v>0</v>
      </c>
      <c r="CJ3" s="6">
        <f t="shared" si="5"/>
        <v>0</v>
      </c>
      <c r="CK3" s="6">
        <f t="shared" si="5"/>
        <v>0</v>
      </c>
    </row>
    <row r="4" spans="1:89" ht="14.5" customHeight="1">
      <c r="A4" s="1" t="s">
        <v>10</v>
      </c>
      <c r="B4" s="6">
        <f>B190</f>
        <v>0</v>
      </c>
      <c r="C4" s="6">
        <f t="shared" ref="C4:BN4" si="6">C190</f>
        <v>0</v>
      </c>
      <c r="D4" s="6">
        <f t="shared" si="6"/>
        <v>6.5656395701733971E-3</v>
      </c>
      <c r="E4" s="6">
        <f t="shared" si="6"/>
        <v>7.7943087131798292E-3</v>
      </c>
      <c r="F4" s="6">
        <f t="shared" si="6"/>
        <v>9.2988175930558536E-3</v>
      </c>
      <c r="G4" s="6">
        <f t="shared" si="6"/>
        <v>1.0907870290980021E-2</v>
      </c>
      <c r="H4" s="6">
        <f t="shared" si="6"/>
        <v>1.2480656012215815E-2</v>
      </c>
      <c r="I4" s="6">
        <f t="shared" si="6"/>
        <v>1.3711304382748306E-2</v>
      </c>
      <c r="J4" s="6">
        <f t="shared" si="6"/>
        <v>1.5018497083684431E-2</v>
      </c>
      <c r="K4" s="6">
        <f t="shared" si="6"/>
        <v>1.6618589678119754E-2</v>
      </c>
      <c r="L4" s="6">
        <f t="shared" si="6"/>
        <v>1.810043358504505E-2</v>
      </c>
      <c r="M4" s="6">
        <f t="shared" si="6"/>
        <v>1.9495366102022779E-2</v>
      </c>
      <c r="N4" s="6">
        <f t="shared" si="6"/>
        <v>2.0871737075026469E-2</v>
      </c>
      <c r="O4" s="6">
        <f t="shared" si="6"/>
        <v>2.2560473549382575E-2</v>
      </c>
      <c r="P4" s="6">
        <f t="shared" si="6"/>
        <v>2.3798904513829357E-2</v>
      </c>
      <c r="Q4" s="6">
        <f t="shared" si="6"/>
        <v>2.531439375084053E-2</v>
      </c>
      <c r="R4" s="6">
        <f t="shared" si="6"/>
        <v>2.632479632818505E-2</v>
      </c>
      <c r="S4" s="6">
        <f t="shared" si="6"/>
        <v>2.7282307755232046E-2</v>
      </c>
      <c r="T4" s="6">
        <f t="shared" si="6"/>
        <v>2.8492430732686189E-2</v>
      </c>
      <c r="U4" s="6">
        <f t="shared" si="6"/>
        <v>2.9078797991629182E-2</v>
      </c>
      <c r="V4" s="6">
        <f t="shared" si="6"/>
        <v>2.9670504697202022E-2</v>
      </c>
      <c r="W4" s="6">
        <f t="shared" si="6"/>
        <v>3.033778198694588E-2</v>
      </c>
      <c r="X4" s="6">
        <f t="shared" si="6"/>
        <v>3.1542248172182256E-2</v>
      </c>
      <c r="Y4" s="6">
        <f t="shared" si="6"/>
        <v>3.2460633276763906E-2</v>
      </c>
      <c r="Z4" s="6">
        <f t="shared" si="6"/>
        <v>3.3046515257056493E-2</v>
      </c>
      <c r="AA4" s="6">
        <f t="shared" si="6"/>
        <v>3.3581296942884677E-2</v>
      </c>
      <c r="AB4" s="6">
        <f t="shared" si="6"/>
        <v>3.4162799102078027E-2</v>
      </c>
      <c r="AC4" s="6">
        <f t="shared" si="6"/>
        <v>3.4990647593959756E-2</v>
      </c>
      <c r="AD4" s="6">
        <f t="shared" si="6"/>
        <v>3.5725684432778571E-2</v>
      </c>
      <c r="AE4" s="6">
        <f t="shared" si="6"/>
        <v>3.6331115871978847E-2</v>
      </c>
      <c r="AF4" s="6">
        <f t="shared" si="6"/>
        <v>3.7012078029937057E-2</v>
      </c>
      <c r="AG4" s="6">
        <f t="shared" si="6"/>
        <v>3.7992602196292975E-2</v>
      </c>
      <c r="AH4" s="6">
        <f t="shared" si="6"/>
        <v>3.8524076503921374E-2</v>
      </c>
      <c r="AI4" s="6">
        <f t="shared" si="6"/>
        <v>3.9339859546288332E-2</v>
      </c>
      <c r="AJ4" s="6">
        <f t="shared" si="6"/>
        <v>4.0451063241999291E-2</v>
      </c>
      <c r="AK4" s="6">
        <f t="shared" si="6"/>
        <v>4.1144483408786736E-2</v>
      </c>
      <c r="AL4" s="6">
        <f t="shared" si="6"/>
        <v>4.1861397609379701E-2</v>
      </c>
      <c r="AM4" s="6">
        <f t="shared" si="6"/>
        <v>4.2541409457280716E-2</v>
      </c>
      <c r="AN4" s="6">
        <f t="shared" si="6"/>
        <v>4.3346176124490418E-2</v>
      </c>
      <c r="AO4" s="6">
        <f t="shared" si="6"/>
        <v>4.461484988707741E-2</v>
      </c>
      <c r="AP4" s="6">
        <f t="shared" si="6"/>
        <v>4.5977809139428907E-2</v>
      </c>
      <c r="AQ4" s="6">
        <f t="shared" si="6"/>
        <v>4.6739000070579649E-2</v>
      </c>
      <c r="AR4" s="6">
        <f t="shared" si="6"/>
        <v>4.7464122338924324E-2</v>
      </c>
      <c r="AS4" s="6">
        <f t="shared" si="6"/>
        <v>4.8380272519777119E-2</v>
      </c>
      <c r="AT4" s="6">
        <f t="shared" si="6"/>
        <v>4.9194683808902358E-2</v>
      </c>
      <c r="AU4" s="6">
        <f t="shared" si="6"/>
        <v>5.0359144425401001E-2</v>
      </c>
      <c r="AV4" s="6">
        <f t="shared" si="6"/>
        <v>5.1300760475210386E-2</v>
      </c>
      <c r="AW4" s="6">
        <f t="shared" si="6"/>
        <v>5.2208946881608549E-2</v>
      </c>
      <c r="AX4" s="6">
        <f t="shared" si="6"/>
        <v>5.3256199189961537E-2</v>
      </c>
      <c r="AY4" s="6">
        <f t="shared" si="6"/>
        <v>5.3736481241203782E-2</v>
      </c>
      <c r="AZ4" s="6">
        <f t="shared" si="6"/>
        <v>5.4233646561564583E-2</v>
      </c>
      <c r="BA4" s="6">
        <f t="shared" si="6"/>
        <v>5.4346188865303346E-2</v>
      </c>
      <c r="BB4" s="6">
        <f t="shared" si="6"/>
        <v>5.4414824391051476E-2</v>
      </c>
      <c r="BC4" s="6">
        <f t="shared" si="6"/>
        <v>5.4414824391051476E-2</v>
      </c>
      <c r="BD4" s="6">
        <f t="shared" si="6"/>
        <v>5.4461546813141838E-2</v>
      </c>
      <c r="BE4" s="6">
        <f t="shared" si="6"/>
        <v>5.4820911929595963E-2</v>
      </c>
      <c r="BF4" s="6">
        <f t="shared" si="6"/>
        <v>5.4820911929595963E-2</v>
      </c>
      <c r="BG4" s="6">
        <f t="shared" si="6"/>
        <v>5.4820911929595963E-2</v>
      </c>
      <c r="BH4" s="6">
        <f t="shared" si="6"/>
        <v>5.4820911929595963E-2</v>
      </c>
      <c r="BI4" s="6">
        <f t="shared" si="6"/>
        <v>5.4875689941701902E-2</v>
      </c>
      <c r="BJ4" s="6">
        <f t="shared" si="6"/>
        <v>5.4875689941701902E-2</v>
      </c>
      <c r="BK4" s="6">
        <f t="shared" si="6"/>
        <v>5.5005190071202033E-2</v>
      </c>
      <c r="BL4" s="6">
        <f t="shared" si="6"/>
        <v>5.5005190071202033E-2</v>
      </c>
      <c r="BM4" s="6">
        <f t="shared" si="6"/>
        <v>5.5117078183090147E-2</v>
      </c>
      <c r="BN4" s="6">
        <f t="shared" si="6"/>
        <v>5.5183268281051495E-2</v>
      </c>
      <c r="BO4" s="6">
        <f t="shared" ref="BO4:CK4" si="7">BO190</f>
        <v>5.5183268281051495E-2</v>
      </c>
      <c r="BP4" s="6">
        <f t="shared" si="7"/>
        <v>5.5183268281051495E-2</v>
      </c>
      <c r="BQ4" s="6">
        <f t="shared" si="7"/>
        <v>5.5183268281051495E-2</v>
      </c>
      <c r="BR4" s="6">
        <f t="shared" si="7"/>
        <v>5.5183268281051495E-2</v>
      </c>
      <c r="BS4" s="6">
        <f t="shared" si="7"/>
        <v>5.5183268281051495E-2</v>
      </c>
      <c r="BT4" s="6">
        <f t="shared" si="7"/>
        <v>5.5183268281051495E-2</v>
      </c>
      <c r="BU4" s="6">
        <f t="shared" si="7"/>
        <v>5.5183268281051495E-2</v>
      </c>
      <c r="BV4" s="6">
        <f t="shared" si="7"/>
        <v>5.5183268281051495E-2</v>
      </c>
      <c r="BW4" s="6">
        <f t="shared" si="7"/>
        <v>5.5183268281051495E-2</v>
      </c>
      <c r="BX4" s="6">
        <f t="shared" si="7"/>
        <v>5.5183268281051495E-2</v>
      </c>
      <c r="BY4" s="6">
        <f t="shared" si="7"/>
        <v>5.5183268281051495E-2</v>
      </c>
      <c r="BZ4" s="6">
        <f t="shared" si="7"/>
        <v>5.5183268281051495E-2</v>
      </c>
      <c r="CA4" s="6">
        <f t="shared" si="7"/>
        <v>5.5183268281051495E-2</v>
      </c>
      <c r="CB4" s="6">
        <f t="shared" si="7"/>
        <v>5.5183268281051495E-2</v>
      </c>
      <c r="CC4" s="6">
        <f t="shared" si="7"/>
        <v>5.5183268281051495E-2</v>
      </c>
      <c r="CD4" s="6">
        <f t="shared" si="7"/>
        <v>5.5183268281051495E-2</v>
      </c>
      <c r="CE4" s="6">
        <f t="shared" si="7"/>
        <v>5.5183268281051495E-2</v>
      </c>
      <c r="CF4" s="6">
        <f t="shared" si="7"/>
        <v>5.5183268281051495E-2</v>
      </c>
      <c r="CG4" s="6">
        <f t="shared" si="7"/>
        <v>5.5183268281051495E-2</v>
      </c>
      <c r="CH4" s="6">
        <f t="shared" si="7"/>
        <v>5.5183268281051495E-2</v>
      </c>
      <c r="CI4" s="6">
        <f t="shared" si="7"/>
        <v>5.5183268281051495E-2</v>
      </c>
      <c r="CJ4" s="6">
        <f t="shared" si="7"/>
        <v>5.5183268281051495E-2</v>
      </c>
      <c r="CK4" s="6">
        <f t="shared" si="7"/>
        <v>5.5183268281051495E-2</v>
      </c>
    </row>
    <row r="5" spans="1:89" ht="14.5" customHeight="1">
      <c r="A5" s="1" t="s">
        <v>9</v>
      </c>
      <c r="B5" s="6">
        <f t="shared" ref="B5:AG5" si="8">B281</f>
        <v>0</v>
      </c>
      <c r="C5" s="6">
        <f t="shared" si="8"/>
        <v>0</v>
      </c>
      <c r="D5" s="6">
        <f t="shared" si="8"/>
        <v>6.5656395701733971E-3</v>
      </c>
      <c r="E5" s="6">
        <f t="shared" si="8"/>
        <v>1.2413802870348812E-3</v>
      </c>
      <c r="F5" s="6">
        <f t="shared" si="8"/>
        <v>1.5319130099803854E-3</v>
      </c>
      <c r="G5" s="6">
        <f t="shared" si="8"/>
        <v>1.6376177061717906E-3</v>
      </c>
      <c r="H5" s="6">
        <f t="shared" si="8"/>
        <v>1.594599734377555E-3</v>
      </c>
      <c r="I5" s="6">
        <f t="shared" si="8"/>
        <v>1.2614690728340702E-3</v>
      </c>
      <c r="J5" s="6">
        <f t="shared" si="8"/>
        <v>1.3284410137436068E-3</v>
      </c>
      <c r="K5" s="6">
        <f t="shared" si="8"/>
        <v>1.6418562222791605E-3</v>
      </c>
      <c r="L5" s="6">
        <f t="shared" si="8"/>
        <v>1.5089056907850007E-3</v>
      </c>
      <c r="M5" s="6">
        <f t="shared" si="8"/>
        <v>1.4267567708587839E-3</v>
      </c>
      <c r="N5" s="6">
        <f t="shared" si="8"/>
        <v>1.4096695187391726E-3</v>
      </c>
      <c r="O5" s="6">
        <f t="shared" si="8"/>
        <v>1.7290052858152639E-3</v>
      </c>
      <c r="P5" s="6">
        <f t="shared" si="8"/>
        <v>1.2640369023679853E-3</v>
      </c>
      <c r="Q5" s="6">
        <f t="shared" si="8"/>
        <v>1.5698735342356332E-3</v>
      </c>
      <c r="R5" s="6">
        <f t="shared" si="8"/>
        <v>1.0405229271223065E-3</v>
      </c>
      <c r="S5" s="6">
        <f t="shared" si="8"/>
        <v>9.9261042432510771E-4</v>
      </c>
      <c r="T5" s="6">
        <f t="shared" si="8"/>
        <v>1.2652457367598098E-3</v>
      </c>
      <c r="U5" s="6">
        <f t="shared" si="8"/>
        <v>6.0087190048127418E-4</v>
      </c>
      <c r="V5" s="6">
        <f t="shared" si="8"/>
        <v>6.0458766256382614E-4</v>
      </c>
      <c r="W5" s="6">
        <f t="shared" si="8"/>
        <v>6.8769679011502171E-4</v>
      </c>
      <c r="X5" s="6">
        <f t="shared" si="8"/>
        <v>1.2416431447505451E-3</v>
      </c>
      <c r="Y5" s="6">
        <f t="shared" si="8"/>
        <v>9.4494213709398899E-4</v>
      </c>
      <c r="Z5" s="6">
        <f t="shared" si="8"/>
        <v>6.005612797376225E-4</v>
      </c>
      <c r="AA5" s="6">
        <f t="shared" si="8"/>
        <v>5.4599558830549901E-4</v>
      </c>
      <c r="AB5" s="6">
        <f t="shared" si="8"/>
        <v>5.8921478378564437E-4</v>
      </c>
      <c r="AC5" s="6">
        <f t="shared" si="8"/>
        <v>8.4755371971405129E-4</v>
      </c>
      <c r="AD5" s="6">
        <f t="shared" si="8"/>
        <v>7.5109095897703314E-4</v>
      </c>
      <c r="AE5" s="6">
        <f t="shared" si="8"/>
        <v>6.1512163299356744E-4</v>
      </c>
      <c r="AF5" s="6">
        <f t="shared" si="8"/>
        <v>6.9928777073892205E-4</v>
      </c>
      <c r="AG5" s="6">
        <f t="shared" si="8"/>
        <v>1.0022331330965431E-3</v>
      </c>
      <c r="AH5" s="6">
        <f t="shared" ref="AH5:BM5" si="9">AH281</f>
        <v>5.4334670283192005E-4</v>
      </c>
      <c r="AI5" s="6">
        <f t="shared" si="9"/>
        <v>8.4054971107047985E-4</v>
      </c>
      <c r="AJ5" s="6">
        <f t="shared" si="9"/>
        <v>1.1574751984438801E-3</v>
      </c>
      <c r="AK5" s="6">
        <f t="shared" si="9"/>
        <v>7.2307959840950571E-4</v>
      </c>
      <c r="AL5" s="6">
        <f t="shared" si="9"/>
        <v>7.4323616941829654E-4</v>
      </c>
      <c r="AM5" s="6">
        <f t="shared" si="9"/>
        <v>7.0848065584594585E-4</v>
      </c>
      <c r="AN5" s="6">
        <f t="shared" si="9"/>
        <v>8.3973660196802187E-4</v>
      </c>
      <c r="AO5" s="6">
        <f t="shared" si="9"/>
        <v>1.3311684822040917E-3</v>
      </c>
      <c r="AP5" s="6">
        <f t="shared" si="9"/>
        <v>1.4325953869097077E-3</v>
      </c>
      <c r="AQ5" s="6">
        <f t="shared" si="9"/>
        <v>7.973504413095855E-4</v>
      </c>
      <c r="AR5" s="6">
        <f t="shared" si="9"/>
        <v>7.5864295525310353E-4</v>
      </c>
      <c r="AS5" s="6">
        <f t="shared" si="9"/>
        <v>9.6434804404374767E-4</v>
      </c>
      <c r="AT5" s="6">
        <f t="shared" si="9"/>
        <v>8.5373941206869888E-4</v>
      </c>
      <c r="AU5" s="6">
        <f t="shared" si="9"/>
        <v>1.2202637882594927E-3</v>
      </c>
      <c r="AV5" s="6">
        <f t="shared" si="9"/>
        <v>9.9083045434884332E-4</v>
      </c>
      <c r="AW5" s="6">
        <f t="shared" si="9"/>
        <v>9.5964997700145795E-4</v>
      </c>
      <c r="AX5" s="6">
        <f t="shared" si="9"/>
        <v>1.1198303768269564E-3</v>
      </c>
      <c r="AY5" s="6">
        <f t="shared" si="9"/>
        <v>5.1851342567760185E-4</v>
      </c>
      <c r="AZ5" s="6">
        <f t="shared" si="9"/>
        <v>5.3756492503553225E-4</v>
      </c>
      <c r="BA5" s="6">
        <f t="shared" si="9"/>
        <v>1.1898943502175569E-4</v>
      </c>
      <c r="BB5" s="6">
        <f t="shared" si="9"/>
        <v>7.1016962908854647E-5</v>
      </c>
      <c r="BC5" s="6">
        <f t="shared" si="9"/>
        <v>0</v>
      </c>
      <c r="BD5" s="6">
        <f t="shared" si="9"/>
        <v>4.9640109208240398E-5</v>
      </c>
      <c r="BE5" s="6">
        <f t="shared" si="9"/>
        <v>3.802412700241284E-4</v>
      </c>
      <c r="BF5" s="6">
        <f t="shared" si="9"/>
        <v>0</v>
      </c>
      <c r="BG5" s="6">
        <f t="shared" si="9"/>
        <v>0</v>
      </c>
      <c r="BH5" s="6">
        <f t="shared" si="9"/>
        <v>0</v>
      </c>
      <c r="BI5" s="6">
        <f t="shared" si="9"/>
        <v>5.8694057226705963E-5</v>
      </c>
      <c r="BJ5" s="6">
        <f t="shared" si="9"/>
        <v>0</v>
      </c>
      <c r="BK5" s="6">
        <f t="shared" si="9"/>
        <v>1.3586587320996737E-4</v>
      </c>
      <c r="BL5" s="6">
        <f t="shared" si="9"/>
        <v>0</v>
      </c>
      <c r="BM5" s="6">
        <f t="shared" si="9"/>
        <v>1.1782032400589094E-4</v>
      </c>
      <c r="BN5" s="6">
        <f t="shared" ref="BN5:CK5" si="10">BN281</f>
        <v>7.1042909917590428E-5</v>
      </c>
      <c r="BO5" s="6">
        <f t="shared" si="10"/>
        <v>0</v>
      </c>
      <c r="BP5" s="6">
        <f t="shared" si="10"/>
        <v>0</v>
      </c>
      <c r="BQ5" s="6">
        <f t="shared" si="10"/>
        <v>0</v>
      </c>
      <c r="BR5" s="6">
        <f t="shared" si="10"/>
        <v>0</v>
      </c>
      <c r="BS5" s="6">
        <f t="shared" si="10"/>
        <v>0</v>
      </c>
      <c r="BT5" s="6">
        <f t="shared" si="10"/>
        <v>0</v>
      </c>
      <c r="BU5" s="6">
        <f t="shared" si="10"/>
        <v>0</v>
      </c>
      <c r="BV5" s="6">
        <f t="shared" si="10"/>
        <v>0</v>
      </c>
      <c r="BW5" s="6">
        <f t="shared" si="10"/>
        <v>0</v>
      </c>
      <c r="BX5" s="6">
        <f t="shared" si="10"/>
        <v>0</v>
      </c>
      <c r="BY5" s="6">
        <f t="shared" si="10"/>
        <v>0</v>
      </c>
      <c r="BZ5" s="6">
        <f t="shared" si="10"/>
        <v>0</v>
      </c>
      <c r="CA5" s="6">
        <f t="shared" si="10"/>
        <v>0</v>
      </c>
      <c r="CB5" s="6">
        <f t="shared" si="10"/>
        <v>0</v>
      </c>
      <c r="CC5" s="6">
        <f t="shared" si="10"/>
        <v>0</v>
      </c>
      <c r="CD5" s="6">
        <f t="shared" si="10"/>
        <v>0</v>
      </c>
      <c r="CE5" s="6">
        <f t="shared" si="10"/>
        <v>0</v>
      </c>
      <c r="CF5" s="6">
        <f t="shared" si="10"/>
        <v>0</v>
      </c>
      <c r="CG5" s="6">
        <f t="shared" si="10"/>
        <v>0</v>
      </c>
      <c r="CH5" s="6">
        <f t="shared" si="10"/>
        <v>0</v>
      </c>
      <c r="CI5" s="6">
        <f t="shared" si="10"/>
        <v>0</v>
      </c>
      <c r="CJ5" s="6">
        <f t="shared" si="10"/>
        <v>0</v>
      </c>
      <c r="CK5" s="6">
        <f t="shared" si="10"/>
        <v>0</v>
      </c>
    </row>
    <row r="6" spans="1:89" ht="14.5" customHeight="1">
      <c r="A6" s="1" t="s">
        <v>11</v>
      </c>
      <c r="B6" s="6">
        <f>B282</f>
        <v>0</v>
      </c>
      <c r="C6" s="6">
        <f t="shared" ref="C6:BN6" si="11">C282</f>
        <v>0</v>
      </c>
      <c r="D6" s="6">
        <f t="shared" si="11"/>
        <v>6.5656395701733971E-3</v>
      </c>
      <c r="E6" s="6">
        <f t="shared" si="11"/>
        <v>7.7988694016740889E-3</v>
      </c>
      <c r="F6" s="6">
        <f t="shared" si="11"/>
        <v>9.3188352221549118E-3</v>
      </c>
      <c r="G6" s="6">
        <f t="shared" si="11"/>
        <v>1.0941192238766004E-2</v>
      </c>
      <c r="H6" s="6">
        <f t="shared" si="11"/>
        <v>1.2518345150905849E-2</v>
      </c>
      <c r="I6" s="6">
        <f t="shared" si="11"/>
        <v>1.376402271848899E-2</v>
      </c>
      <c r="J6" s="6">
        <f t="shared" si="11"/>
        <v>1.5074179039939257E-2</v>
      </c>
      <c r="K6" s="6">
        <f t="shared" si="11"/>
        <v>1.6691285627565944E-2</v>
      </c>
      <c r="L6" s="6">
        <f t="shared" si="11"/>
        <v>1.8175005742480991E-2</v>
      </c>
      <c r="M6" s="6">
        <f t="shared" si="11"/>
        <v>1.9575831200836294E-2</v>
      </c>
      <c r="N6" s="6">
        <f t="shared" si="11"/>
        <v>2.0957905267027663E-2</v>
      </c>
      <c r="O6" s="6">
        <f t="shared" si="11"/>
        <v>2.265067422385662E-2</v>
      </c>
      <c r="P6" s="6">
        <f t="shared" si="11"/>
        <v>2.3886079838142137E-2</v>
      </c>
      <c r="Q6" s="6">
        <f t="shared" si="11"/>
        <v>2.5418455247803232E-2</v>
      </c>
      <c r="R6" s="6">
        <f t="shared" si="11"/>
        <v>2.6432529689468166E-2</v>
      </c>
      <c r="S6" s="6">
        <f t="shared" si="11"/>
        <v>2.7398902909282225E-2</v>
      </c>
      <c r="T6" s="6">
        <f t="shared" si="11"/>
        <v>2.862948230094417E-2</v>
      </c>
      <c r="U6" s="6">
        <f t="shared" si="11"/>
        <v>2.921315154998548E-2</v>
      </c>
      <c r="V6" s="6">
        <f t="shared" si="11"/>
        <v>2.9800077301537577E-2</v>
      </c>
      <c r="W6" s="6">
        <f t="shared" si="11"/>
        <v>3.0467280674147151E-2</v>
      </c>
      <c r="X6" s="6">
        <f t="shared" si="11"/>
        <v>3.1671094328709452E-2</v>
      </c>
      <c r="Y6" s="6">
        <f t="shared" si="11"/>
        <v>3.2586109114244366E-2</v>
      </c>
      <c r="Z6" s="6">
        <f t="shared" si="11"/>
        <v>3.3167100438590669E-2</v>
      </c>
      <c r="AA6" s="6">
        <f t="shared" si="11"/>
        <v>3.369498693637981E-2</v>
      </c>
      <c r="AB6" s="6">
        <f t="shared" si="11"/>
        <v>3.4264348135723079E-2</v>
      </c>
      <c r="AC6" s="6">
        <f t="shared" si="11"/>
        <v>3.5082860979721117E-2</v>
      </c>
      <c r="AD6" s="6">
        <f t="shared" si="11"/>
        <v>3.5807601519001232E-2</v>
      </c>
      <c r="AE6" s="6">
        <f t="shared" si="11"/>
        <v>3.6400697121674847E-2</v>
      </c>
      <c r="AF6" s="6">
        <f t="shared" si="11"/>
        <v>3.7074530330070209E-2</v>
      </c>
      <c r="AG6" s="6">
        <f t="shared" si="11"/>
        <v>3.8039606140475961E-2</v>
      </c>
      <c r="AH6" s="6">
        <f t="shared" si="11"/>
        <v>3.856228414873443E-2</v>
      </c>
      <c r="AI6" s="6">
        <f t="shared" si="11"/>
        <v>3.9370420343005474E-2</v>
      </c>
      <c r="AJ6" s="6">
        <f t="shared" si="11"/>
        <v>4.0482325256350017E-2</v>
      </c>
      <c r="AK6" s="6">
        <f t="shared" si="11"/>
        <v>4.117613291127048E-2</v>
      </c>
      <c r="AL6" s="6">
        <f t="shared" si="11"/>
        <v>4.1888765489392348E-2</v>
      </c>
      <c r="AM6" s="6">
        <f t="shared" si="11"/>
        <v>4.2567568765191792E-2</v>
      </c>
      <c r="AN6" s="6">
        <f t="shared" si="11"/>
        <v>4.3371559821610894E-2</v>
      </c>
      <c r="AO6" s="6">
        <f t="shared" si="11"/>
        <v>4.4644993450356427E-2</v>
      </c>
      <c r="AP6" s="6">
        <f t="shared" si="11"/>
        <v>4.6013630625600536E-2</v>
      </c>
      <c r="AQ6" s="6">
        <f t="shared" si="11"/>
        <v>4.677429207822454E-2</v>
      </c>
      <c r="AR6" s="6">
        <f t="shared" si="11"/>
        <v>4.7497450046305546E-2</v>
      </c>
      <c r="AS6" s="6">
        <f t="shared" si="11"/>
        <v>4.8415994017300075E-2</v>
      </c>
      <c r="AT6" s="6">
        <f t="shared" si="11"/>
        <v>4.9228398787101724E-2</v>
      </c>
      <c r="AU6" s="6">
        <f t="shared" si="11"/>
        <v>5.0388590942967319E-2</v>
      </c>
      <c r="AV6" s="6">
        <f t="shared" si="11"/>
        <v>5.1329494846858142E-2</v>
      </c>
      <c r="AW6" s="6">
        <f t="shared" si="11"/>
        <v>5.2239886475310318E-2</v>
      </c>
      <c r="AX6" s="6">
        <f t="shared" si="11"/>
        <v>5.3301217040380232E-2</v>
      </c>
      <c r="AY6" s="6">
        <f t="shared" si="11"/>
        <v>5.3792093069417443E-2</v>
      </c>
      <c r="AZ6" s="6">
        <f t="shared" si="11"/>
        <v>5.4300741251974607E-2</v>
      </c>
      <c r="BA6" s="6">
        <f t="shared" si="11"/>
        <v>5.4413269472473526E-2</v>
      </c>
      <c r="BB6" s="6">
        <f t="shared" si="11"/>
        <v>5.4480422170242501E-2</v>
      </c>
      <c r="BC6" s="6">
        <f t="shared" si="11"/>
        <v>5.4480422170242501E-2</v>
      </c>
      <c r="BD6" s="6">
        <f t="shared" si="11"/>
        <v>5.4527357865344503E-2</v>
      </c>
      <c r="BE6" s="6">
        <f t="shared" si="11"/>
        <v>5.4886865583562851E-2</v>
      </c>
      <c r="BF6" s="6">
        <f t="shared" si="11"/>
        <v>5.4886865583562851E-2</v>
      </c>
      <c r="BG6" s="6">
        <f t="shared" si="11"/>
        <v>5.4886865583562851E-2</v>
      </c>
      <c r="BH6" s="6">
        <f t="shared" si="11"/>
        <v>5.4886865583562851E-2</v>
      </c>
      <c r="BI6" s="6">
        <f t="shared" si="11"/>
        <v>5.4942338107960002E-2</v>
      </c>
      <c r="BJ6" s="6">
        <f t="shared" si="11"/>
        <v>5.4942338107960002E-2</v>
      </c>
      <c r="BK6" s="6">
        <f t="shared" si="11"/>
        <v>5.5070739192426735E-2</v>
      </c>
      <c r="BL6" s="6">
        <f t="shared" si="11"/>
        <v>5.5070739192426735E-2</v>
      </c>
      <c r="BM6" s="6">
        <f t="shared" si="11"/>
        <v>5.5182071064097733E-2</v>
      </c>
      <c r="BN6" s="6">
        <f t="shared" si="11"/>
        <v>5.5249193679111651E-2</v>
      </c>
      <c r="BO6" s="6">
        <f t="shared" ref="BO6:CK6" si="12">BO282</f>
        <v>5.5249193679111651E-2</v>
      </c>
      <c r="BP6" s="6">
        <f t="shared" si="12"/>
        <v>5.5249193679111651E-2</v>
      </c>
      <c r="BQ6" s="6">
        <f t="shared" si="12"/>
        <v>5.5249193679111651E-2</v>
      </c>
      <c r="BR6" s="6">
        <f t="shared" si="12"/>
        <v>5.5249193679111651E-2</v>
      </c>
      <c r="BS6" s="6">
        <f t="shared" si="12"/>
        <v>5.5249193679111651E-2</v>
      </c>
      <c r="BT6" s="6">
        <f t="shared" si="12"/>
        <v>5.5249193679111651E-2</v>
      </c>
      <c r="BU6" s="6">
        <f t="shared" si="12"/>
        <v>5.5249193679111651E-2</v>
      </c>
      <c r="BV6" s="6">
        <f t="shared" si="12"/>
        <v>5.5249193679111651E-2</v>
      </c>
      <c r="BW6" s="6">
        <f t="shared" si="12"/>
        <v>5.5249193679111651E-2</v>
      </c>
      <c r="BX6" s="6">
        <f t="shared" si="12"/>
        <v>5.5249193679111651E-2</v>
      </c>
      <c r="BY6" s="6">
        <f t="shared" si="12"/>
        <v>5.5249193679111651E-2</v>
      </c>
      <c r="BZ6" s="6">
        <f t="shared" si="12"/>
        <v>5.5249193679111651E-2</v>
      </c>
      <c r="CA6" s="6">
        <f t="shared" si="12"/>
        <v>5.5249193679111651E-2</v>
      </c>
      <c r="CB6" s="6">
        <f t="shared" si="12"/>
        <v>5.5249193679111651E-2</v>
      </c>
      <c r="CC6" s="6">
        <f t="shared" si="12"/>
        <v>5.5249193679111651E-2</v>
      </c>
      <c r="CD6" s="6">
        <f t="shared" si="12"/>
        <v>5.5249193679111651E-2</v>
      </c>
      <c r="CE6" s="6">
        <f t="shared" si="12"/>
        <v>5.5249193679111651E-2</v>
      </c>
      <c r="CF6" s="6">
        <f t="shared" si="12"/>
        <v>5.5249193679111651E-2</v>
      </c>
      <c r="CG6" s="6">
        <f t="shared" si="12"/>
        <v>5.5249193679111651E-2</v>
      </c>
      <c r="CH6" s="6">
        <f t="shared" si="12"/>
        <v>5.5249193679111651E-2</v>
      </c>
      <c r="CI6" s="6">
        <f t="shared" si="12"/>
        <v>5.5249193679111651E-2</v>
      </c>
      <c r="CJ6" s="6">
        <f t="shared" si="12"/>
        <v>5.5249193679111651E-2</v>
      </c>
      <c r="CK6" s="6">
        <f t="shared" si="12"/>
        <v>5.5249193679111651E-2</v>
      </c>
    </row>
    <row r="7" spans="1:89" s="11" customFormat="1" ht="14.5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89" ht="14.5" customHeight="1">
      <c r="A8" s="1" t="s">
        <v>5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  <c r="BC8" s="1">
        <v>54</v>
      </c>
      <c r="BD8" s="1">
        <v>55</v>
      </c>
      <c r="BE8" s="1">
        <v>56</v>
      </c>
      <c r="BF8" s="1">
        <v>57</v>
      </c>
      <c r="BG8" s="1">
        <v>58</v>
      </c>
      <c r="BH8" s="1">
        <v>59</v>
      </c>
      <c r="BI8" s="1">
        <v>60</v>
      </c>
      <c r="BJ8" s="1">
        <v>61</v>
      </c>
      <c r="BK8" s="1">
        <v>62</v>
      </c>
      <c r="BL8" s="1">
        <v>63</v>
      </c>
      <c r="BM8" s="1">
        <v>64</v>
      </c>
      <c r="BN8" s="1">
        <v>65</v>
      </c>
      <c r="BO8" s="1">
        <v>66</v>
      </c>
      <c r="BP8" s="1">
        <v>67</v>
      </c>
      <c r="BQ8" s="1">
        <v>68</v>
      </c>
      <c r="BR8" s="1">
        <v>69</v>
      </c>
      <c r="BS8" s="1">
        <v>70</v>
      </c>
      <c r="BT8" s="1">
        <v>71</v>
      </c>
      <c r="BU8" s="1">
        <v>72</v>
      </c>
      <c r="BV8" s="1">
        <v>73</v>
      </c>
      <c r="BW8" s="1">
        <v>74</v>
      </c>
      <c r="BX8" s="1">
        <v>75</v>
      </c>
      <c r="BY8" s="1">
        <v>76</v>
      </c>
      <c r="BZ8" s="1">
        <v>77</v>
      </c>
      <c r="CA8" s="1">
        <v>78</v>
      </c>
      <c r="CB8" s="1">
        <v>79</v>
      </c>
      <c r="CC8" s="1">
        <v>80</v>
      </c>
      <c r="CD8" s="1">
        <v>81</v>
      </c>
      <c r="CE8" s="1">
        <v>82</v>
      </c>
      <c r="CF8" s="1">
        <v>83</v>
      </c>
      <c r="CG8" s="1">
        <v>84</v>
      </c>
      <c r="CH8" s="1">
        <v>85</v>
      </c>
      <c r="CI8" s="1">
        <v>86</v>
      </c>
      <c r="CJ8" s="1">
        <v>87</v>
      </c>
      <c r="CK8" s="7">
        <v>88</v>
      </c>
    </row>
    <row r="9" spans="1:89" ht="14.5" customHeight="1">
      <c r="A9" s="5">
        <v>40909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3.9840637450199202E-3</v>
      </c>
      <c r="I9" s="2">
        <v>3.9840637450199202E-3</v>
      </c>
      <c r="J9" s="2">
        <v>3.9840637450199202E-3</v>
      </c>
      <c r="K9" s="2">
        <v>3.9840637450199202E-3</v>
      </c>
      <c r="L9" s="2">
        <v>3.9840637450199202E-3</v>
      </c>
      <c r="M9" s="2">
        <v>7.9681274900398405E-3</v>
      </c>
      <c r="N9" s="2">
        <v>7.9681274900398405E-3</v>
      </c>
      <c r="O9" s="2">
        <v>1.1952191235059761E-2</v>
      </c>
      <c r="P9" s="2">
        <v>1.1952191235059761E-2</v>
      </c>
      <c r="Q9" s="2">
        <v>1.1952191235059761E-2</v>
      </c>
      <c r="R9" s="2">
        <v>1.1952191235059761E-2</v>
      </c>
      <c r="S9" s="2">
        <v>1.5936254980079681E-2</v>
      </c>
      <c r="T9" s="2">
        <v>1.5936254980079681E-2</v>
      </c>
      <c r="U9" s="2">
        <v>1.5936254980079681E-2</v>
      </c>
      <c r="V9" s="2">
        <v>1.5936254980079681E-2</v>
      </c>
      <c r="W9" s="2">
        <v>1.5936254980079681E-2</v>
      </c>
      <c r="X9" s="2">
        <v>1.5936254980079681E-2</v>
      </c>
      <c r="Y9" s="2">
        <v>1.5936254980079681E-2</v>
      </c>
      <c r="Z9" s="2">
        <v>1.5936254980079681E-2</v>
      </c>
      <c r="AA9" s="2">
        <v>1.5936254980079681E-2</v>
      </c>
      <c r="AB9" s="2">
        <v>1.5936254980079681E-2</v>
      </c>
      <c r="AC9" s="2">
        <v>1.5936254980079681E-2</v>
      </c>
      <c r="AD9" s="2">
        <v>1.5936254980079681E-2</v>
      </c>
      <c r="AE9" s="2">
        <v>1.5936254980079681E-2</v>
      </c>
      <c r="AF9" s="2">
        <v>1.5936254980079681E-2</v>
      </c>
      <c r="AG9" s="2">
        <v>1.5936254980079681E-2</v>
      </c>
      <c r="AH9" s="2">
        <v>1.5936254980079681E-2</v>
      </c>
      <c r="AI9" s="2">
        <v>1.5936254980079681E-2</v>
      </c>
      <c r="AJ9" s="2">
        <v>1.9920318725099601E-2</v>
      </c>
      <c r="AK9" s="2">
        <v>1.9920318725099601E-2</v>
      </c>
      <c r="AL9" s="2">
        <v>2.3904382470119521E-2</v>
      </c>
      <c r="AM9" s="2">
        <v>2.3904382470119521E-2</v>
      </c>
      <c r="AN9" s="2">
        <v>2.3904382470119521E-2</v>
      </c>
      <c r="AO9" s="2">
        <v>2.3904382470119521E-2</v>
      </c>
      <c r="AP9" s="2">
        <v>2.3904382470119521E-2</v>
      </c>
      <c r="AQ9" s="2">
        <v>2.3904382470119521E-2</v>
      </c>
      <c r="AR9" s="2">
        <v>2.3904382470119521E-2</v>
      </c>
      <c r="AS9" s="2">
        <v>2.3904382470119521E-2</v>
      </c>
      <c r="AT9" s="2">
        <v>2.7888446215139442E-2</v>
      </c>
      <c r="AU9" s="2">
        <v>3.5856573705179286E-2</v>
      </c>
      <c r="AV9" s="2">
        <v>4.3824701195219126E-2</v>
      </c>
      <c r="AW9" s="2">
        <v>5.9760956175298807E-2</v>
      </c>
      <c r="AX9" s="2">
        <v>6.7729083665338641E-2</v>
      </c>
      <c r="AY9" s="2">
        <v>7.1713147410358571E-2</v>
      </c>
      <c r="AZ9" s="2">
        <v>7.9681274900398405E-2</v>
      </c>
      <c r="BA9" s="2">
        <v>7.9681274900398405E-2</v>
      </c>
      <c r="BB9" s="2">
        <v>7.9681274900398405E-2</v>
      </c>
      <c r="BC9" s="2">
        <v>7.9681274900398405E-2</v>
      </c>
      <c r="BD9" s="2">
        <v>7.9681274900398405E-2</v>
      </c>
      <c r="BE9" s="2">
        <v>7.9681274900398405E-2</v>
      </c>
      <c r="BF9" s="2">
        <v>7.9681274900398405E-2</v>
      </c>
      <c r="BG9" s="2">
        <v>7.9681274900398405E-2</v>
      </c>
      <c r="BH9" s="2">
        <v>7.9681274900398405E-2</v>
      </c>
      <c r="BI9" s="2">
        <v>7.9681274900398405E-2</v>
      </c>
      <c r="BJ9" s="2">
        <v>7.9681274900398405E-2</v>
      </c>
      <c r="BK9" s="2">
        <v>7.9681274900398405E-2</v>
      </c>
      <c r="BL9" s="2">
        <v>7.9681274900398405E-2</v>
      </c>
      <c r="BM9" s="2">
        <v>7.9681274900398405E-2</v>
      </c>
      <c r="BN9" s="2">
        <v>7.9681274900398405E-2</v>
      </c>
      <c r="BO9" s="2">
        <v>7.9681274900398405E-2</v>
      </c>
      <c r="BP9" s="2">
        <v>7.9681274900398405E-2</v>
      </c>
      <c r="BQ9" s="2">
        <v>7.9681274900398405E-2</v>
      </c>
      <c r="BR9" s="2">
        <v>7.9681274900398405E-2</v>
      </c>
      <c r="BS9" s="2">
        <v>7.9681274900398405E-2</v>
      </c>
      <c r="BT9" s="2">
        <v>7.9681274900398405E-2</v>
      </c>
      <c r="BU9" s="2">
        <v>7.9681274900398405E-2</v>
      </c>
      <c r="BV9" s="2">
        <v>7.9681274900398405E-2</v>
      </c>
      <c r="BW9" s="2">
        <v>7.9681274900398405E-2</v>
      </c>
      <c r="BX9" s="2">
        <v>7.9681274900398405E-2</v>
      </c>
      <c r="BY9" s="2">
        <v>7.9681274900398405E-2</v>
      </c>
      <c r="BZ9" s="2">
        <v>7.9681274900398405E-2</v>
      </c>
      <c r="CA9" s="2">
        <v>7.9681274900398405E-2</v>
      </c>
      <c r="CB9" s="2">
        <v>7.9681274900398405E-2</v>
      </c>
      <c r="CC9" s="2">
        <v>7.9681274900398405E-2</v>
      </c>
      <c r="CD9" s="2">
        <v>7.9681274900398405E-2</v>
      </c>
      <c r="CE9" s="2">
        <v>7.9681274900398405E-2</v>
      </c>
      <c r="CF9" s="2">
        <v>7.9681274900398405E-2</v>
      </c>
      <c r="CG9" s="2">
        <v>7.9681274900398405E-2</v>
      </c>
      <c r="CH9" s="2">
        <v>7.9681274900398405E-2</v>
      </c>
      <c r="CI9" s="2">
        <v>7.9681274900398405E-2</v>
      </c>
      <c r="CJ9" s="2">
        <v>7.9681274900398405E-2</v>
      </c>
      <c r="CK9" s="8">
        <v>7.9681274900398405E-2</v>
      </c>
    </row>
    <row r="10" spans="1:89" ht="14.5" customHeight="1">
      <c r="A10" s="5">
        <v>40940</v>
      </c>
      <c r="B10" s="2">
        <v>0</v>
      </c>
      <c r="C10" s="2">
        <v>0</v>
      </c>
      <c r="D10" s="2">
        <v>0</v>
      </c>
      <c r="E10" s="2">
        <v>0</v>
      </c>
      <c r="F10" s="2">
        <v>1.5873015873015873E-3</v>
      </c>
      <c r="G10" s="2">
        <v>3.1746031746031746E-3</v>
      </c>
      <c r="H10" s="2">
        <v>6.3492063492063492E-3</v>
      </c>
      <c r="I10" s="2">
        <v>7.9365079365079361E-3</v>
      </c>
      <c r="J10" s="2">
        <v>7.9365079365079361E-3</v>
      </c>
      <c r="K10" s="2">
        <v>7.9365079365079361E-3</v>
      </c>
      <c r="L10" s="2">
        <v>7.9365079365079361E-3</v>
      </c>
      <c r="M10" s="2">
        <v>7.9365079365079361E-3</v>
      </c>
      <c r="N10" s="2">
        <v>9.5238095238095247E-3</v>
      </c>
      <c r="O10" s="2">
        <v>9.5238095238095247E-3</v>
      </c>
      <c r="P10" s="2">
        <v>1.5873015873015872E-2</v>
      </c>
      <c r="Q10" s="2">
        <v>1.5873015873015872E-2</v>
      </c>
      <c r="R10" s="2">
        <v>2.2222222222222223E-2</v>
      </c>
      <c r="S10" s="2">
        <v>2.6984126984126985E-2</v>
      </c>
      <c r="T10" s="2">
        <v>3.0158730158730159E-2</v>
      </c>
      <c r="U10" s="2">
        <v>3.0158730158730159E-2</v>
      </c>
      <c r="V10" s="2">
        <v>3.0158730158730159E-2</v>
      </c>
      <c r="W10" s="2">
        <v>3.0158730158730159E-2</v>
      </c>
      <c r="X10" s="2">
        <v>3.3333333333333333E-2</v>
      </c>
      <c r="Y10" s="2">
        <v>3.3333333333333333E-2</v>
      </c>
      <c r="Z10" s="2">
        <v>3.3333333333333333E-2</v>
      </c>
      <c r="AA10" s="2">
        <v>3.3333333333333333E-2</v>
      </c>
      <c r="AB10" s="2">
        <v>3.3333333333333333E-2</v>
      </c>
      <c r="AC10" s="2">
        <v>3.3333333333333333E-2</v>
      </c>
      <c r="AD10" s="2">
        <v>3.3333333333333333E-2</v>
      </c>
      <c r="AE10" s="2">
        <v>3.3333333333333333E-2</v>
      </c>
      <c r="AF10" s="2">
        <v>3.3333333333333333E-2</v>
      </c>
      <c r="AG10" s="2">
        <v>3.3333333333333333E-2</v>
      </c>
      <c r="AH10" s="2">
        <v>3.3333333333333333E-2</v>
      </c>
      <c r="AI10" s="2">
        <v>3.3333333333333333E-2</v>
      </c>
      <c r="AJ10" s="2">
        <v>3.3333333333333333E-2</v>
      </c>
      <c r="AK10" s="2">
        <v>3.3333333333333333E-2</v>
      </c>
      <c r="AL10" s="2">
        <v>3.3333333333333333E-2</v>
      </c>
      <c r="AM10" s="2">
        <v>3.4920634920634921E-2</v>
      </c>
      <c r="AN10" s="2">
        <v>3.650793650793651E-2</v>
      </c>
      <c r="AO10" s="2">
        <v>4.4444444444444446E-2</v>
      </c>
      <c r="AP10" s="2">
        <v>4.6031746031746035E-2</v>
      </c>
      <c r="AQ10" s="2">
        <v>4.7619047619047616E-2</v>
      </c>
      <c r="AR10" s="2">
        <v>5.0793650793650794E-2</v>
      </c>
      <c r="AS10" s="2">
        <v>5.5555555555555552E-2</v>
      </c>
      <c r="AT10" s="2">
        <v>5.5555555555555552E-2</v>
      </c>
      <c r="AU10" s="2">
        <v>5.5555555555555552E-2</v>
      </c>
      <c r="AV10" s="2">
        <v>6.5079365079365084E-2</v>
      </c>
      <c r="AW10" s="2">
        <v>7.4603174603174602E-2</v>
      </c>
      <c r="AX10" s="2">
        <v>7.6190476190476197E-2</v>
      </c>
      <c r="AY10" s="2">
        <v>8.4126984126984133E-2</v>
      </c>
      <c r="AZ10" s="2">
        <v>9.2063492063492069E-2</v>
      </c>
      <c r="BA10" s="2">
        <v>9.2063492063492069E-2</v>
      </c>
      <c r="BB10" s="2">
        <v>9.2063492063492069E-2</v>
      </c>
      <c r="BC10" s="2">
        <v>9.2063492063492069E-2</v>
      </c>
      <c r="BD10" s="2">
        <v>9.2063492063492069E-2</v>
      </c>
      <c r="BE10" s="2">
        <v>9.2063492063492069E-2</v>
      </c>
      <c r="BF10" s="2">
        <v>9.2063492063492069E-2</v>
      </c>
      <c r="BG10" s="2">
        <v>9.2063492063492069E-2</v>
      </c>
      <c r="BH10" s="2">
        <v>9.2063492063492069E-2</v>
      </c>
      <c r="BI10" s="2">
        <v>9.2063492063492069E-2</v>
      </c>
      <c r="BJ10" s="2">
        <v>9.2063492063492069E-2</v>
      </c>
      <c r="BK10" s="2">
        <v>9.2063492063492069E-2</v>
      </c>
      <c r="BL10" s="2">
        <v>9.2063492063492069E-2</v>
      </c>
      <c r="BM10" s="2">
        <v>9.2063492063492069E-2</v>
      </c>
      <c r="BN10" s="2">
        <v>9.2063492063492069E-2</v>
      </c>
      <c r="BO10" s="2">
        <v>9.2063492063492069E-2</v>
      </c>
      <c r="BP10" s="2">
        <v>9.2063492063492069E-2</v>
      </c>
      <c r="BQ10" s="2">
        <v>9.2063492063492069E-2</v>
      </c>
      <c r="BR10" s="2">
        <v>9.2063492063492069E-2</v>
      </c>
      <c r="BS10" s="2">
        <v>9.2063492063492069E-2</v>
      </c>
      <c r="BT10" s="2">
        <v>9.2063492063492069E-2</v>
      </c>
      <c r="BU10" s="2">
        <v>9.2063492063492069E-2</v>
      </c>
      <c r="BV10" s="2">
        <v>9.2063492063492069E-2</v>
      </c>
      <c r="BW10" s="2">
        <v>9.2063492063492069E-2</v>
      </c>
      <c r="BX10" s="2">
        <v>9.2063492063492069E-2</v>
      </c>
      <c r="BY10" s="2">
        <v>9.2063492063492069E-2</v>
      </c>
      <c r="BZ10" s="2">
        <v>9.2063492063492069E-2</v>
      </c>
      <c r="CA10" s="2">
        <v>9.2063492063492069E-2</v>
      </c>
      <c r="CB10" s="2">
        <v>9.2063492063492069E-2</v>
      </c>
      <c r="CC10" s="2">
        <v>9.2063492063492069E-2</v>
      </c>
      <c r="CD10" s="2">
        <v>9.2063492063492069E-2</v>
      </c>
      <c r="CE10" s="2">
        <v>9.2063492063492069E-2</v>
      </c>
      <c r="CF10" s="2">
        <v>9.2063492063492069E-2</v>
      </c>
      <c r="CG10" s="2">
        <v>9.2063492063492069E-2</v>
      </c>
      <c r="CH10" s="2">
        <v>9.2063492063492069E-2</v>
      </c>
      <c r="CI10" s="2">
        <v>9.2063492063492069E-2</v>
      </c>
      <c r="CJ10" s="2">
        <v>9.2063492063492069E-2</v>
      </c>
      <c r="CK10" s="8"/>
    </row>
    <row r="11" spans="1:89" ht="14.5" customHeight="1">
      <c r="A11" s="5">
        <v>40969</v>
      </c>
      <c r="B11" s="2">
        <v>0</v>
      </c>
      <c r="C11" s="2">
        <v>0</v>
      </c>
      <c r="D11" s="2">
        <v>9.4876660341555979E-4</v>
      </c>
      <c r="E11" s="2">
        <v>9.4876660341555979E-4</v>
      </c>
      <c r="F11" s="2">
        <v>9.4876660341555979E-4</v>
      </c>
      <c r="G11" s="2">
        <v>1.8975332068311196E-3</v>
      </c>
      <c r="H11" s="2">
        <v>4.7438330170777986E-3</v>
      </c>
      <c r="I11" s="2">
        <v>6.6413662239089184E-3</v>
      </c>
      <c r="J11" s="2">
        <v>6.6413662239089184E-3</v>
      </c>
      <c r="K11" s="2">
        <v>6.6413662239089184E-3</v>
      </c>
      <c r="L11" s="2">
        <v>6.6413662239089184E-3</v>
      </c>
      <c r="M11" s="2">
        <v>9.4876660341555973E-3</v>
      </c>
      <c r="N11" s="2">
        <v>1.0436432637571158E-2</v>
      </c>
      <c r="O11" s="2">
        <v>1.5180265654648957E-2</v>
      </c>
      <c r="P11" s="2">
        <v>1.5180265654648957E-2</v>
      </c>
      <c r="Q11" s="2">
        <v>1.5180265654648957E-2</v>
      </c>
      <c r="R11" s="2">
        <v>1.6129032258064516E-2</v>
      </c>
      <c r="S11" s="2">
        <v>1.6129032258064516E-2</v>
      </c>
      <c r="T11" s="2">
        <v>1.8026565464895637E-2</v>
      </c>
      <c r="U11" s="2">
        <v>1.9924098671726755E-2</v>
      </c>
      <c r="V11" s="2">
        <v>1.9924098671726755E-2</v>
      </c>
      <c r="W11" s="2">
        <v>2.2770398481973434E-2</v>
      </c>
      <c r="X11" s="2">
        <v>2.2770398481973434E-2</v>
      </c>
      <c r="Y11" s="2">
        <v>2.2770398481973434E-2</v>
      </c>
      <c r="Z11" s="2">
        <v>2.2770398481973434E-2</v>
      </c>
      <c r="AA11" s="2">
        <v>2.2770398481973434E-2</v>
      </c>
      <c r="AB11" s="2">
        <v>2.2770398481973434E-2</v>
      </c>
      <c r="AC11" s="2">
        <v>2.2770398481973434E-2</v>
      </c>
      <c r="AD11" s="2">
        <v>2.4667931688804556E-2</v>
      </c>
      <c r="AE11" s="2">
        <v>2.4667931688804556E-2</v>
      </c>
      <c r="AF11" s="2">
        <v>3.0360531309297913E-2</v>
      </c>
      <c r="AG11" s="2">
        <v>3.0360531309297913E-2</v>
      </c>
      <c r="AH11" s="2">
        <v>3.0360531309297913E-2</v>
      </c>
      <c r="AI11" s="2">
        <v>3.2258064516129031E-2</v>
      </c>
      <c r="AJ11" s="2">
        <v>3.3206831119544589E-2</v>
      </c>
      <c r="AK11" s="2">
        <v>3.3206831119544589E-2</v>
      </c>
      <c r="AL11" s="2">
        <v>3.3206831119544589E-2</v>
      </c>
      <c r="AM11" s="2">
        <v>3.7950664136622389E-2</v>
      </c>
      <c r="AN11" s="2">
        <v>3.8899430740037953E-2</v>
      </c>
      <c r="AO11" s="2">
        <v>4.0796963946869068E-2</v>
      </c>
      <c r="AP11" s="2">
        <v>5.0284629981024669E-2</v>
      </c>
      <c r="AQ11" s="2">
        <v>5.0284629981024669E-2</v>
      </c>
      <c r="AR11" s="2">
        <v>5.0284629981024669E-2</v>
      </c>
      <c r="AS11" s="2">
        <v>5.0284629981024669E-2</v>
      </c>
      <c r="AT11" s="2">
        <v>5.0284629981024669E-2</v>
      </c>
      <c r="AU11" s="2">
        <v>7.4003795066413663E-2</v>
      </c>
      <c r="AV11" s="2">
        <v>7.7798861480075907E-2</v>
      </c>
      <c r="AW11" s="2">
        <v>8.4440227703984821E-2</v>
      </c>
      <c r="AX11" s="2">
        <v>9.2030360531309294E-2</v>
      </c>
      <c r="AY11" s="2">
        <v>9.6774193548387094E-2</v>
      </c>
      <c r="AZ11" s="2">
        <v>9.6774193548387094E-2</v>
      </c>
      <c r="BA11" s="2">
        <v>9.6774193548387094E-2</v>
      </c>
      <c r="BB11" s="2">
        <v>9.6774193548387094E-2</v>
      </c>
      <c r="BC11" s="2">
        <v>9.6774193548387094E-2</v>
      </c>
      <c r="BD11" s="2">
        <v>9.6774193548387094E-2</v>
      </c>
      <c r="BE11" s="2">
        <v>9.6774193548387094E-2</v>
      </c>
      <c r="BF11" s="2">
        <v>9.6774193548387094E-2</v>
      </c>
      <c r="BG11" s="2">
        <v>9.6774193548387094E-2</v>
      </c>
      <c r="BH11" s="2">
        <v>9.6774193548387094E-2</v>
      </c>
      <c r="BI11" s="2">
        <v>9.6774193548387094E-2</v>
      </c>
      <c r="BJ11" s="2">
        <v>9.6774193548387094E-2</v>
      </c>
      <c r="BK11" s="2">
        <v>9.6774193548387094E-2</v>
      </c>
      <c r="BL11" s="2">
        <v>9.6774193548387094E-2</v>
      </c>
      <c r="BM11" s="2">
        <v>9.6774193548387094E-2</v>
      </c>
      <c r="BN11" s="2">
        <v>9.6774193548387094E-2</v>
      </c>
      <c r="BO11" s="2">
        <v>9.6774193548387094E-2</v>
      </c>
      <c r="BP11" s="2">
        <v>9.6774193548387094E-2</v>
      </c>
      <c r="BQ11" s="2">
        <v>9.6774193548387094E-2</v>
      </c>
      <c r="BR11" s="2">
        <v>9.6774193548387094E-2</v>
      </c>
      <c r="BS11" s="2">
        <v>9.6774193548387094E-2</v>
      </c>
      <c r="BT11" s="2">
        <v>9.6774193548387094E-2</v>
      </c>
      <c r="BU11" s="2">
        <v>9.6774193548387094E-2</v>
      </c>
      <c r="BV11" s="2">
        <v>9.6774193548387094E-2</v>
      </c>
      <c r="BW11" s="2">
        <v>9.6774193548387094E-2</v>
      </c>
      <c r="BX11" s="2">
        <v>9.6774193548387094E-2</v>
      </c>
      <c r="BY11" s="2">
        <v>9.6774193548387094E-2</v>
      </c>
      <c r="BZ11" s="2">
        <v>9.6774193548387094E-2</v>
      </c>
      <c r="CA11" s="2">
        <v>9.6774193548387094E-2</v>
      </c>
      <c r="CB11" s="2">
        <v>9.6774193548387094E-2</v>
      </c>
      <c r="CC11" s="2">
        <v>9.6774193548387094E-2</v>
      </c>
      <c r="CD11" s="2">
        <v>9.6774193548387094E-2</v>
      </c>
      <c r="CE11" s="2">
        <v>9.6774193548387094E-2</v>
      </c>
      <c r="CF11" s="2">
        <v>9.6774193548387094E-2</v>
      </c>
      <c r="CG11" s="2">
        <v>9.6774193548387094E-2</v>
      </c>
      <c r="CH11" s="2">
        <v>9.6774193548387094E-2</v>
      </c>
      <c r="CI11" s="2">
        <v>9.6774193548387094E-2</v>
      </c>
      <c r="CJ11" s="2"/>
      <c r="CK11" s="8"/>
    </row>
    <row r="12" spans="1:89" ht="14.5" customHeight="1">
      <c r="A12" s="5">
        <v>41000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1.2091898428053204E-3</v>
      </c>
      <c r="I12" s="2">
        <v>6.0459492140266021E-3</v>
      </c>
      <c r="J12" s="2">
        <v>7.2551390568319227E-3</v>
      </c>
      <c r="K12" s="2">
        <v>8.4643288996372433E-3</v>
      </c>
      <c r="L12" s="2">
        <v>9.673518742442563E-3</v>
      </c>
      <c r="M12" s="2">
        <v>1.0882708585247884E-2</v>
      </c>
      <c r="N12" s="2">
        <v>1.3301088270858524E-2</v>
      </c>
      <c r="O12" s="2">
        <v>1.5719467956469165E-2</v>
      </c>
      <c r="P12" s="2">
        <v>1.6928657799274487E-2</v>
      </c>
      <c r="Q12" s="2">
        <v>1.6928657799274487E-2</v>
      </c>
      <c r="R12" s="2">
        <v>2.0556227327690448E-2</v>
      </c>
      <c r="S12" s="2">
        <v>2.0556227327690448E-2</v>
      </c>
      <c r="T12" s="2">
        <v>2.1765417170495769E-2</v>
      </c>
      <c r="U12" s="2">
        <v>2.1765417170495769E-2</v>
      </c>
      <c r="V12" s="2">
        <v>2.6602176541717048E-2</v>
      </c>
      <c r="W12" s="2">
        <v>2.6602176541717048E-2</v>
      </c>
      <c r="X12" s="2">
        <v>2.6602176541717048E-2</v>
      </c>
      <c r="Y12" s="2">
        <v>2.6602176541717048E-2</v>
      </c>
      <c r="Z12" s="2">
        <v>2.6602176541717048E-2</v>
      </c>
      <c r="AA12" s="2">
        <v>2.6602176541717048E-2</v>
      </c>
      <c r="AB12" s="2">
        <v>2.6602176541717048E-2</v>
      </c>
      <c r="AC12" s="2">
        <v>2.6602176541717048E-2</v>
      </c>
      <c r="AD12" s="2">
        <v>2.6602176541717048E-2</v>
      </c>
      <c r="AE12" s="2">
        <v>2.6602176541717048E-2</v>
      </c>
      <c r="AF12" s="2">
        <v>2.6602176541717048E-2</v>
      </c>
      <c r="AG12" s="2">
        <v>2.6602176541717048E-2</v>
      </c>
      <c r="AH12" s="2">
        <v>2.6602176541717048E-2</v>
      </c>
      <c r="AI12" s="2">
        <v>2.6602176541717048E-2</v>
      </c>
      <c r="AJ12" s="2">
        <v>2.6602176541717048E-2</v>
      </c>
      <c r="AK12" s="2">
        <v>2.6602176541717048E-2</v>
      </c>
      <c r="AL12" s="2">
        <v>2.6602176541717048E-2</v>
      </c>
      <c r="AM12" s="2">
        <v>2.6602176541717048E-2</v>
      </c>
      <c r="AN12" s="2">
        <v>2.6602176541717048E-2</v>
      </c>
      <c r="AO12" s="2">
        <v>2.7811366384522369E-2</v>
      </c>
      <c r="AP12" s="2">
        <v>3.3857315598548973E-2</v>
      </c>
      <c r="AQ12" s="2">
        <v>3.5066505441354291E-2</v>
      </c>
      <c r="AR12" s="2">
        <v>3.9903264812575577E-2</v>
      </c>
      <c r="AS12" s="2">
        <v>4.1112454655380895E-2</v>
      </c>
      <c r="AT12" s="2">
        <v>5.6831922611850064E-2</v>
      </c>
      <c r="AU12" s="2">
        <v>5.8041112454655382E-2</v>
      </c>
      <c r="AV12" s="2">
        <v>6.6505441354292621E-2</v>
      </c>
      <c r="AW12" s="2">
        <v>6.6505441354292621E-2</v>
      </c>
      <c r="AX12" s="2">
        <v>7.0133010882708582E-2</v>
      </c>
      <c r="AY12" s="2">
        <v>7.0133010882708582E-2</v>
      </c>
      <c r="AZ12" s="2">
        <v>7.0133010882708582E-2</v>
      </c>
      <c r="BA12" s="2">
        <v>7.0133010882708582E-2</v>
      </c>
      <c r="BB12" s="2">
        <v>7.0133010882708582E-2</v>
      </c>
      <c r="BC12" s="2">
        <v>7.0133010882708582E-2</v>
      </c>
      <c r="BD12" s="2">
        <v>7.0133010882708582E-2</v>
      </c>
      <c r="BE12" s="2">
        <v>7.2551390568319232E-2</v>
      </c>
      <c r="BF12" s="2">
        <v>7.2551390568319232E-2</v>
      </c>
      <c r="BG12" s="2">
        <v>7.2551390568319232E-2</v>
      </c>
      <c r="BH12" s="2">
        <v>7.2551390568319232E-2</v>
      </c>
      <c r="BI12" s="2">
        <v>7.2551390568319232E-2</v>
      </c>
      <c r="BJ12" s="2">
        <v>7.2551390568319232E-2</v>
      </c>
      <c r="BK12" s="2">
        <v>7.2551390568319232E-2</v>
      </c>
      <c r="BL12" s="2">
        <v>7.2551390568319232E-2</v>
      </c>
      <c r="BM12" s="2">
        <v>7.2551390568319232E-2</v>
      </c>
      <c r="BN12" s="2">
        <v>7.2551390568319232E-2</v>
      </c>
      <c r="BO12" s="2">
        <v>7.2551390568319232E-2</v>
      </c>
      <c r="BP12" s="2">
        <v>7.2551390568319232E-2</v>
      </c>
      <c r="BQ12" s="2">
        <v>7.2551390568319232E-2</v>
      </c>
      <c r="BR12" s="2">
        <v>7.2551390568319232E-2</v>
      </c>
      <c r="BS12" s="2">
        <v>7.2551390568319232E-2</v>
      </c>
      <c r="BT12" s="2">
        <v>7.2551390568319232E-2</v>
      </c>
      <c r="BU12" s="2">
        <v>7.2551390568319232E-2</v>
      </c>
      <c r="BV12" s="2">
        <v>7.2551390568319232E-2</v>
      </c>
      <c r="BW12" s="2">
        <v>7.2551390568319232E-2</v>
      </c>
      <c r="BX12" s="2">
        <v>7.2551390568319232E-2</v>
      </c>
      <c r="BY12" s="2">
        <v>7.2551390568319232E-2</v>
      </c>
      <c r="BZ12" s="2">
        <v>7.2551390568319232E-2</v>
      </c>
      <c r="CA12" s="2">
        <v>7.2551390568319232E-2</v>
      </c>
      <c r="CB12" s="2">
        <v>7.2551390568319232E-2</v>
      </c>
      <c r="CC12" s="2">
        <v>7.2551390568319232E-2</v>
      </c>
      <c r="CD12" s="2">
        <v>7.2551390568319232E-2</v>
      </c>
      <c r="CE12" s="2">
        <v>7.2551390568319232E-2</v>
      </c>
      <c r="CF12" s="2">
        <v>7.2551390568319232E-2</v>
      </c>
      <c r="CG12" s="2">
        <v>7.2551390568319232E-2</v>
      </c>
      <c r="CH12" s="2">
        <v>7.2551390568319232E-2</v>
      </c>
      <c r="CI12" s="2"/>
      <c r="CJ12" s="2"/>
      <c r="CK12" s="8"/>
    </row>
    <row r="13" spans="1:89" ht="14.5" customHeight="1">
      <c r="A13" s="5">
        <v>41030</v>
      </c>
      <c r="B13" s="2">
        <v>0</v>
      </c>
      <c r="C13" s="2">
        <v>0</v>
      </c>
      <c r="D13" s="2">
        <v>7.9428117553613975E-4</v>
      </c>
      <c r="E13" s="2">
        <v>3.177124702144559E-3</v>
      </c>
      <c r="F13" s="2">
        <v>3.9714058776806989E-3</v>
      </c>
      <c r="G13" s="2">
        <v>4.7656870532168391E-3</v>
      </c>
      <c r="H13" s="2">
        <v>5.5599682287529786E-3</v>
      </c>
      <c r="I13" s="2">
        <v>7.1485305798252583E-3</v>
      </c>
      <c r="J13" s="2">
        <v>7.1485305798252583E-3</v>
      </c>
      <c r="K13" s="2">
        <v>7.9428117553613977E-3</v>
      </c>
      <c r="L13" s="2">
        <v>7.9428117553613977E-3</v>
      </c>
      <c r="M13" s="2">
        <v>7.9428117553613977E-3</v>
      </c>
      <c r="N13" s="2">
        <v>7.9428117553613977E-3</v>
      </c>
      <c r="O13" s="2">
        <v>7.9428117553613977E-3</v>
      </c>
      <c r="P13" s="2">
        <v>1.0325655281969817E-2</v>
      </c>
      <c r="Q13" s="2">
        <v>1.0325655281969817E-2</v>
      </c>
      <c r="R13" s="2">
        <v>1.0325655281969817E-2</v>
      </c>
      <c r="S13" s="2">
        <v>1.0325655281969817E-2</v>
      </c>
      <c r="T13" s="2">
        <v>1.0325655281969817E-2</v>
      </c>
      <c r="U13" s="2">
        <v>1.1914217633042097E-2</v>
      </c>
      <c r="V13" s="2">
        <v>1.1914217633042097E-2</v>
      </c>
      <c r="W13" s="2">
        <v>1.1914217633042097E-2</v>
      </c>
      <c r="X13" s="2">
        <v>1.1914217633042097E-2</v>
      </c>
      <c r="Y13" s="2">
        <v>1.1914217633042097E-2</v>
      </c>
      <c r="Z13" s="2">
        <v>1.1914217633042097E-2</v>
      </c>
      <c r="AA13" s="2">
        <v>1.1914217633042097E-2</v>
      </c>
      <c r="AB13" s="2">
        <v>1.1914217633042097E-2</v>
      </c>
      <c r="AC13" s="2">
        <v>1.1914217633042097E-2</v>
      </c>
      <c r="AD13" s="2">
        <v>1.1914217633042097E-2</v>
      </c>
      <c r="AE13" s="2">
        <v>1.1914217633042097E-2</v>
      </c>
      <c r="AF13" s="2">
        <v>1.1914217633042097E-2</v>
      </c>
      <c r="AG13" s="2">
        <v>1.2708498808578236E-2</v>
      </c>
      <c r="AH13" s="2">
        <v>1.3502779984114376E-2</v>
      </c>
      <c r="AI13" s="2">
        <v>1.3502779984114376E-2</v>
      </c>
      <c r="AJ13" s="2">
        <v>1.3502779984114376E-2</v>
      </c>
      <c r="AK13" s="2">
        <v>1.3502779984114376E-2</v>
      </c>
      <c r="AL13" s="2">
        <v>1.3502779984114376E-2</v>
      </c>
      <c r="AM13" s="2">
        <v>1.4297061159650517E-2</v>
      </c>
      <c r="AN13" s="2">
        <v>1.8268467037331215E-2</v>
      </c>
      <c r="AO13" s="2">
        <v>2.0651310563939634E-2</v>
      </c>
      <c r="AP13" s="2">
        <v>2.3828435266084195E-2</v>
      </c>
      <c r="AQ13" s="2">
        <v>2.4622716441620333E-2</v>
      </c>
      <c r="AR13" s="2">
        <v>2.7005559968228753E-2</v>
      </c>
      <c r="AS13" s="2">
        <v>4.4479745830023829E-2</v>
      </c>
      <c r="AT13" s="2">
        <v>5.0039714058776809E-2</v>
      </c>
      <c r="AU13" s="2">
        <v>5.4011119936457505E-2</v>
      </c>
      <c r="AV13" s="2">
        <v>5.7982525814138208E-2</v>
      </c>
      <c r="AW13" s="2">
        <v>5.8776806989674343E-2</v>
      </c>
      <c r="AX13" s="2">
        <v>5.8776806989674343E-2</v>
      </c>
      <c r="AY13" s="2">
        <v>5.8776806989674343E-2</v>
      </c>
      <c r="AZ13" s="2">
        <v>5.8776806989674343E-2</v>
      </c>
      <c r="BA13" s="2">
        <v>5.8776806989674343E-2</v>
      </c>
      <c r="BB13" s="2">
        <v>5.8776806989674343E-2</v>
      </c>
      <c r="BC13" s="2">
        <v>5.8776806989674343E-2</v>
      </c>
      <c r="BD13" s="2">
        <v>6.0365369340746627E-2</v>
      </c>
      <c r="BE13" s="2">
        <v>6.6719618745035736E-2</v>
      </c>
      <c r="BF13" s="2">
        <v>6.6719618745035736E-2</v>
      </c>
      <c r="BG13" s="2">
        <v>6.6719618745035736E-2</v>
      </c>
      <c r="BH13" s="2">
        <v>6.6719618745035736E-2</v>
      </c>
      <c r="BI13" s="2">
        <v>6.830818109610802E-2</v>
      </c>
      <c r="BJ13" s="2">
        <v>6.830818109610802E-2</v>
      </c>
      <c r="BK13" s="2">
        <v>6.830818109610802E-2</v>
      </c>
      <c r="BL13" s="2">
        <v>6.830818109610802E-2</v>
      </c>
      <c r="BM13" s="2">
        <v>6.830818109610802E-2</v>
      </c>
      <c r="BN13" s="2">
        <v>6.9896743447180304E-2</v>
      </c>
      <c r="BO13" s="2">
        <v>6.9896743447180304E-2</v>
      </c>
      <c r="BP13" s="2">
        <v>6.9896743447180304E-2</v>
      </c>
      <c r="BQ13" s="2">
        <v>6.9896743447180304E-2</v>
      </c>
      <c r="BR13" s="2">
        <v>6.9896743447180304E-2</v>
      </c>
      <c r="BS13" s="2">
        <v>6.9896743447180304E-2</v>
      </c>
      <c r="BT13" s="2">
        <v>6.9896743447180304E-2</v>
      </c>
      <c r="BU13" s="2">
        <v>6.9896743447180304E-2</v>
      </c>
      <c r="BV13" s="2">
        <v>6.9896743447180304E-2</v>
      </c>
      <c r="BW13" s="2">
        <v>6.9896743447180304E-2</v>
      </c>
      <c r="BX13" s="2">
        <v>6.9896743447180304E-2</v>
      </c>
      <c r="BY13" s="2">
        <v>6.9896743447180304E-2</v>
      </c>
      <c r="BZ13" s="2">
        <v>6.9896743447180304E-2</v>
      </c>
      <c r="CA13" s="2">
        <v>6.9896743447180304E-2</v>
      </c>
      <c r="CB13" s="2">
        <v>6.9896743447180304E-2</v>
      </c>
      <c r="CC13" s="2">
        <v>6.9896743447180304E-2</v>
      </c>
      <c r="CD13" s="2">
        <v>6.9896743447180304E-2</v>
      </c>
      <c r="CE13" s="2">
        <v>6.9896743447180304E-2</v>
      </c>
      <c r="CF13" s="2">
        <v>6.9896743447180304E-2</v>
      </c>
      <c r="CG13" s="2">
        <v>6.9896743447180304E-2</v>
      </c>
      <c r="CH13" s="2"/>
      <c r="CI13" s="2"/>
      <c r="CJ13" s="2"/>
      <c r="CK13" s="8"/>
    </row>
    <row r="14" spans="1:89" ht="14.5" customHeight="1">
      <c r="A14" s="5">
        <v>41061</v>
      </c>
      <c r="B14" s="2">
        <v>0</v>
      </c>
      <c r="C14" s="2">
        <v>0</v>
      </c>
      <c r="D14" s="2">
        <v>0</v>
      </c>
      <c r="E14" s="2">
        <v>6.993006993006993E-4</v>
      </c>
      <c r="F14" s="2">
        <v>6.993006993006993E-4</v>
      </c>
      <c r="G14" s="2">
        <v>1.3986013986013986E-3</v>
      </c>
      <c r="H14" s="2">
        <v>1.3986013986013986E-3</v>
      </c>
      <c r="I14" s="2">
        <v>2.7972027972027972E-3</v>
      </c>
      <c r="J14" s="2">
        <v>3.4965034965034965E-3</v>
      </c>
      <c r="K14" s="2">
        <v>4.8951048951048955E-3</v>
      </c>
      <c r="L14" s="2">
        <v>4.8951048951048955E-3</v>
      </c>
      <c r="M14" s="2">
        <v>4.8951048951048955E-3</v>
      </c>
      <c r="N14" s="2">
        <v>4.8951048951048955E-3</v>
      </c>
      <c r="O14" s="2">
        <v>4.8951048951048955E-3</v>
      </c>
      <c r="P14" s="2">
        <v>6.993006993006993E-3</v>
      </c>
      <c r="Q14" s="2">
        <v>6.993006993006993E-3</v>
      </c>
      <c r="R14" s="2">
        <v>6.993006993006993E-3</v>
      </c>
      <c r="S14" s="2">
        <v>6.993006993006993E-3</v>
      </c>
      <c r="T14" s="2">
        <v>1.048951048951049E-2</v>
      </c>
      <c r="U14" s="2">
        <v>1.048951048951049E-2</v>
      </c>
      <c r="V14" s="2">
        <v>1.048951048951049E-2</v>
      </c>
      <c r="W14" s="2">
        <v>1.048951048951049E-2</v>
      </c>
      <c r="X14" s="2">
        <v>1.048951048951049E-2</v>
      </c>
      <c r="Y14" s="2">
        <v>1.048951048951049E-2</v>
      </c>
      <c r="Z14" s="2">
        <v>1.048951048951049E-2</v>
      </c>
      <c r="AA14" s="2">
        <v>1.048951048951049E-2</v>
      </c>
      <c r="AB14" s="2">
        <v>1.048951048951049E-2</v>
      </c>
      <c r="AC14" s="2">
        <v>1.048951048951049E-2</v>
      </c>
      <c r="AD14" s="2">
        <v>1.1888111888111888E-2</v>
      </c>
      <c r="AE14" s="2">
        <v>1.1888111888111888E-2</v>
      </c>
      <c r="AF14" s="2">
        <v>1.3986013986013986E-2</v>
      </c>
      <c r="AG14" s="2">
        <v>1.3986013986013986E-2</v>
      </c>
      <c r="AH14" s="2">
        <v>1.3986013986013986E-2</v>
      </c>
      <c r="AI14" s="2">
        <v>1.3986013986013986E-2</v>
      </c>
      <c r="AJ14" s="2">
        <v>1.3986013986013986E-2</v>
      </c>
      <c r="AK14" s="2">
        <v>1.3986013986013986E-2</v>
      </c>
      <c r="AL14" s="2">
        <v>1.9580419580419582E-2</v>
      </c>
      <c r="AM14" s="2">
        <v>2.097902097902098E-2</v>
      </c>
      <c r="AN14" s="2">
        <v>2.2377622377622378E-2</v>
      </c>
      <c r="AO14" s="2">
        <v>2.7272727272727271E-2</v>
      </c>
      <c r="AP14" s="2">
        <v>2.7272727272727271E-2</v>
      </c>
      <c r="AQ14" s="2">
        <v>2.7972027972027972E-2</v>
      </c>
      <c r="AR14" s="2">
        <v>3.5664335664335661E-2</v>
      </c>
      <c r="AS14" s="2">
        <v>3.8461538461538464E-2</v>
      </c>
      <c r="AT14" s="2">
        <v>3.9160839160839164E-2</v>
      </c>
      <c r="AU14" s="2">
        <v>4.6153846153846156E-2</v>
      </c>
      <c r="AV14" s="2">
        <v>4.685314685314685E-2</v>
      </c>
      <c r="AW14" s="2">
        <v>4.685314685314685E-2</v>
      </c>
      <c r="AX14" s="2">
        <v>4.685314685314685E-2</v>
      </c>
      <c r="AY14" s="2">
        <v>4.685314685314685E-2</v>
      </c>
      <c r="AZ14" s="2">
        <v>4.685314685314685E-2</v>
      </c>
      <c r="BA14" s="2">
        <v>4.685314685314685E-2</v>
      </c>
      <c r="BB14" s="2">
        <v>4.685314685314685E-2</v>
      </c>
      <c r="BC14" s="2">
        <v>4.685314685314685E-2</v>
      </c>
      <c r="BD14" s="2">
        <v>4.685314685314685E-2</v>
      </c>
      <c r="BE14" s="2">
        <v>4.685314685314685E-2</v>
      </c>
      <c r="BF14" s="2">
        <v>4.685314685314685E-2</v>
      </c>
      <c r="BG14" s="2">
        <v>4.685314685314685E-2</v>
      </c>
      <c r="BH14" s="2">
        <v>4.685314685314685E-2</v>
      </c>
      <c r="BI14" s="2">
        <v>4.685314685314685E-2</v>
      </c>
      <c r="BJ14" s="2">
        <v>4.685314685314685E-2</v>
      </c>
      <c r="BK14" s="2">
        <v>5.0349650349650353E-2</v>
      </c>
      <c r="BL14" s="2">
        <v>5.0349650349650353E-2</v>
      </c>
      <c r="BM14" s="2">
        <v>5.3146853146853149E-2</v>
      </c>
      <c r="BN14" s="2">
        <v>5.3146853146853149E-2</v>
      </c>
      <c r="BO14" s="2">
        <v>5.3146853146853149E-2</v>
      </c>
      <c r="BP14" s="2">
        <v>5.3146853146853149E-2</v>
      </c>
      <c r="BQ14" s="2">
        <v>5.3146853146853149E-2</v>
      </c>
      <c r="BR14" s="2">
        <v>5.3146853146853149E-2</v>
      </c>
      <c r="BS14" s="2">
        <v>5.3146853146853149E-2</v>
      </c>
      <c r="BT14" s="2">
        <v>5.3146853146853149E-2</v>
      </c>
      <c r="BU14" s="2">
        <v>5.3146853146853149E-2</v>
      </c>
      <c r="BV14" s="2">
        <v>5.3146853146853149E-2</v>
      </c>
      <c r="BW14" s="2">
        <v>5.3146853146853149E-2</v>
      </c>
      <c r="BX14" s="2">
        <v>5.3146853146853149E-2</v>
      </c>
      <c r="BY14" s="2">
        <v>5.3146853146853149E-2</v>
      </c>
      <c r="BZ14" s="2">
        <v>5.3146853146853149E-2</v>
      </c>
      <c r="CA14" s="2">
        <v>5.3146853146853149E-2</v>
      </c>
      <c r="CB14" s="2">
        <v>5.3146853146853149E-2</v>
      </c>
      <c r="CC14" s="2">
        <v>5.3146853146853149E-2</v>
      </c>
      <c r="CD14" s="2">
        <v>5.3146853146853149E-2</v>
      </c>
      <c r="CE14" s="2">
        <v>5.3146853146853149E-2</v>
      </c>
      <c r="CF14" s="2">
        <v>5.3146853146853149E-2</v>
      </c>
      <c r="CG14" s="2"/>
      <c r="CH14" s="2"/>
      <c r="CI14" s="2"/>
      <c r="CJ14" s="2"/>
      <c r="CK14" s="8"/>
    </row>
    <row r="15" spans="1:89" ht="14.5" customHeight="1">
      <c r="A15" s="5">
        <v>41091</v>
      </c>
      <c r="B15" s="2">
        <v>0</v>
      </c>
      <c r="C15" s="2">
        <v>0</v>
      </c>
      <c r="D15" s="2">
        <v>0</v>
      </c>
      <c r="E15" s="2">
        <v>1.463057790782736E-3</v>
      </c>
      <c r="F15" s="2">
        <v>1.463057790782736E-3</v>
      </c>
      <c r="G15" s="2">
        <v>1.463057790782736E-3</v>
      </c>
      <c r="H15" s="2">
        <v>2.1945866861741038E-3</v>
      </c>
      <c r="I15" s="2">
        <v>2.1945866861741038E-3</v>
      </c>
      <c r="J15" s="2">
        <v>2.926115581565472E-3</v>
      </c>
      <c r="K15" s="2">
        <v>4.3891733723482075E-3</v>
      </c>
      <c r="L15" s="2">
        <v>5.1207022677395757E-3</v>
      </c>
      <c r="M15" s="2">
        <v>5.1207022677395757E-3</v>
      </c>
      <c r="N15" s="2">
        <v>5.1207022677395757E-3</v>
      </c>
      <c r="O15" s="2">
        <v>5.8522311631309439E-3</v>
      </c>
      <c r="P15" s="2">
        <v>5.8522311631309439E-3</v>
      </c>
      <c r="Q15" s="2">
        <v>8.0468178493050477E-3</v>
      </c>
      <c r="R15" s="2">
        <v>8.0468178493050477E-3</v>
      </c>
      <c r="S15" s="2">
        <v>1.0972933430870519E-2</v>
      </c>
      <c r="T15" s="2">
        <v>1.0972933430870519E-2</v>
      </c>
      <c r="U15" s="2">
        <v>1.0972933430870519E-2</v>
      </c>
      <c r="V15" s="2">
        <v>1.0972933430870519E-2</v>
      </c>
      <c r="W15" s="2">
        <v>1.1704462326261888E-2</v>
      </c>
      <c r="X15" s="2">
        <v>1.1704462326261888E-2</v>
      </c>
      <c r="Y15" s="2">
        <v>1.1704462326261888E-2</v>
      </c>
      <c r="Z15" s="2">
        <v>1.4630577907827359E-2</v>
      </c>
      <c r="AA15" s="2">
        <v>1.4630577907827359E-2</v>
      </c>
      <c r="AB15" s="2">
        <v>1.4630577907827359E-2</v>
      </c>
      <c r="AC15" s="2">
        <v>1.6093635698610095E-2</v>
      </c>
      <c r="AD15" s="2">
        <v>1.6825164594001463E-2</v>
      </c>
      <c r="AE15" s="2">
        <v>1.755669348939283E-2</v>
      </c>
      <c r="AF15" s="2">
        <v>1.755669348939283E-2</v>
      </c>
      <c r="AG15" s="2">
        <v>2.0482809070958303E-2</v>
      </c>
      <c r="AH15" s="2">
        <v>2.121433796634967E-2</v>
      </c>
      <c r="AI15" s="2">
        <v>2.487198244330651E-2</v>
      </c>
      <c r="AJ15" s="2">
        <v>2.487198244330651E-2</v>
      </c>
      <c r="AK15" s="2">
        <v>2.5603511338697878E-2</v>
      </c>
      <c r="AL15" s="2">
        <v>2.5603511338697878E-2</v>
      </c>
      <c r="AM15" s="2">
        <v>2.7066569129480616E-2</v>
      </c>
      <c r="AN15" s="2">
        <v>2.9992684711046085E-2</v>
      </c>
      <c r="AO15" s="2">
        <v>3.0724213606437453E-2</v>
      </c>
      <c r="AP15" s="2">
        <v>3.3650329188002925E-2</v>
      </c>
      <c r="AQ15" s="2">
        <v>4.9012435991221653E-2</v>
      </c>
      <c r="AR15" s="2">
        <v>4.9012435991221653E-2</v>
      </c>
      <c r="AS15" s="2">
        <v>4.9743964886613021E-2</v>
      </c>
      <c r="AT15" s="2">
        <v>5.4864667154352599E-2</v>
      </c>
      <c r="AU15" s="2">
        <v>6.0716898317483538E-2</v>
      </c>
      <c r="AV15" s="2">
        <v>6.0716898317483538E-2</v>
      </c>
      <c r="AW15" s="2">
        <v>6.0716898317483538E-2</v>
      </c>
      <c r="AX15" s="2">
        <v>6.0716898317483538E-2</v>
      </c>
      <c r="AY15" s="2">
        <v>6.0716898317483538E-2</v>
      </c>
      <c r="AZ15" s="2">
        <v>6.0716898317483538E-2</v>
      </c>
      <c r="BA15" s="2">
        <v>6.0716898317483538E-2</v>
      </c>
      <c r="BB15" s="2">
        <v>6.0716898317483538E-2</v>
      </c>
      <c r="BC15" s="2">
        <v>6.0716898317483538E-2</v>
      </c>
      <c r="BD15" s="2">
        <v>6.0716898317483538E-2</v>
      </c>
      <c r="BE15" s="2">
        <v>6.0716898317483538E-2</v>
      </c>
      <c r="BF15" s="2">
        <v>6.0716898317483538E-2</v>
      </c>
      <c r="BG15" s="2">
        <v>6.0716898317483538E-2</v>
      </c>
      <c r="BH15" s="2">
        <v>6.0716898317483538E-2</v>
      </c>
      <c r="BI15" s="2">
        <v>6.0716898317483538E-2</v>
      </c>
      <c r="BJ15" s="2">
        <v>6.0716898317483538E-2</v>
      </c>
      <c r="BK15" s="2">
        <v>6.0716898317483538E-2</v>
      </c>
      <c r="BL15" s="2">
        <v>6.0716898317483538E-2</v>
      </c>
      <c r="BM15" s="2">
        <v>6.0716898317483538E-2</v>
      </c>
      <c r="BN15" s="2">
        <v>6.0716898317483538E-2</v>
      </c>
      <c r="BO15" s="2">
        <v>6.0716898317483538E-2</v>
      </c>
      <c r="BP15" s="2">
        <v>6.0716898317483538E-2</v>
      </c>
      <c r="BQ15" s="2">
        <v>6.0716898317483538E-2</v>
      </c>
      <c r="BR15" s="2">
        <v>6.0716898317483538E-2</v>
      </c>
      <c r="BS15" s="2">
        <v>6.0716898317483538E-2</v>
      </c>
      <c r="BT15" s="2">
        <v>6.0716898317483538E-2</v>
      </c>
      <c r="BU15" s="2">
        <v>6.0716898317483538E-2</v>
      </c>
      <c r="BV15" s="2">
        <v>6.0716898317483538E-2</v>
      </c>
      <c r="BW15" s="2">
        <v>6.0716898317483538E-2</v>
      </c>
      <c r="BX15" s="2">
        <v>6.0716898317483538E-2</v>
      </c>
      <c r="BY15" s="2">
        <v>6.0716898317483538E-2</v>
      </c>
      <c r="BZ15" s="2">
        <v>6.0716898317483538E-2</v>
      </c>
      <c r="CA15" s="2">
        <v>6.0716898317483538E-2</v>
      </c>
      <c r="CB15" s="2">
        <v>6.0716898317483538E-2</v>
      </c>
      <c r="CC15" s="2">
        <v>6.0716898317483538E-2</v>
      </c>
      <c r="CD15" s="2">
        <v>6.0716898317483538E-2</v>
      </c>
      <c r="CE15" s="2">
        <v>6.0716898317483538E-2</v>
      </c>
      <c r="CF15" s="2"/>
      <c r="CG15" s="2"/>
      <c r="CH15" s="2"/>
      <c r="CI15" s="2"/>
      <c r="CJ15" s="2"/>
      <c r="CK15" s="8"/>
    </row>
    <row r="16" spans="1:89" ht="14.5" customHeight="1">
      <c r="A16" s="5">
        <v>41122</v>
      </c>
      <c r="B16" s="2">
        <v>0</v>
      </c>
      <c r="C16" s="2">
        <v>0</v>
      </c>
      <c r="D16" s="2">
        <v>0</v>
      </c>
      <c r="E16" s="2">
        <v>0</v>
      </c>
      <c r="F16" s="2">
        <v>1.5835312747426761E-3</v>
      </c>
      <c r="G16" s="2">
        <v>3.95882818685669E-3</v>
      </c>
      <c r="H16" s="2">
        <v>6.3341250989707044E-3</v>
      </c>
      <c r="I16" s="2">
        <v>7.91765637371338E-3</v>
      </c>
      <c r="J16" s="2">
        <v>1.2668250197941409E-2</v>
      </c>
      <c r="K16" s="2">
        <v>1.2668250197941409E-2</v>
      </c>
      <c r="L16" s="2">
        <v>1.2668250197941409E-2</v>
      </c>
      <c r="M16" s="2">
        <v>1.2668250197941409E-2</v>
      </c>
      <c r="N16" s="2">
        <v>1.3460015835312747E-2</v>
      </c>
      <c r="O16" s="2">
        <v>1.4251781472684086E-2</v>
      </c>
      <c r="P16" s="2">
        <v>1.5043547110055424E-2</v>
      </c>
      <c r="Q16" s="2">
        <v>1.5043547110055424E-2</v>
      </c>
      <c r="R16" s="2">
        <v>2.0585906571654791E-2</v>
      </c>
      <c r="S16" s="2">
        <v>2.1377672209026127E-2</v>
      </c>
      <c r="T16" s="2">
        <v>2.1377672209026127E-2</v>
      </c>
      <c r="U16" s="2">
        <v>2.1377672209026127E-2</v>
      </c>
      <c r="V16" s="2">
        <v>2.2169437846397466E-2</v>
      </c>
      <c r="W16" s="2">
        <v>2.2169437846397466E-2</v>
      </c>
      <c r="X16" s="2">
        <v>2.2169437846397466E-2</v>
      </c>
      <c r="Y16" s="2">
        <v>2.3752969121140142E-2</v>
      </c>
      <c r="Z16" s="2">
        <v>2.4544734758511481E-2</v>
      </c>
      <c r="AA16" s="2">
        <v>2.8503562945368172E-2</v>
      </c>
      <c r="AB16" s="2">
        <v>2.8503562945368172E-2</v>
      </c>
      <c r="AC16" s="2">
        <v>2.8503562945368172E-2</v>
      </c>
      <c r="AD16" s="2">
        <v>2.8503562945368172E-2</v>
      </c>
      <c r="AE16" s="2">
        <v>2.8503562945368172E-2</v>
      </c>
      <c r="AF16" s="2">
        <v>2.8503562945368172E-2</v>
      </c>
      <c r="AG16" s="2">
        <v>2.8503562945368172E-2</v>
      </c>
      <c r="AH16" s="2">
        <v>2.8503562945368172E-2</v>
      </c>
      <c r="AI16" s="2">
        <v>2.8503562945368172E-2</v>
      </c>
      <c r="AJ16" s="2">
        <v>3.2462391132224863E-2</v>
      </c>
      <c r="AK16" s="2">
        <v>3.3254156769596199E-2</v>
      </c>
      <c r="AL16" s="2">
        <v>3.7212984956452887E-2</v>
      </c>
      <c r="AM16" s="2">
        <v>3.7212984956452887E-2</v>
      </c>
      <c r="AN16" s="2">
        <v>4.3547110055423596E-2</v>
      </c>
      <c r="AO16" s="2">
        <v>4.6714172604908948E-2</v>
      </c>
      <c r="AP16" s="2">
        <v>6.8091844813935071E-2</v>
      </c>
      <c r="AQ16" s="2">
        <v>6.8091844813935071E-2</v>
      </c>
      <c r="AR16" s="2">
        <v>7.2842438638163101E-2</v>
      </c>
      <c r="AS16" s="2">
        <v>7.8384798099762468E-2</v>
      </c>
      <c r="AT16" s="2">
        <v>8.3135391923990498E-2</v>
      </c>
      <c r="AU16" s="2">
        <v>8.3135391923990498E-2</v>
      </c>
      <c r="AV16" s="2">
        <v>8.3135391923990498E-2</v>
      </c>
      <c r="AW16" s="2">
        <v>8.3135391923990498E-2</v>
      </c>
      <c r="AX16" s="2">
        <v>8.3135391923990498E-2</v>
      </c>
      <c r="AY16" s="2">
        <v>8.3135391923990498E-2</v>
      </c>
      <c r="AZ16" s="2">
        <v>8.3135391923990498E-2</v>
      </c>
      <c r="BA16" s="2">
        <v>8.3135391923990498E-2</v>
      </c>
      <c r="BB16" s="2">
        <v>8.3135391923990498E-2</v>
      </c>
      <c r="BC16" s="2">
        <v>8.3135391923990498E-2</v>
      </c>
      <c r="BD16" s="2">
        <v>8.3135391923990498E-2</v>
      </c>
      <c r="BE16" s="2">
        <v>8.3135391923990498E-2</v>
      </c>
      <c r="BF16" s="2">
        <v>8.3135391923990498E-2</v>
      </c>
      <c r="BG16" s="2">
        <v>8.3135391923990498E-2</v>
      </c>
      <c r="BH16" s="2">
        <v>8.3135391923990498E-2</v>
      </c>
      <c r="BI16" s="2">
        <v>8.3135391923990498E-2</v>
      </c>
      <c r="BJ16" s="2">
        <v>8.3135391923990498E-2</v>
      </c>
      <c r="BK16" s="2">
        <v>8.3135391923990498E-2</v>
      </c>
      <c r="BL16" s="2">
        <v>8.3135391923990498E-2</v>
      </c>
      <c r="BM16" s="2">
        <v>8.3135391923990498E-2</v>
      </c>
      <c r="BN16" s="2">
        <v>8.3135391923990498E-2</v>
      </c>
      <c r="BO16" s="2">
        <v>8.3135391923990498E-2</v>
      </c>
      <c r="BP16" s="2">
        <v>8.3135391923990498E-2</v>
      </c>
      <c r="BQ16" s="2">
        <v>8.3135391923990498E-2</v>
      </c>
      <c r="BR16" s="2">
        <v>8.3135391923990498E-2</v>
      </c>
      <c r="BS16" s="2">
        <v>8.3135391923990498E-2</v>
      </c>
      <c r="BT16" s="2">
        <v>8.3135391923990498E-2</v>
      </c>
      <c r="BU16" s="2">
        <v>8.3135391923990498E-2</v>
      </c>
      <c r="BV16" s="2">
        <v>8.3135391923990498E-2</v>
      </c>
      <c r="BW16" s="2">
        <v>8.3135391923990498E-2</v>
      </c>
      <c r="BX16" s="2">
        <v>8.3135391923990498E-2</v>
      </c>
      <c r="BY16" s="2">
        <v>8.3135391923990498E-2</v>
      </c>
      <c r="BZ16" s="2">
        <v>8.3135391923990498E-2</v>
      </c>
      <c r="CA16" s="2">
        <v>8.3135391923990498E-2</v>
      </c>
      <c r="CB16" s="2">
        <v>8.3135391923990498E-2</v>
      </c>
      <c r="CC16" s="2">
        <v>8.3135391923990498E-2</v>
      </c>
      <c r="CD16" s="2">
        <v>8.3135391923990498E-2</v>
      </c>
      <c r="CE16" s="2"/>
      <c r="CF16" s="2"/>
      <c r="CG16" s="2"/>
      <c r="CH16" s="2"/>
      <c r="CI16" s="2"/>
      <c r="CJ16" s="2"/>
      <c r="CK16" s="8"/>
    </row>
    <row r="17" spans="1:89" ht="14.5" customHeight="1">
      <c r="A17" s="5">
        <v>41153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9.7087378640776695E-4</v>
      </c>
      <c r="H17" s="2">
        <v>9.7087378640776695E-4</v>
      </c>
      <c r="I17" s="2">
        <v>4.8543689320388345E-3</v>
      </c>
      <c r="J17" s="2">
        <v>5.8252427184466021E-3</v>
      </c>
      <c r="K17" s="2">
        <v>8.7378640776699032E-3</v>
      </c>
      <c r="L17" s="2">
        <v>9.7087378640776691E-3</v>
      </c>
      <c r="M17" s="2">
        <v>1.262135922330097E-2</v>
      </c>
      <c r="N17" s="2">
        <v>1.262135922330097E-2</v>
      </c>
      <c r="O17" s="2">
        <v>1.6504854368932041E-2</v>
      </c>
      <c r="P17" s="2">
        <v>1.9417475728155338E-2</v>
      </c>
      <c r="Q17" s="2">
        <v>2.7184466019417475E-2</v>
      </c>
      <c r="R17" s="2">
        <v>2.7184466019417475E-2</v>
      </c>
      <c r="S17" s="2">
        <v>2.7184466019417475E-2</v>
      </c>
      <c r="T17" s="2">
        <v>2.7184466019417475E-2</v>
      </c>
      <c r="U17" s="2">
        <v>2.7184466019417475E-2</v>
      </c>
      <c r="V17" s="2">
        <v>2.7184466019417475E-2</v>
      </c>
      <c r="W17" s="2">
        <v>2.7184466019417475E-2</v>
      </c>
      <c r="X17" s="2">
        <v>2.7184466019417475E-2</v>
      </c>
      <c r="Y17" s="2">
        <v>2.7184466019417475E-2</v>
      </c>
      <c r="Z17" s="2">
        <v>2.8155339805825241E-2</v>
      </c>
      <c r="AA17" s="2">
        <v>3.2038834951456312E-2</v>
      </c>
      <c r="AB17" s="2">
        <v>3.2038834951456312E-2</v>
      </c>
      <c r="AC17" s="2">
        <v>3.2038834951456312E-2</v>
      </c>
      <c r="AD17" s="2">
        <v>3.2038834951456312E-2</v>
      </c>
      <c r="AE17" s="2">
        <v>3.2038834951456312E-2</v>
      </c>
      <c r="AF17" s="2">
        <v>3.2038834951456312E-2</v>
      </c>
      <c r="AG17" s="2">
        <v>3.8834951456310676E-2</v>
      </c>
      <c r="AH17" s="2">
        <v>3.8834951456310676E-2</v>
      </c>
      <c r="AI17" s="2">
        <v>4.1747572815533977E-2</v>
      </c>
      <c r="AJ17" s="2">
        <v>4.4660194174757278E-2</v>
      </c>
      <c r="AK17" s="2">
        <v>4.7572815533980579E-2</v>
      </c>
      <c r="AL17" s="2">
        <v>4.7572815533980579E-2</v>
      </c>
      <c r="AM17" s="2">
        <v>4.8543689320388349E-2</v>
      </c>
      <c r="AN17" s="2">
        <v>5.0485436893203881E-2</v>
      </c>
      <c r="AO17" s="2">
        <v>7.0873786407766995E-2</v>
      </c>
      <c r="AP17" s="2">
        <v>8.6407766990291263E-2</v>
      </c>
      <c r="AQ17" s="2">
        <v>9.2233009708737865E-2</v>
      </c>
      <c r="AR17" s="2">
        <v>9.2233009708737865E-2</v>
      </c>
      <c r="AS17" s="2">
        <v>0.1</v>
      </c>
      <c r="AT17" s="2">
        <v>0.1</v>
      </c>
      <c r="AU17" s="2">
        <v>0.1</v>
      </c>
      <c r="AV17" s="2">
        <v>0.1</v>
      </c>
      <c r="AW17" s="2">
        <v>0.1</v>
      </c>
      <c r="AX17" s="2">
        <v>0.1</v>
      </c>
      <c r="AY17" s="2">
        <v>0.1</v>
      </c>
      <c r="AZ17" s="2">
        <v>0.1</v>
      </c>
      <c r="BA17" s="2">
        <v>0.1</v>
      </c>
      <c r="BB17" s="2">
        <v>0.1</v>
      </c>
      <c r="BC17" s="2">
        <v>0.1</v>
      </c>
      <c r="BD17" s="2">
        <v>0.1</v>
      </c>
      <c r="BE17" s="2">
        <v>0.1</v>
      </c>
      <c r="BF17" s="2">
        <v>0.1</v>
      </c>
      <c r="BG17" s="2">
        <v>0.1</v>
      </c>
      <c r="BH17" s="2">
        <v>0.1</v>
      </c>
      <c r="BI17" s="2">
        <v>0.1</v>
      </c>
      <c r="BJ17" s="2">
        <v>0.1</v>
      </c>
      <c r="BK17" s="2">
        <v>0.1</v>
      </c>
      <c r="BL17" s="2">
        <v>0.1</v>
      </c>
      <c r="BM17" s="2">
        <v>0.1</v>
      </c>
      <c r="BN17" s="2">
        <v>0.1</v>
      </c>
      <c r="BO17" s="2">
        <v>0.1</v>
      </c>
      <c r="BP17" s="2">
        <v>0.1</v>
      </c>
      <c r="BQ17" s="2">
        <v>0.1</v>
      </c>
      <c r="BR17" s="2">
        <v>0.1</v>
      </c>
      <c r="BS17" s="2">
        <v>0.1</v>
      </c>
      <c r="BT17" s="2">
        <v>0.1</v>
      </c>
      <c r="BU17" s="2">
        <v>0.1</v>
      </c>
      <c r="BV17" s="2">
        <v>0.1</v>
      </c>
      <c r="BW17" s="2">
        <v>0.1</v>
      </c>
      <c r="BX17" s="2">
        <v>0.1</v>
      </c>
      <c r="BY17" s="2">
        <v>0.1</v>
      </c>
      <c r="BZ17" s="2">
        <v>0.1</v>
      </c>
      <c r="CA17" s="2">
        <v>0.1</v>
      </c>
      <c r="CB17" s="2">
        <v>0.1</v>
      </c>
      <c r="CC17" s="2">
        <v>0.1</v>
      </c>
      <c r="CD17" s="2"/>
      <c r="CE17" s="2"/>
      <c r="CF17" s="2"/>
      <c r="CG17" s="2"/>
      <c r="CH17" s="2"/>
      <c r="CI17" s="2"/>
      <c r="CJ17" s="2"/>
      <c r="CK17" s="8"/>
    </row>
    <row r="18" spans="1:89" ht="14.5" customHeight="1">
      <c r="A18" s="5">
        <v>41183</v>
      </c>
      <c r="B18" s="2">
        <v>0</v>
      </c>
      <c r="C18" s="2">
        <v>0</v>
      </c>
      <c r="D18" s="2">
        <v>0</v>
      </c>
      <c r="E18" s="2">
        <v>0</v>
      </c>
      <c r="F18" s="2">
        <v>2.0533880903490761E-3</v>
      </c>
      <c r="G18" s="2">
        <v>2.0533880903490761E-3</v>
      </c>
      <c r="H18" s="2">
        <v>2.0533880903490761E-3</v>
      </c>
      <c r="I18" s="2">
        <v>2.0533880903490761E-3</v>
      </c>
      <c r="J18" s="2">
        <v>2.0533880903490761E-3</v>
      </c>
      <c r="K18" s="2">
        <v>2.0533880903490761E-3</v>
      </c>
      <c r="L18" s="2">
        <v>2.0533880903490761E-3</v>
      </c>
      <c r="M18" s="2">
        <v>4.1067761806981521E-3</v>
      </c>
      <c r="N18" s="2">
        <v>5.1334702258726897E-3</v>
      </c>
      <c r="O18" s="2">
        <v>7.1868583162217657E-3</v>
      </c>
      <c r="P18" s="2">
        <v>1.3347022587268994E-2</v>
      </c>
      <c r="Q18" s="2">
        <v>1.3347022587268994E-2</v>
      </c>
      <c r="R18" s="2">
        <v>1.3347022587268994E-2</v>
      </c>
      <c r="S18" s="2">
        <v>1.3347022587268994E-2</v>
      </c>
      <c r="T18" s="2">
        <v>1.3347022587268994E-2</v>
      </c>
      <c r="U18" s="2">
        <v>1.3347022587268994E-2</v>
      </c>
      <c r="V18" s="2">
        <v>1.3347022587268994E-2</v>
      </c>
      <c r="W18" s="2">
        <v>1.4373716632443531E-2</v>
      </c>
      <c r="X18" s="2">
        <v>1.6427104722792608E-2</v>
      </c>
      <c r="Y18" s="2">
        <v>2.0533880903490759E-2</v>
      </c>
      <c r="Z18" s="2">
        <v>2.1560574948665298E-2</v>
      </c>
      <c r="AA18" s="2">
        <v>2.2587268993839837E-2</v>
      </c>
      <c r="AB18" s="2">
        <v>2.6694045174537988E-2</v>
      </c>
      <c r="AC18" s="2">
        <v>2.6694045174537988E-2</v>
      </c>
      <c r="AD18" s="2">
        <v>2.6694045174537988E-2</v>
      </c>
      <c r="AE18" s="2">
        <v>2.6694045174537988E-2</v>
      </c>
      <c r="AF18" s="2">
        <v>2.6694045174537988E-2</v>
      </c>
      <c r="AG18" s="2">
        <v>2.8747433264887063E-2</v>
      </c>
      <c r="AH18" s="2">
        <v>3.1827515400410678E-2</v>
      </c>
      <c r="AI18" s="2">
        <v>3.3880903490759756E-2</v>
      </c>
      <c r="AJ18" s="2">
        <v>3.6960985626283367E-2</v>
      </c>
      <c r="AK18" s="2">
        <v>4.1067761806981518E-2</v>
      </c>
      <c r="AL18" s="2">
        <v>4.9281314168377825E-2</v>
      </c>
      <c r="AM18" s="2">
        <v>5.1334702258726897E-2</v>
      </c>
      <c r="AN18" s="2">
        <v>5.7494866529774126E-2</v>
      </c>
      <c r="AO18" s="2">
        <v>6.3655030800821355E-2</v>
      </c>
      <c r="AP18" s="2">
        <v>6.7761806981519512E-2</v>
      </c>
      <c r="AQ18" s="2">
        <v>6.7761806981519512E-2</v>
      </c>
      <c r="AR18" s="2">
        <v>7.4948665297741274E-2</v>
      </c>
      <c r="AS18" s="2">
        <v>7.4948665297741274E-2</v>
      </c>
      <c r="AT18" s="2">
        <v>7.4948665297741274E-2</v>
      </c>
      <c r="AU18" s="2">
        <v>7.4948665297741274E-2</v>
      </c>
      <c r="AV18" s="2">
        <v>7.4948665297741274E-2</v>
      </c>
      <c r="AW18" s="2">
        <v>7.4948665297741274E-2</v>
      </c>
      <c r="AX18" s="2">
        <v>7.4948665297741274E-2</v>
      </c>
      <c r="AY18" s="2">
        <v>7.4948665297741274E-2</v>
      </c>
      <c r="AZ18" s="2">
        <v>7.4948665297741274E-2</v>
      </c>
      <c r="BA18" s="2">
        <v>7.4948665297741274E-2</v>
      </c>
      <c r="BB18" s="2">
        <v>7.4948665297741274E-2</v>
      </c>
      <c r="BC18" s="2">
        <v>7.4948665297741274E-2</v>
      </c>
      <c r="BD18" s="2">
        <v>7.4948665297741274E-2</v>
      </c>
      <c r="BE18" s="2">
        <v>7.4948665297741274E-2</v>
      </c>
      <c r="BF18" s="2">
        <v>7.4948665297741274E-2</v>
      </c>
      <c r="BG18" s="2">
        <v>7.4948665297741274E-2</v>
      </c>
      <c r="BH18" s="2">
        <v>7.4948665297741274E-2</v>
      </c>
      <c r="BI18" s="2">
        <v>7.4948665297741274E-2</v>
      </c>
      <c r="BJ18" s="2">
        <v>7.4948665297741274E-2</v>
      </c>
      <c r="BK18" s="2">
        <v>7.4948665297741274E-2</v>
      </c>
      <c r="BL18" s="2">
        <v>7.4948665297741274E-2</v>
      </c>
      <c r="BM18" s="2">
        <v>7.4948665297741274E-2</v>
      </c>
      <c r="BN18" s="2">
        <v>7.4948665297741274E-2</v>
      </c>
      <c r="BO18" s="2">
        <v>7.4948665297741274E-2</v>
      </c>
      <c r="BP18" s="2">
        <v>7.4948665297741274E-2</v>
      </c>
      <c r="BQ18" s="2">
        <v>7.4948665297741274E-2</v>
      </c>
      <c r="BR18" s="2">
        <v>7.4948665297741274E-2</v>
      </c>
      <c r="BS18" s="2">
        <v>7.4948665297741274E-2</v>
      </c>
      <c r="BT18" s="2">
        <v>7.4948665297741274E-2</v>
      </c>
      <c r="BU18" s="2">
        <v>7.4948665297741274E-2</v>
      </c>
      <c r="BV18" s="2">
        <v>7.4948665297741274E-2</v>
      </c>
      <c r="BW18" s="2">
        <v>7.4948665297741274E-2</v>
      </c>
      <c r="BX18" s="2">
        <v>7.4948665297741274E-2</v>
      </c>
      <c r="BY18" s="2">
        <v>7.4948665297741274E-2</v>
      </c>
      <c r="BZ18" s="2">
        <v>7.4948665297741274E-2</v>
      </c>
      <c r="CA18" s="2">
        <v>7.4948665297741274E-2</v>
      </c>
      <c r="CB18" s="2">
        <v>7.4948665297741274E-2</v>
      </c>
      <c r="CC18" s="2"/>
      <c r="CD18" s="2"/>
      <c r="CE18" s="2"/>
      <c r="CF18" s="2"/>
      <c r="CG18" s="2"/>
      <c r="CH18" s="2"/>
      <c r="CI18" s="2"/>
      <c r="CJ18" s="2"/>
      <c r="CK18" s="8"/>
    </row>
    <row r="19" spans="1:89" ht="14.5" customHeight="1">
      <c r="A19" s="5">
        <v>41214</v>
      </c>
      <c r="B19" s="2">
        <v>0</v>
      </c>
      <c r="C19" s="2">
        <v>0</v>
      </c>
      <c r="D19" s="2">
        <v>0</v>
      </c>
      <c r="E19" s="2">
        <v>0</v>
      </c>
      <c r="F19" s="2">
        <v>1.8450184501845018E-3</v>
      </c>
      <c r="G19" s="2">
        <v>1.8450184501845018E-3</v>
      </c>
      <c r="H19" s="2">
        <v>3.6900369003690036E-3</v>
      </c>
      <c r="I19" s="2">
        <v>3.6900369003690036E-3</v>
      </c>
      <c r="J19" s="2">
        <v>5.5350553505535052E-3</v>
      </c>
      <c r="K19" s="2">
        <v>5.5350553505535052E-3</v>
      </c>
      <c r="L19" s="2">
        <v>7.3800738007380072E-3</v>
      </c>
      <c r="M19" s="2">
        <v>7.3800738007380072E-3</v>
      </c>
      <c r="N19" s="2">
        <v>7.3800738007380072E-3</v>
      </c>
      <c r="O19" s="2">
        <v>7.3800738007380072E-3</v>
      </c>
      <c r="P19" s="2">
        <v>7.3800738007380072E-3</v>
      </c>
      <c r="Q19" s="2">
        <v>7.3800738007380072E-3</v>
      </c>
      <c r="R19" s="2">
        <v>7.3800738007380072E-3</v>
      </c>
      <c r="S19" s="2">
        <v>7.3800738007380072E-3</v>
      </c>
      <c r="T19" s="2">
        <v>7.3800738007380072E-3</v>
      </c>
      <c r="U19" s="2">
        <v>7.3800738007380072E-3</v>
      </c>
      <c r="V19" s="2">
        <v>7.3800738007380072E-3</v>
      </c>
      <c r="W19" s="2">
        <v>7.3800738007380072E-3</v>
      </c>
      <c r="X19" s="2">
        <v>1.2915129151291513E-2</v>
      </c>
      <c r="Y19" s="2">
        <v>1.4760147601476014E-2</v>
      </c>
      <c r="Z19" s="2">
        <v>1.4760147601476014E-2</v>
      </c>
      <c r="AA19" s="2">
        <v>1.4760147601476014E-2</v>
      </c>
      <c r="AB19" s="2">
        <v>1.6605166051660517E-2</v>
      </c>
      <c r="AC19" s="2">
        <v>1.8450184501845018E-2</v>
      </c>
      <c r="AD19" s="2">
        <v>1.8450184501845018E-2</v>
      </c>
      <c r="AE19" s="2">
        <v>1.8450184501845018E-2</v>
      </c>
      <c r="AF19" s="2">
        <v>1.8450184501845018E-2</v>
      </c>
      <c r="AG19" s="2">
        <v>2.9520295202952029E-2</v>
      </c>
      <c r="AH19" s="2">
        <v>3.136531365313653E-2</v>
      </c>
      <c r="AI19" s="2">
        <v>3.136531365313653E-2</v>
      </c>
      <c r="AJ19" s="2">
        <v>3.136531365313653E-2</v>
      </c>
      <c r="AK19" s="2">
        <v>3.5055350553505532E-2</v>
      </c>
      <c r="AL19" s="2">
        <v>4.4280442804428041E-2</v>
      </c>
      <c r="AM19" s="2">
        <v>5.5350553505535055E-2</v>
      </c>
      <c r="AN19" s="2">
        <v>6.0885608856088562E-2</v>
      </c>
      <c r="AO19" s="2">
        <v>6.6420664206642069E-2</v>
      </c>
      <c r="AP19" s="2">
        <v>6.6420664206642069E-2</v>
      </c>
      <c r="AQ19" s="2">
        <v>7.1955719557195569E-2</v>
      </c>
      <c r="AR19" s="2">
        <v>7.1955719557195569E-2</v>
      </c>
      <c r="AS19" s="2">
        <v>7.1955719557195569E-2</v>
      </c>
      <c r="AT19" s="2">
        <v>7.1955719557195569E-2</v>
      </c>
      <c r="AU19" s="2">
        <v>7.1955719557195569E-2</v>
      </c>
      <c r="AV19" s="2">
        <v>7.1955719557195569E-2</v>
      </c>
      <c r="AW19" s="2">
        <v>7.1955719557195569E-2</v>
      </c>
      <c r="AX19" s="2">
        <v>8.6715867158671592E-2</v>
      </c>
      <c r="AY19" s="2">
        <v>8.6715867158671592E-2</v>
      </c>
      <c r="AZ19" s="2">
        <v>8.6715867158671592E-2</v>
      </c>
      <c r="BA19" s="2">
        <v>8.6715867158671592E-2</v>
      </c>
      <c r="BB19" s="2">
        <v>8.6715867158671592E-2</v>
      </c>
      <c r="BC19" s="2">
        <v>8.6715867158671592E-2</v>
      </c>
      <c r="BD19" s="2">
        <v>8.6715867158671592E-2</v>
      </c>
      <c r="BE19" s="2">
        <v>8.6715867158671592E-2</v>
      </c>
      <c r="BF19" s="2">
        <v>8.6715867158671592E-2</v>
      </c>
      <c r="BG19" s="2">
        <v>8.6715867158671592E-2</v>
      </c>
      <c r="BH19" s="2">
        <v>8.6715867158671592E-2</v>
      </c>
      <c r="BI19" s="2">
        <v>8.6715867158671592E-2</v>
      </c>
      <c r="BJ19" s="2">
        <v>8.6715867158671592E-2</v>
      </c>
      <c r="BK19" s="2">
        <v>8.6715867158671592E-2</v>
      </c>
      <c r="BL19" s="2">
        <v>8.6715867158671592E-2</v>
      </c>
      <c r="BM19" s="2">
        <v>8.6715867158671592E-2</v>
      </c>
      <c r="BN19" s="2">
        <v>8.6715867158671592E-2</v>
      </c>
      <c r="BO19" s="2">
        <v>8.6715867158671592E-2</v>
      </c>
      <c r="BP19" s="2">
        <v>8.6715867158671592E-2</v>
      </c>
      <c r="BQ19" s="2">
        <v>8.6715867158671592E-2</v>
      </c>
      <c r="BR19" s="2">
        <v>8.6715867158671592E-2</v>
      </c>
      <c r="BS19" s="2">
        <v>8.6715867158671592E-2</v>
      </c>
      <c r="BT19" s="2">
        <v>8.6715867158671592E-2</v>
      </c>
      <c r="BU19" s="2">
        <v>8.6715867158671592E-2</v>
      </c>
      <c r="BV19" s="2">
        <v>8.6715867158671592E-2</v>
      </c>
      <c r="BW19" s="2">
        <v>8.6715867158671592E-2</v>
      </c>
      <c r="BX19" s="2">
        <v>8.6715867158671592E-2</v>
      </c>
      <c r="BY19" s="2">
        <v>8.6715867158671592E-2</v>
      </c>
      <c r="BZ19" s="2">
        <v>8.6715867158671592E-2</v>
      </c>
      <c r="CA19" s="2">
        <v>8.6715867158671592E-2</v>
      </c>
      <c r="CB19" s="2"/>
      <c r="CC19" s="2"/>
      <c r="CD19" s="2"/>
      <c r="CE19" s="2"/>
      <c r="CF19" s="2"/>
      <c r="CG19" s="2"/>
      <c r="CH19" s="2"/>
      <c r="CI19" s="2"/>
      <c r="CJ19" s="2"/>
      <c r="CK19" s="8"/>
    </row>
    <row r="20" spans="1:89" ht="14.5" customHeight="1">
      <c r="A20" s="5">
        <v>41244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3.0864197530864196E-3</v>
      </c>
      <c r="H20" s="2">
        <v>3.0864197530864196E-3</v>
      </c>
      <c r="I20" s="2">
        <v>3.0864197530864196E-3</v>
      </c>
      <c r="J20" s="2">
        <v>3.0864197530864196E-3</v>
      </c>
      <c r="K20" s="2">
        <v>3.0864197530864196E-3</v>
      </c>
      <c r="L20" s="2">
        <v>6.1728395061728392E-3</v>
      </c>
      <c r="M20" s="2">
        <v>6.1728395061728392E-3</v>
      </c>
      <c r="N20" s="2">
        <v>9.2592592592592587E-3</v>
      </c>
      <c r="O20" s="2">
        <v>9.2592592592592587E-3</v>
      </c>
      <c r="P20" s="2">
        <v>9.2592592592592587E-3</v>
      </c>
      <c r="Q20" s="2">
        <v>9.2592592592592587E-3</v>
      </c>
      <c r="R20" s="2">
        <v>9.2592592592592587E-3</v>
      </c>
      <c r="S20" s="2">
        <v>9.2592592592592587E-3</v>
      </c>
      <c r="T20" s="2">
        <v>9.2592592592592587E-3</v>
      </c>
      <c r="U20" s="2">
        <v>9.2592592592592587E-3</v>
      </c>
      <c r="V20" s="2">
        <v>9.2592592592592587E-3</v>
      </c>
      <c r="W20" s="2">
        <v>1.5432098765432098E-2</v>
      </c>
      <c r="X20" s="2">
        <v>1.8518518518518517E-2</v>
      </c>
      <c r="Y20" s="2">
        <v>1.8518518518518517E-2</v>
      </c>
      <c r="Z20" s="2">
        <v>1.8518518518518517E-2</v>
      </c>
      <c r="AA20" s="2">
        <v>1.8518518518518517E-2</v>
      </c>
      <c r="AB20" s="2">
        <v>1.8518518518518517E-2</v>
      </c>
      <c r="AC20" s="2">
        <v>1.8518518518518517E-2</v>
      </c>
      <c r="AD20" s="2">
        <v>1.8518518518518517E-2</v>
      </c>
      <c r="AE20" s="2">
        <v>1.8518518518518517E-2</v>
      </c>
      <c r="AF20" s="2">
        <v>1.8518518518518517E-2</v>
      </c>
      <c r="AG20" s="2">
        <v>1.8518518518518517E-2</v>
      </c>
      <c r="AH20" s="2">
        <v>2.1604938271604937E-2</v>
      </c>
      <c r="AI20" s="2">
        <v>2.1604938271604937E-2</v>
      </c>
      <c r="AJ20" s="2">
        <v>2.7777777777777776E-2</v>
      </c>
      <c r="AK20" s="2">
        <v>2.7777777777777776E-2</v>
      </c>
      <c r="AL20" s="2">
        <v>2.7777777777777776E-2</v>
      </c>
      <c r="AM20" s="2">
        <v>3.0864197530864196E-2</v>
      </c>
      <c r="AN20" s="2">
        <v>3.0864197530864196E-2</v>
      </c>
      <c r="AO20" s="2">
        <v>3.0864197530864196E-2</v>
      </c>
      <c r="AP20" s="2">
        <v>3.0864197530864196E-2</v>
      </c>
      <c r="AQ20" s="2">
        <v>3.0864197530864196E-2</v>
      </c>
      <c r="AR20" s="2">
        <v>3.0864197530864196E-2</v>
      </c>
      <c r="AS20" s="2">
        <v>3.0864197530864196E-2</v>
      </c>
      <c r="AT20" s="2">
        <v>3.0864197530864196E-2</v>
      </c>
      <c r="AU20" s="2">
        <v>3.0864197530864196E-2</v>
      </c>
      <c r="AV20" s="2">
        <v>3.0864197530864196E-2</v>
      </c>
      <c r="AW20" s="2">
        <v>3.0864197530864196E-2</v>
      </c>
      <c r="AX20" s="2">
        <v>3.0864197530864196E-2</v>
      </c>
      <c r="AY20" s="2">
        <v>3.0864197530864196E-2</v>
      </c>
      <c r="AZ20" s="2">
        <v>3.0864197530864196E-2</v>
      </c>
      <c r="BA20" s="2">
        <v>3.0864197530864196E-2</v>
      </c>
      <c r="BB20" s="2">
        <v>3.0864197530864196E-2</v>
      </c>
      <c r="BC20" s="2">
        <v>3.0864197530864196E-2</v>
      </c>
      <c r="BD20" s="2">
        <v>3.0864197530864196E-2</v>
      </c>
      <c r="BE20" s="2">
        <v>3.3950617283950615E-2</v>
      </c>
      <c r="BF20" s="2">
        <v>3.3950617283950615E-2</v>
      </c>
      <c r="BG20" s="2">
        <v>3.3950617283950615E-2</v>
      </c>
      <c r="BH20" s="2">
        <v>3.3950617283950615E-2</v>
      </c>
      <c r="BI20" s="2">
        <v>3.3950617283950615E-2</v>
      </c>
      <c r="BJ20" s="2">
        <v>3.3950617283950615E-2</v>
      </c>
      <c r="BK20" s="2">
        <v>3.3950617283950615E-2</v>
      </c>
      <c r="BL20" s="2">
        <v>3.3950617283950615E-2</v>
      </c>
      <c r="BM20" s="2">
        <v>3.3950617283950615E-2</v>
      </c>
      <c r="BN20" s="2">
        <v>3.3950617283950615E-2</v>
      </c>
      <c r="BO20" s="2">
        <v>3.3950617283950615E-2</v>
      </c>
      <c r="BP20" s="2">
        <v>3.3950617283950615E-2</v>
      </c>
      <c r="BQ20" s="2">
        <v>3.3950617283950615E-2</v>
      </c>
      <c r="BR20" s="2">
        <v>3.3950617283950615E-2</v>
      </c>
      <c r="BS20" s="2">
        <v>3.3950617283950615E-2</v>
      </c>
      <c r="BT20" s="2">
        <v>3.3950617283950615E-2</v>
      </c>
      <c r="BU20" s="2">
        <v>3.3950617283950615E-2</v>
      </c>
      <c r="BV20" s="2">
        <v>3.3950617283950615E-2</v>
      </c>
      <c r="BW20" s="2">
        <v>3.3950617283950615E-2</v>
      </c>
      <c r="BX20" s="2">
        <v>3.3950617283950615E-2</v>
      </c>
      <c r="BY20" s="2">
        <v>3.3950617283950615E-2</v>
      </c>
      <c r="BZ20" s="2">
        <v>3.3950617283950615E-2</v>
      </c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8"/>
    </row>
    <row r="21" spans="1:89" ht="14.5" customHeight="1">
      <c r="A21" s="5">
        <v>41275</v>
      </c>
      <c r="B21" s="2">
        <v>0</v>
      </c>
      <c r="C21" s="2">
        <v>0</v>
      </c>
      <c r="D21" s="2">
        <v>0</v>
      </c>
      <c r="E21" s="2">
        <v>0</v>
      </c>
      <c r="F21" s="2">
        <v>3.3112582781456954E-3</v>
      </c>
      <c r="G21" s="2">
        <v>3.3112582781456954E-3</v>
      </c>
      <c r="H21" s="2">
        <v>3.3112582781456954E-3</v>
      </c>
      <c r="I21" s="2">
        <v>3.3112582781456954E-3</v>
      </c>
      <c r="J21" s="2">
        <v>6.6225165562913907E-3</v>
      </c>
      <c r="K21" s="2">
        <v>9.9337748344370865E-3</v>
      </c>
      <c r="L21" s="2">
        <v>9.9337748344370865E-3</v>
      </c>
      <c r="M21" s="2">
        <v>9.9337748344370865E-3</v>
      </c>
      <c r="N21" s="2">
        <v>9.9337748344370865E-3</v>
      </c>
      <c r="O21" s="2">
        <v>1.3245033112582781E-2</v>
      </c>
      <c r="P21" s="2">
        <v>1.3245033112582781E-2</v>
      </c>
      <c r="Q21" s="2">
        <v>1.3245033112582781E-2</v>
      </c>
      <c r="R21" s="2">
        <v>1.3245033112582781E-2</v>
      </c>
      <c r="S21" s="2">
        <v>1.3245033112582781E-2</v>
      </c>
      <c r="T21" s="2">
        <v>1.3245033112582781E-2</v>
      </c>
      <c r="U21" s="2">
        <v>1.3245033112582781E-2</v>
      </c>
      <c r="V21" s="2">
        <v>1.3245033112582781E-2</v>
      </c>
      <c r="W21" s="2">
        <v>1.3245033112582781E-2</v>
      </c>
      <c r="X21" s="2">
        <v>1.3245033112582781E-2</v>
      </c>
      <c r="Y21" s="2">
        <v>1.9867549668874173E-2</v>
      </c>
      <c r="Z21" s="2">
        <v>1.9867549668874173E-2</v>
      </c>
      <c r="AA21" s="2">
        <v>1.9867549668874173E-2</v>
      </c>
      <c r="AB21" s="2">
        <v>1.9867549668874173E-2</v>
      </c>
      <c r="AC21" s="2">
        <v>1.9867549668874173E-2</v>
      </c>
      <c r="AD21" s="2">
        <v>2.3178807947019868E-2</v>
      </c>
      <c r="AE21" s="2">
        <v>2.3178807947019868E-2</v>
      </c>
      <c r="AF21" s="2">
        <v>2.6490066225165563E-2</v>
      </c>
      <c r="AG21" s="2">
        <v>3.3112582781456956E-2</v>
      </c>
      <c r="AH21" s="2">
        <v>3.3112582781456956E-2</v>
      </c>
      <c r="AI21" s="2">
        <v>3.6423841059602648E-2</v>
      </c>
      <c r="AJ21" s="2">
        <v>4.6357615894039736E-2</v>
      </c>
      <c r="AK21" s="2">
        <v>5.9602649006622516E-2</v>
      </c>
      <c r="AL21" s="2">
        <v>6.2913907284768214E-2</v>
      </c>
      <c r="AM21" s="2">
        <v>6.2913907284768214E-2</v>
      </c>
      <c r="AN21" s="2">
        <v>6.9536423841059597E-2</v>
      </c>
      <c r="AO21" s="2">
        <v>7.6158940397350994E-2</v>
      </c>
      <c r="AP21" s="2">
        <v>7.6158940397350994E-2</v>
      </c>
      <c r="AQ21" s="2">
        <v>7.6158940397350994E-2</v>
      </c>
      <c r="AR21" s="2">
        <v>7.6158940397350994E-2</v>
      </c>
      <c r="AS21" s="2">
        <v>7.6158940397350994E-2</v>
      </c>
      <c r="AT21" s="2">
        <v>7.6158940397350994E-2</v>
      </c>
      <c r="AU21" s="2">
        <v>7.6158940397350994E-2</v>
      </c>
      <c r="AV21" s="2">
        <v>7.6158940397350994E-2</v>
      </c>
      <c r="AW21" s="2">
        <v>7.6158940397350994E-2</v>
      </c>
      <c r="AX21" s="2">
        <v>7.6158940397350994E-2</v>
      </c>
      <c r="AY21" s="2">
        <v>7.6158940397350994E-2</v>
      </c>
      <c r="AZ21" s="2">
        <v>7.6158940397350994E-2</v>
      </c>
      <c r="BA21" s="2">
        <v>7.6158940397350994E-2</v>
      </c>
      <c r="BB21" s="2">
        <v>7.6158940397350994E-2</v>
      </c>
      <c r="BC21" s="2">
        <v>7.6158940397350994E-2</v>
      </c>
      <c r="BD21" s="2">
        <v>7.6158940397350994E-2</v>
      </c>
      <c r="BE21" s="2">
        <v>7.6158940397350994E-2</v>
      </c>
      <c r="BF21" s="2">
        <v>7.6158940397350994E-2</v>
      </c>
      <c r="BG21" s="2">
        <v>7.6158940397350994E-2</v>
      </c>
      <c r="BH21" s="2">
        <v>7.6158940397350994E-2</v>
      </c>
      <c r="BI21" s="2">
        <v>7.6158940397350994E-2</v>
      </c>
      <c r="BJ21" s="2">
        <v>7.6158940397350994E-2</v>
      </c>
      <c r="BK21" s="2">
        <v>7.6158940397350994E-2</v>
      </c>
      <c r="BL21" s="2">
        <v>7.6158940397350994E-2</v>
      </c>
      <c r="BM21" s="2">
        <v>7.6158940397350994E-2</v>
      </c>
      <c r="BN21" s="2">
        <v>7.6158940397350994E-2</v>
      </c>
      <c r="BO21" s="2">
        <v>7.6158940397350994E-2</v>
      </c>
      <c r="BP21" s="2">
        <v>7.6158940397350994E-2</v>
      </c>
      <c r="BQ21" s="2">
        <v>7.6158940397350994E-2</v>
      </c>
      <c r="BR21" s="2">
        <v>7.6158940397350994E-2</v>
      </c>
      <c r="BS21" s="2">
        <v>7.6158940397350994E-2</v>
      </c>
      <c r="BT21" s="2">
        <v>7.6158940397350994E-2</v>
      </c>
      <c r="BU21" s="2">
        <v>7.6158940397350994E-2</v>
      </c>
      <c r="BV21" s="2">
        <v>7.6158940397350994E-2</v>
      </c>
      <c r="BW21" s="2">
        <v>7.6158940397350994E-2</v>
      </c>
      <c r="BX21" s="2">
        <v>7.6158940397350994E-2</v>
      </c>
      <c r="BY21" s="2">
        <v>7.6158940397350994E-2</v>
      </c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8"/>
    </row>
    <row r="22" spans="1:89" ht="14.5" customHeight="1">
      <c r="A22" s="5">
        <v>41306</v>
      </c>
      <c r="B22" s="2">
        <v>0</v>
      </c>
      <c r="C22" s="2">
        <v>0</v>
      </c>
      <c r="D22" s="2">
        <v>0</v>
      </c>
      <c r="E22" s="2">
        <v>1.5197568389057751E-3</v>
      </c>
      <c r="F22" s="2">
        <v>1.5197568389057751E-3</v>
      </c>
      <c r="G22" s="2">
        <v>1.5197568389057751E-3</v>
      </c>
      <c r="H22" s="2">
        <v>3.0395136778115501E-3</v>
      </c>
      <c r="I22" s="2">
        <v>3.0395136778115501E-3</v>
      </c>
      <c r="J22" s="2">
        <v>6.0790273556231003E-3</v>
      </c>
      <c r="K22" s="2">
        <v>6.0790273556231003E-3</v>
      </c>
      <c r="L22" s="2">
        <v>9.11854103343465E-3</v>
      </c>
      <c r="M22" s="2">
        <v>9.11854103343465E-3</v>
      </c>
      <c r="N22" s="2">
        <v>9.11854103343465E-3</v>
      </c>
      <c r="O22" s="2">
        <v>9.11854103343465E-3</v>
      </c>
      <c r="P22" s="2">
        <v>9.11854103343465E-3</v>
      </c>
      <c r="Q22" s="2">
        <v>9.11854103343465E-3</v>
      </c>
      <c r="R22" s="2">
        <v>9.11854103343465E-3</v>
      </c>
      <c r="S22" s="2">
        <v>9.11854103343465E-3</v>
      </c>
      <c r="T22" s="2">
        <v>9.11854103343465E-3</v>
      </c>
      <c r="U22" s="2">
        <v>1.5197568389057751E-2</v>
      </c>
      <c r="V22" s="2">
        <v>2.1276595744680851E-2</v>
      </c>
      <c r="W22" s="2">
        <v>2.2796352583586626E-2</v>
      </c>
      <c r="X22" s="2">
        <v>2.2796352583586626E-2</v>
      </c>
      <c r="Y22" s="2">
        <v>2.2796352583586626E-2</v>
      </c>
      <c r="Z22" s="2">
        <v>2.2796352583586626E-2</v>
      </c>
      <c r="AA22" s="2">
        <v>2.2796352583586626E-2</v>
      </c>
      <c r="AB22" s="2">
        <v>2.2796352583586626E-2</v>
      </c>
      <c r="AC22" s="2">
        <v>2.8875379939209727E-2</v>
      </c>
      <c r="AD22" s="2">
        <v>3.3434650455927049E-2</v>
      </c>
      <c r="AE22" s="2">
        <v>3.7993920972644375E-2</v>
      </c>
      <c r="AF22" s="2">
        <v>4.8632218844984802E-2</v>
      </c>
      <c r="AG22" s="2">
        <v>5.0151975683890578E-2</v>
      </c>
      <c r="AH22" s="2">
        <v>5.3191489361702128E-2</v>
      </c>
      <c r="AI22" s="2">
        <v>6.3829787234042548E-2</v>
      </c>
      <c r="AJ22" s="2">
        <v>8.3586626139817627E-2</v>
      </c>
      <c r="AK22" s="2">
        <v>8.6626139817629177E-2</v>
      </c>
      <c r="AL22" s="2">
        <v>8.8145896656534953E-2</v>
      </c>
      <c r="AM22" s="2">
        <v>9.1185410334346503E-2</v>
      </c>
      <c r="AN22" s="2">
        <v>9.1185410334346503E-2</v>
      </c>
      <c r="AO22" s="2">
        <v>9.1185410334346503E-2</v>
      </c>
      <c r="AP22" s="2">
        <v>9.1185410334346503E-2</v>
      </c>
      <c r="AQ22" s="2">
        <v>9.1185410334346503E-2</v>
      </c>
      <c r="AR22" s="2">
        <v>9.1185410334346503E-2</v>
      </c>
      <c r="AS22" s="2">
        <v>9.1185410334346503E-2</v>
      </c>
      <c r="AT22" s="2">
        <v>9.1185410334346503E-2</v>
      </c>
      <c r="AU22" s="2">
        <v>9.1185410334346503E-2</v>
      </c>
      <c r="AV22" s="2">
        <v>9.1185410334346503E-2</v>
      </c>
      <c r="AW22" s="2">
        <v>9.1185410334346503E-2</v>
      </c>
      <c r="AX22" s="2">
        <v>9.1185410334346503E-2</v>
      </c>
      <c r="AY22" s="2">
        <v>9.1185410334346503E-2</v>
      </c>
      <c r="AZ22" s="2">
        <v>9.2705167173252279E-2</v>
      </c>
      <c r="BA22" s="2">
        <v>9.4224924012158054E-2</v>
      </c>
      <c r="BB22" s="2">
        <v>9.4224924012158054E-2</v>
      </c>
      <c r="BC22" s="2">
        <v>9.4224924012158054E-2</v>
      </c>
      <c r="BD22" s="2">
        <v>9.4224924012158054E-2</v>
      </c>
      <c r="BE22" s="2">
        <v>9.4224924012158054E-2</v>
      </c>
      <c r="BF22" s="2">
        <v>9.4224924012158054E-2</v>
      </c>
      <c r="BG22" s="2">
        <v>9.4224924012158054E-2</v>
      </c>
      <c r="BH22" s="2">
        <v>9.4224924012158054E-2</v>
      </c>
      <c r="BI22" s="2">
        <v>9.4224924012158054E-2</v>
      </c>
      <c r="BJ22" s="2">
        <v>9.4224924012158054E-2</v>
      </c>
      <c r="BK22" s="2">
        <v>9.4224924012158054E-2</v>
      </c>
      <c r="BL22" s="2">
        <v>9.4224924012158054E-2</v>
      </c>
      <c r="BM22" s="2">
        <v>9.4224924012158054E-2</v>
      </c>
      <c r="BN22" s="2">
        <v>9.4224924012158054E-2</v>
      </c>
      <c r="BO22" s="2">
        <v>9.4224924012158054E-2</v>
      </c>
      <c r="BP22" s="2">
        <v>9.4224924012158054E-2</v>
      </c>
      <c r="BQ22" s="2">
        <v>9.4224924012158054E-2</v>
      </c>
      <c r="BR22" s="2">
        <v>9.4224924012158054E-2</v>
      </c>
      <c r="BS22" s="2">
        <v>9.4224924012158054E-2</v>
      </c>
      <c r="BT22" s="2">
        <v>9.4224924012158054E-2</v>
      </c>
      <c r="BU22" s="2">
        <v>9.4224924012158054E-2</v>
      </c>
      <c r="BV22" s="2">
        <v>9.4224924012158054E-2</v>
      </c>
      <c r="BW22" s="2">
        <v>9.4224924012158054E-2</v>
      </c>
      <c r="BX22" s="2">
        <v>9.4224924012158054E-2</v>
      </c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8"/>
    </row>
    <row r="23" spans="1:89" ht="14.5" customHeight="1">
      <c r="A23" s="5">
        <v>41334</v>
      </c>
      <c r="B23" s="2">
        <v>0</v>
      </c>
      <c r="C23" s="2">
        <v>0</v>
      </c>
      <c r="D23" s="2">
        <v>0</v>
      </c>
      <c r="E23" s="2">
        <v>7.0596540769502295E-4</v>
      </c>
      <c r="F23" s="2">
        <v>1.0589481115425344E-3</v>
      </c>
      <c r="G23" s="2">
        <v>1.7649135192375574E-3</v>
      </c>
      <c r="H23" s="2">
        <v>2.1178962230850688E-3</v>
      </c>
      <c r="I23" s="2">
        <v>2.4708789269325803E-3</v>
      </c>
      <c r="J23" s="2">
        <v>3.1768443346276033E-3</v>
      </c>
      <c r="K23" s="2">
        <v>3.5298270384751147E-3</v>
      </c>
      <c r="L23" s="2">
        <v>3.5298270384751147E-3</v>
      </c>
      <c r="M23" s="2">
        <v>3.5298270384751147E-3</v>
      </c>
      <c r="N23" s="2">
        <v>3.5298270384751147E-3</v>
      </c>
      <c r="O23" s="2">
        <v>3.8828097423226262E-3</v>
      </c>
      <c r="P23" s="2">
        <v>3.8828097423226262E-3</v>
      </c>
      <c r="Q23" s="2">
        <v>3.8828097423226262E-3</v>
      </c>
      <c r="R23" s="2">
        <v>5.6477232615601836E-3</v>
      </c>
      <c r="S23" s="2">
        <v>5.6477232615601836E-3</v>
      </c>
      <c r="T23" s="2">
        <v>6.000705965407695E-3</v>
      </c>
      <c r="U23" s="2">
        <v>7.0596540769502295E-3</v>
      </c>
      <c r="V23" s="2">
        <v>7.0596540769502295E-3</v>
      </c>
      <c r="W23" s="2">
        <v>7.0596540769502295E-3</v>
      </c>
      <c r="X23" s="2">
        <v>7.0596540769502295E-3</v>
      </c>
      <c r="Y23" s="2">
        <v>7.0596540769502295E-3</v>
      </c>
      <c r="Z23" s="2">
        <v>7.0596540769502295E-3</v>
      </c>
      <c r="AA23" s="2">
        <v>7.0596540769502295E-3</v>
      </c>
      <c r="AB23" s="2">
        <v>7.0596540769502295E-3</v>
      </c>
      <c r="AC23" s="2">
        <v>9.5305330038828098E-3</v>
      </c>
      <c r="AD23" s="2">
        <v>9.5305330038828098E-3</v>
      </c>
      <c r="AE23" s="2">
        <v>9.5305330038828098E-3</v>
      </c>
      <c r="AF23" s="2">
        <v>1.1295446523120367E-2</v>
      </c>
      <c r="AG23" s="2">
        <v>1.3413342746205436E-2</v>
      </c>
      <c r="AH23" s="2">
        <v>1.6237204376985528E-2</v>
      </c>
      <c r="AI23" s="2">
        <v>2.2943875750088244E-2</v>
      </c>
      <c r="AJ23" s="2">
        <v>2.6120720084715849E-2</v>
      </c>
      <c r="AK23" s="2">
        <v>2.6826685492410872E-2</v>
      </c>
      <c r="AL23" s="2">
        <v>2.7179668196258382E-2</v>
      </c>
      <c r="AM23" s="2">
        <v>3.0709495234733496E-2</v>
      </c>
      <c r="AN23" s="2">
        <v>3.0709495234733496E-2</v>
      </c>
      <c r="AO23" s="2">
        <v>3.0709495234733496E-2</v>
      </c>
      <c r="AP23" s="2">
        <v>3.0709495234733496E-2</v>
      </c>
      <c r="AQ23" s="2">
        <v>3.0709495234733496E-2</v>
      </c>
      <c r="AR23" s="2">
        <v>3.0709495234733496E-2</v>
      </c>
      <c r="AS23" s="2">
        <v>3.0709495234733496E-2</v>
      </c>
      <c r="AT23" s="2">
        <v>3.0709495234733496E-2</v>
      </c>
      <c r="AU23" s="2">
        <v>3.0709495234733496E-2</v>
      </c>
      <c r="AV23" s="2">
        <v>3.0709495234733496E-2</v>
      </c>
      <c r="AW23" s="2">
        <v>3.1768443346276029E-2</v>
      </c>
      <c r="AX23" s="2">
        <v>3.1768443346276029E-2</v>
      </c>
      <c r="AY23" s="2">
        <v>3.3180374161666075E-2</v>
      </c>
      <c r="AZ23" s="2">
        <v>3.3180374161666075E-2</v>
      </c>
      <c r="BA23" s="2">
        <v>3.3533356865513592E-2</v>
      </c>
      <c r="BB23" s="2">
        <v>3.6004235792446167E-2</v>
      </c>
      <c r="BC23" s="2">
        <v>3.6004235792446167E-2</v>
      </c>
      <c r="BD23" s="2">
        <v>3.6004235792446167E-2</v>
      </c>
      <c r="BE23" s="2">
        <v>3.6004235792446167E-2</v>
      </c>
      <c r="BF23" s="2">
        <v>3.6004235792446167E-2</v>
      </c>
      <c r="BG23" s="2">
        <v>3.6004235792446167E-2</v>
      </c>
      <c r="BH23" s="2">
        <v>3.6004235792446167E-2</v>
      </c>
      <c r="BI23" s="2">
        <v>3.6004235792446167E-2</v>
      </c>
      <c r="BJ23" s="2">
        <v>3.6004235792446167E-2</v>
      </c>
      <c r="BK23" s="2">
        <v>3.6004235792446167E-2</v>
      </c>
      <c r="BL23" s="2">
        <v>3.6004235792446167E-2</v>
      </c>
      <c r="BM23" s="2">
        <v>3.6004235792446167E-2</v>
      </c>
      <c r="BN23" s="2">
        <v>3.6004235792446167E-2</v>
      </c>
      <c r="BO23" s="2">
        <v>3.6004235792446167E-2</v>
      </c>
      <c r="BP23" s="2">
        <v>3.6004235792446167E-2</v>
      </c>
      <c r="BQ23" s="2">
        <v>3.6004235792446167E-2</v>
      </c>
      <c r="BR23" s="2">
        <v>3.6004235792446167E-2</v>
      </c>
      <c r="BS23" s="2">
        <v>3.6004235792446167E-2</v>
      </c>
      <c r="BT23" s="2">
        <v>3.6004235792446167E-2</v>
      </c>
      <c r="BU23" s="2">
        <v>3.6004235792446167E-2</v>
      </c>
      <c r="BV23" s="2">
        <v>3.6004235792446167E-2</v>
      </c>
      <c r="BW23" s="2">
        <v>3.6004235792446167E-2</v>
      </c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8"/>
    </row>
    <row r="24" spans="1:89" ht="14.5" customHeight="1">
      <c r="A24" s="5">
        <v>41365</v>
      </c>
      <c r="B24" s="2">
        <v>0</v>
      </c>
      <c r="C24" s="2">
        <v>0</v>
      </c>
      <c r="D24" s="2">
        <v>3.7821482602118004E-4</v>
      </c>
      <c r="E24" s="2">
        <v>7.5642965204236008E-4</v>
      </c>
      <c r="F24" s="2">
        <v>1.5128593040847202E-3</v>
      </c>
      <c r="G24" s="2">
        <v>3.0257186081694403E-3</v>
      </c>
      <c r="H24" s="2">
        <v>3.0257186081694403E-3</v>
      </c>
      <c r="I24" s="2">
        <v>3.0257186081694403E-3</v>
      </c>
      <c r="J24" s="2">
        <v>4.5385779122541605E-3</v>
      </c>
      <c r="K24" s="2">
        <v>4.5385779122541605E-3</v>
      </c>
      <c r="L24" s="2">
        <v>4.5385779122541605E-3</v>
      </c>
      <c r="M24" s="2">
        <v>4.5385779122541605E-3</v>
      </c>
      <c r="N24" s="2">
        <v>4.5385779122541605E-3</v>
      </c>
      <c r="O24" s="2">
        <v>4.5385779122541605E-3</v>
      </c>
      <c r="P24" s="2">
        <v>4.5385779122541605E-3</v>
      </c>
      <c r="Q24" s="2">
        <v>4.5385779122541605E-3</v>
      </c>
      <c r="R24" s="2">
        <v>4.5385779122541605E-3</v>
      </c>
      <c r="S24" s="2">
        <v>7.1860816944024205E-3</v>
      </c>
      <c r="T24" s="2">
        <v>8.3207261724659604E-3</v>
      </c>
      <c r="U24" s="2">
        <v>9.0771558245083209E-3</v>
      </c>
      <c r="V24" s="2">
        <v>1.059001512859304E-2</v>
      </c>
      <c r="W24" s="2">
        <v>1.059001512859304E-2</v>
      </c>
      <c r="X24" s="2">
        <v>1.059001512859304E-2</v>
      </c>
      <c r="Y24" s="2">
        <v>1.059001512859304E-2</v>
      </c>
      <c r="Z24" s="2">
        <v>1.059001512859304E-2</v>
      </c>
      <c r="AA24" s="2">
        <v>1.059001512859304E-2</v>
      </c>
      <c r="AB24" s="2">
        <v>1.059001512859304E-2</v>
      </c>
      <c r="AC24" s="2">
        <v>1.1724659606656581E-2</v>
      </c>
      <c r="AD24" s="2">
        <v>1.2102874432677761E-2</v>
      </c>
      <c r="AE24" s="2">
        <v>1.2102874432677761E-2</v>
      </c>
      <c r="AF24" s="2">
        <v>1.2859304084720122E-2</v>
      </c>
      <c r="AG24" s="2">
        <v>1.5128593040847202E-2</v>
      </c>
      <c r="AH24" s="2">
        <v>2.118003025718608E-2</v>
      </c>
      <c r="AI24" s="2">
        <v>2.3827534039334342E-2</v>
      </c>
      <c r="AJ24" s="2">
        <v>2.3827534039334342E-2</v>
      </c>
      <c r="AK24" s="2">
        <v>2.7231467473524961E-2</v>
      </c>
      <c r="AL24" s="2">
        <v>2.7609682299546141E-2</v>
      </c>
      <c r="AM24" s="2">
        <v>2.7609682299546141E-2</v>
      </c>
      <c r="AN24" s="2">
        <v>2.7609682299546141E-2</v>
      </c>
      <c r="AO24" s="2">
        <v>2.7609682299546141E-2</v>
      </c>
      <c r="AP24" s="2">
        <v>2.7609682299546141E-2</v>
      </c>
      <c r="AQ24" s="2">
        <v>2.7609682299546141E-2</v>
      </c>
      <c r="AR24" s="2">
        <v>2.7609682299546141E-2</v>
      </c>
      <c r="AS24" s="2">
        <v>2.7609682299546141E-2</v>
      </c>
      <c r="AT24" s="2">
        <v>2.7609682299546141E-2</v>
      </c>
      <c r="AU24" s="2">
        <v>2.7609682299546141E-2</v>
      </c>
      <c r="AV24" s="2">
        <v>2.9122541603630862E-2</v>
      </c>
      <c r="AW24" s="2">
        <v>2.9122541603630862E-2</v>
      </c>
      <c r="AX24" s="2">
        <v>3.2526475037821481E-2</v>
      </c>
      <c r="AY24" s="2">
        <v>3.2526475037821481E-2</v>
      </c>
      <c r="AZ24" s="2">
        <v>3.2526475037821481E-2</v>
      </c>
      <c r="BA24" s="2">
        <v>3.2526475037821481E-2</v>
      </c>
      <c r="BB24" s="2">
        <v>3.2526475037821481E-2</v>
      </c>
      <c r="BC24" s="2">
        <v>3.2526475037821481E-2</v>
      </c>
      <c r="BD24" s="2">
        <v>3.2526475037821481E-2</v>
      </c>
      <c r="BE24" s="2">
        <v>3.2526475037821481E-2</v>
      </c>
      <c r="BF24" s="2">
        <v>3.2526475037821481E-2</v>
      </c>
      <c r="BG24" s="2">
        <v>3.2526475037821481E-2</v>
      </c>
      <c r="BH24" s="2">
        <v>3.2526475037821481E-2</v>
      </c>
      <c r="BI24" s="2">
        <v>3.2526475037821481E-2</v>
      </c>
      <c r="BJ24" s="2">
        <v>3.2526475037821481E-2</v>
      </c>
      <c r="BK24" s="2">
        <v>3.2526475037821481E-2</v>
      </c>
      <c r="BL24" s="2">
        <v>3.2526475037821481E-2</v>
      </c>
      <c r="BM24" s="2">
        <v>3.2526475037821481E-2</v>
      </c>
      <c r="BN24" s="2">
        <v>3.2526475037821481E-2</v>
      </c>
      <c r="BO24" s="2">
        <v>3.2526475037821481E-2</v>
      </c>
      <c r="BP24" s="2">
        <v>3.2526475037821481E-2</v>
      </c>
      <c r="BQ24" s="2">
        <v>3.2526475037821481E-2</v>
      </c>
      <c r="BR24" s="2">
        <v>3.2526475037821481E-2</v>
      </c>
      <c r="BS24" s="2">
        <v>3.2526475037821481E-2</v>
      </c>
      <c r="BT24" s="2">
        <v>3.2526475037821481E-2</v>
      </c>
      <c r="BU24" s="2">
        <v>3.2526475037821481E-2</v>
      </c>
      <c r="BV24" s="2">
        <v>3.2526475037821481E-2</v>
      </c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8"/>
    </row>
    <row r="25" spans="1:89" ht="14.5" customHeight="1">
      <c r="A25" s="5">
        <v>41395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7.3072707343807086E-4</v>
      </c>
      <c r="H25" s="2">
        <v>7.3072707343807086E-4</v>
      </c>
      <c r="I25" s="2">
        <v>1.4614541468761417E-3</v>
      </c>
      <c r="J25" s="2">
        <v>1.4614541468761417E-3</v>
      </c>
      <c r="K25" s="2">
        <v>1.4614541468761417E-3</v>
      </c>
      <c r="L25" s="2">
        <v>1.4614541468761417E-3</v>
      </c>
      <c r="M25" s="2">
        <v>1.8268176835951771E-3</v>
      </c>
      <c r="N25" s="2">
        <v>1.8268176835951771E-3</v>
      </c>
      <c r="O25" s="2">
        <v>1.8268176835951771E-3</v>
      </c>
      <c r="P25" s="2">
        <v>1.8268176835951771E-3</v>
      </c>
      <c r="Q25" s="2">
        <v>3.288271830471319E-3</v>
      </c>
      <c r="R25" s="2">
        <v>4.7497259773474606E-3</v>
      </c>
      <c r="S25" s="2">
        <v>4.7497259773474606E-3</v>
      </c>
      <c r="T25" s="2">
        <v>4.7497259773474606E-3</v>
      </c>
      <c r="U25" s="2">
        <v>4.7497259773474606E-3</v>
      </c>
      <c r="V25" s="2">
        <v>4.7497259773474606E-3</v>
      </c>
      <c r="W25" s="2">
        <v>4.7497259773474606E-3</v>
      </c>
      <c r="X25" s="2">
        <v>4.7497259773474606E-3</v>
      </c>
      <c r="Y25" s="2">
        <v>5.1150895140664966E-3</v>
      </c>
      <c r="Z25" s="2">
        <v>5.4804530507855317E-3</v>
      </c>
      <c r="AA25" s="2">
        <v>7.3072707343807084E-3</v>
      </c>
      <c r="AB25" s="2">
        <v>8.7687248812568508E-3</v>
      </c>
      <c r="AC25" s="2">
        <v>9.8648154914139571E-3</v>
      </c>
      <c r="AD25" s="2">
        <v>1.13262696382901E-2</v>
      </c>
      <c r="AE25" s="2">
        <v>1.351845085860431E-2</v>
      </c>
      <c r="AF25" s="2">
        <v>1.351845085860431E-2</v>
      </c>
      <c r="AG25" s="2">
        <v>1.8633540372670808E-2</v>
      </c>
      <c r="AH25" s="2">
        <v>1.936426744610888E-2</v>
      </c>
      <c r="AI25" s="2">
        <v>2.1191085129704055E-2</v>
      </c>
      <c r="AJ25" s="2">
        <v>2.557544757033248E-2</v>
      </c>
      <c r="AK25" s="2">
        <v>2.7767628790646693E-2</v>
      </c>
      <c r="AL25" s="2">
        <v>2.7767628790646693E-2</v>
      </c>
      <c r="AM25" s="2">
        <v>2.7767628790646693E-2</v>
      </c>
      <c r="AN25" s="2">
        <v>2.7767628790646693E-2</v>
      </c>
      <c r="AO25" s="2">
        <v>2.7767628790646693E-2</v>
      </c>
      <c r="AP25" s="2">
        <v>2.7767628790646693E-2</v>
      </c>
      <c r="AQ25" s="2">
        <v>2.7767628790646693E-2</v>
      </c>
      <c r="AR25" s="2">
        <v>2.7767628790646693E-2</v>
      </c>
      <c r="AS25" s="2">
        <v>2.7767628790646693E-2</v>
      </c>
      <c r="AT25" s="2">
        <v>2.7767628790646693E-2</v>
      </c>
      <c r="AU25" s="2">
        <v>2.7767628790646693E-2</v>
      </c>
      <c r="AV25" s="2">
        <v>2.7767628790646693E-2</v>
      </c>
      <c r="AW25" s="2">
        <v>2.7767628790646693E-2</v>
      </c>
      <c r="AX25" s="2">
        <v>2.7767628790646693E-2</v>
      </c>
      <c r="AY25" s="2">
        <v>2.7767628790646693E-2</v>
      </c>
      <c r="AZ25" s="2">
        <v>2.7767628790646693E-2</v>
      </c>
      <c r="BA25" s="2">
        <v>2.7767628790646693E-2</v>
      </c>
      <c r="BB25" s="2">
        <v>2.7767628790646693E-2</v>
      </c>
      <c r="BC25" s="2">
        <v>2.7767628790646693E-2</v>
      </c>
      <c r="BD25" s="2">
        <v>2.7767628790646693E-2</v>
      </c>
      <c r="BE25" s="2">
        <v>2.7767628790646693E-2</v>
      </c>
      <c r="BF25" s="2">
        <v>2.7767628790646693E-2</v>
      </c>
      <c r="BG25" s="2">
        <v>2.7767628790646693E-2</v>
      </c>
      <c r="BH25" s="2">
        <v>2.7767628790646693E-2</v>
      </c>
      <c r="BI25" s="2">
        <v>2.7767628790646693E-2</v>
      </c>
      <c r="BJ25" s="2">
        <v>2.7767628790646693E-2</v>
      </c>
      <c r="BK25" s="2">
        <v>2.7767628790646693E-2</v>
      </c>
      <c r="BL25" s="2">
        <v>2.7767628790646693E-2</v>
      </c>
      <c r="BM25" s="2">
        <v>2.7767628790646693E-2</v>
      </c>
      <c r="BN25" s="2">
        <v>2.7767628790646693E-2</v>
      </c>
      <c r="BO25" s="2">
        <v>2.7767628790646693E-2</v>
      </c>
      <c r="BP25" s="2">
        <v>2.7767628790646693E-2</v>
      </c>
      <c r="BQ25" s="2">
        <v>2.7767628790646693E-2</v>
      </c>
      <c r="BR25" s="2">
        <v>2.7767628790646693E-2</v>
      </c>
      <c r="BS25" s="2">
        <v>2.7767628790646693E-2</v>
      </c>
      <c r="BT25" s="2">
        <v>2.7767628790646693E-2</v>
      </c>
      <c r="BU25" s="2">
        <v>2.7767628790646693E-2</v>
      </c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8"/>
    </row>
    <row r="26" spans="1:89" ht="14.5" customHeight="1">
      <c r="A26" s="5">
        <v>41426</v>
      </c>
      <c r="B26" s="2">
        <v>0</v>
      </c>
      <c r="C26" s="2">
        <v>0</v>
      </c>
      <c r="D26" s="2">
        <v>0</v>
      </c>
      <c r="E26" s="2">
        <v>3.2733224222585927E-4</v>
      </c>
      <c r="F26" s="2">
        <v>3.2733224222585927E-4</v>
      </c>
      <c r="G26" s="2">
        <v>3.2733224222585927E-4</v>
      </c>
      <c r="H26" s="2">
        <v>1.6366612111292963E-3</v>
      </c>
      <c r="I26" s="2">
        <v>1.6366612111292963E-3</v>
      </c>
      <c r="J26" s="2">
        <v>1.6366612111292963E-3</v>
      </c>
      <c r="K26" s="2">
        <v>1.9639934533551553E-3</v>
      </c>
      <c r="L26" s="2">
        <v>1.9639934533551553E-3</v>
      </c>
      <c r="M26" s="2">
        <v>1.9639934533551553E-3</v>
      </c>
      <c r="N26" s="2">
        <v>1.9639934533551553E-3</v>
      </c>
      <c r="O26" s="2">
        <v>3.6006546644844518E-3</v>
      </c>
      <c r="P26" s="2">
        <v>3.9279869067103106E-3</v>
      </c>
      <c r="Q26" s="2">
        <v>7.2013093289689037E-3</v>
      </c>
      <c r="R26" s="2">
        <v>7.2013093289689037E-3</v>
      </c>
      <c r="S26" s="2">
        <v>7.2013093289689037E-3</v>
      </c>
      <c r="T26" s="2">
        <v>8.1833060556464818E-3</v>
      </c>
      <c r="U26" s="2">
        <v>8.1833060556464818E-3</v>
      </c>
      <c r="V26" s="2">
        <v>8.1833060556464818E-3</v>
      </c>
      <c r="W26" s="2">
        <v>8.1833060556464818E-3</v>
      </c>
      <c r="X26" s="2">
        <v>8.5106382978723406E-3</v>
      </c>
      <c r="Y26" s="2">
        <v>1.0147299509001636E-2</v>
      </c>
      <c r="Z26" s="2">
        <v>1.1456628477905073E-2</v>
      </c>
      <c r="AA26" s="2">
        <v>1.2438625204582651E-2</v>
      </c>
      <c r="AB26" s="2">
        <v>1.5384615384615385E-2</v>
      </c>
      <c r="AC26" s="2">
        <v>1.7348608837970542E-2</v>
      </c>
      <c r="AD26" s="2">
        <v>1.7348608837970542E-2</v>
      </c>
      <c r="AE26" s="2">
        <v>1.8985270049099837E-2</v>
      </c>
      <c r="AF26" s="2">
        <v>2.3240589198036007E-2</v>
      </c>
      <c r="AG26" s="2">
        <v>2.6186579378068741E-2</v>
      </c>
      <c r="AH26" s="2">
        <v>2.6513911620294598E-2</v>
      </c>
      <c r="AI26" s="2">
        <v>2.8150572831423894E-2</v>
      </c>
      <c r="AJ26" s="2">
        <v>2.8150572831423894E-2</v>
      </c>
      <c r="AK26" s="2">
        <v>2.8150572831423894E-2</v>
      </c>
      <c r="AL26" s="2">
        <v>2.8150572831423894E-2</v>
      </c>
      <c r="AM26" s="2">
        <v>2.8150572831423894E-2</v>
      </c>
      <c r="AN26" s="2">
        <v>2.8150572831423894E-2</v>
      </c>
      <c r="AO26" s="2">
        <v>2.8150572831423894E-2</v>
      </c>
      <c r="AP26" s="2">
        <v>2.8150572831423894E-2</v>
      </c>
      <c r="AQ26" s="2">
        <v>2.8150572831423894E-2</v>
      </c>
      <c r="AR26" s="2">
        <v>2.8805237315875615E-2</v>
      </c>
      <c r="AS26" s="2">
        <v>2.8805237315875615E-2</v>
      </c>
      <c r="AT26" s="2">
        <v>2.8805237315875615E-2</v>
      </c>
      <c r="AU26" s="2">
        <v>2.8805237315875615E-2</v>
      </c>
      <c r="AV26" s="2">
        <v>2.9459901800327332E-2</v>
      </c>
      <c r="AW26" s="2">
        <v>2.9459901800327332E-2</v>
      </c>
      <c r="AX26" s="2">
        <v>2.9459901800327332E-2</v>
      </c>
      <c r="AY26" s="2">
        <v>3.011456628477905E-2</v>
      </c>
      <c r="AZ26" s="2">
        <v>3.011456628477905E-2</v>
      </c>
      <c r="BA26" s="2">
        <v>3.2405891980360063E-2</v>
      </c>
      <c r="BB26" s="2">
        <v>3.2405891980360063E-2</v>
      </c>
      <c r="BC26" s="2">
        <v>3.2405891980360063E-2</v>
      </c>
      <c r="BD26" s="2">
        <v>3.2405891980360063E-2</v>
      </c>
      <c r="BE26" s="2">
        <v>3.2405891980360063E-2</v>
      </c>
      <c r="BF26" s="2">
        <v>3.2405891980360063E-2</v>
      </c>
      <c r="BG26" s="2">
        <v>3.2405891980360063E-2</v>
      </c>
      <c r="BH26" s="2">
        <v>3.2405891980360063E-2</v>
      </c>
      <c r="BI26" s="2">
        <v>3.2405891980360063E-2</v>
      </c>
      <c r="BJ26" s="2">
        <v>3.2405891980360063E-2</v>
      </c>
      <c r="BK26" s="2">
        <v>3.2405891980360063E-2</v>
      </c>
      <c r="BL26" s="2">
        <v>3.2405891980360063E-2</v>
      </c>
      <c r="BM26" s="2">
        <v>3.2405891980360063E-2</v>
      </c>
      <c r="BN26" s="2">
        <v>3.2405891980360063E-2</v>
      </c>
      <c r="BO26" s="2">
        <v>3.2405891980360063E-2</v>
      </c>
      <c r="BP26" s="2">
        <v>3.2405891980360063E-2</v>
      </c>
      <c r="BQ26" s="2">
        <v>3.2405891980360063E-2</v>
      </c>
      <c r="BR26" s="2">
        <v>3.2405891980360063E-2</v>
      </c>
      <c r="BS26" s="2">
        <v>3.2405891980360063E-2</v>
      </c>
      <c r="BT26" s="2">
        <v>3.2405891980360063E-2</v>
      </c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8"/>
    </row>
    <row r="27" spans="1:89" ht="14.5" customHeight="1">
      <c r="A27" s="5">
        <v>41456</v>
      </c>
      <c r="B27" s="2">
        <v>0</v>
      </c>
      <c r="C27" s="2">
        <v>0</v>
      </c>
      <c r="D27" s="2">
        <v>0</v>
      </c>
      <c r="E27" s="2">
        <v>3.6697247706422018E-4</v>
      </c>
      <c r="F27" s="2">
        <v>3.6697247706422018E-4</v>
      </c>
      <c r="G27" s="2">
        <v>3.6697247706422018E-4</v>
      </c>
      <c r="H27" s="2">
        <v>7.3394495412844036E-4</v>
      </c>
      <c r="I27" s="2">
        <v>7.3394495412844036E-4</v>
      </c>
      <c r="J27" s="2">
        <v>7.3394495412844036E-4</v>
      </c>
      <c r="K27" s="2">
        <v>7.3394495412844036E-4</v>
      </c>
      <c r="L27" s="2">
        <v>1.4678899082568807E-3</v>
      </c>
      <c r="M27" s="2">
        <v>1.4678899082568807E-3</v>
      </c>
      <c r="N27" s="2">
        <v>1.4678899082568807E-3</v>
      </c>
      <c r="O27" s="2">
        <v>2.5688073394495412E-3</v>
      </c>
      <c r="P27" s="2">
        <v>3.3027522935779817E-3</v>
      </c>
      <c r="Q27" s="2">
        <v>3.669724770642202E-3</v>
      </c>
      <c r="R27" s="2">
        <v>3.669724770642202E-3</v>
      </c>
      <c r="S27" s="2">
        <v>4.7706422018348625E-3</v>
      </c>
      <c r="T27" s="2">
        <v>4.7706422018348625E-3</v>
      </c>
      <c r="U27" s="2">
        <v>4.7706422018348625E-3</v>
      </c>
      <c r="V27" s="2">
        <v>4.7706422018348625E-3</v>
      </c>
      <c r="W27" s="2">
        <v>4.7706422018348625E-3</v>
      </c>
      <c r="X27" s="2">
        <v>5.5045871559633031E-3</v>
      </c>
      <c r="Y27" s="2">
        <v>6.2385321100917428E-3</v>
      </c>
      <c r="Z27" s="2">
        <v>6.6055045871559635E-3</v>
      </c>
      <c r="AA27" s="2">
        <v>7.7064220183486239E-3</v>
      </c>
      <c r="AB27" s="2">
        <v>8.4403669724770636E-3</v>
      </c>
      <c r="AC27" s="2">
        <v>9.9082568807339448E-3</v>
      </c>
      <c r="AD27" s="2">
        <v>1.4678899082568808E-2</v>
      </c>
      <c r="AE27" s="2">
        <v>1.9449541284403668E-2</v>
      </c>
      <c r="AF27" s="2">
        <v>2.0183486238532111E-2</v>
      </c>
      <c r="AG27" s="2">
        <v>2.3486238532110092E-2</v>
      </c>
      <c r="AH27" s="2">
        <v>2.4220183486238531E-2</v>
      </c>
      <c r="AI27" s="2">
        <v>2.4220183486238531E-2</v>
      </c>
      <c r="AJ27" s="2">
        <v>2.4220183486238531E-2</v>
      </c>
      <c r="AK27" s="2">
        <v>2.4220183486238531E-2</v>
      </c>
      <c r="AL27" s="2">
        <v>2.4220183486238531E-2</v>
      </c>
      <c r="AM27" s="2">
        <v>2.4220183486238531E-2</v>
      </c>
      <c r="AN27" s="2">
        <v>2.4220183486238531E-2</v>
      </c>
      <c r="AO27" s="2">
        <v>2.4220183486238531E-2</v>
      </c>
      <c r="AP27" s="2">
        <v>2.4220183486238531E-2</v>
      </c>
      <c r="AQ27" s="2">
        <v>2.4220183486238531E-2</v>
      </c>
      <c r="AR27" s="2">
        <v>2.4220183486238531E-2</v>
      </c>
      <c r="AS27" s="2">
        <v>2.4220183486238531E-2</v>
      </c>
      <c r="AT27" s="2">
        <v>2.4220183486238531E-2</v>
      </c>
      <c r="AU27" s="2">
        <v>2.4220183486238531E-2</v>
      </c>
      <c r="AV27" s="2">
        <v>2.4220183486238531E-2</v>
      </c>
      <c r="AW27" s="2">
        <v>2.4587155963302753E-2</v>
      </c>
      <c r="AX27" s="2">
        <v>2.5321100917431193E-2</v>
      </c>
      <c r="AY27" s="2">
        <v>2.5321100917431193E-2</v>
      </c>
      <c r="AZ27" s="2">
        <v>2.6788990825688072E-2</v>
      </c>
      <c r="BA27" s="2">
        <v>2.6788990825688072E-2</v>
      </c>
      <c r="BB27" s="2">
        <v>2.6788990825688072E-2</v>
      </c>
      <c r="BC27" s="2">
        <v>2.6788990825688072E-2</v>
      </c>
      <c r="BD27" s="2">
        <v>2.6788990825688072E-2</v>
      </c>
      <c r="BE27" s="2">
        <v>2.6788990825688072E-2</v>
      </c>
      <c r="BF27" s="2">
        <v>2.6788990825688072E-2</v>
      </c>
      <c r="BG27" s="2">
        <v>2.6788990825688072E-2</v>
      </c>
      <c r="BH27" s="2">
        <v>2.6788990825688072E-2</v>
      </c>
      <c r="BI27" s="2">
        <v>2.6788990825688072E-2</v>
      </c>
      <c r="BJ27" s="2">
        <v>2.6788990825688072E-2</v>
      </c>
      <c r="BK27" s="2">
        <v>2.6788990825688072E-2</v>
      </c>
      <c r="BL27" s="2">
        <v>2.6788990825688072E-2</v>
      </c>
      <c r="BM27" s="2">
        <v>2.6788990825688072E-2</v>
      </c>
      <c r="BN27" s="2">
        <v>2.6788990825688072E-2</v>
      </c>
      <c r="BO27" s="2">
        <v>2.6788990825688072E-2</v>
      </c>
      <c r="BP27" s="2">
        <v>2.6788990825688072E-2</v>
      </c>
      <c r="BQ27" s="2">
        <v>2.6788990825688072E-2</v>
      </c>
      <c r="BR27" s="2">
        <v>2.6788990825688072E-2</v>
      </c>
      <c r="BS27" s="2">
        <v>2.6788990825688072E-2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8"/>
    </row>
    <row r="28" spans="1:89" ht="14.5" customHeight="1">
      <c r="A28" s="5">
        <v>41487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3.586800573888092E-4</v>
      </c>
      <c r="H28" s="2">
        <v>3.586800573888092E-4</v>
      </c>
      <c r="I28" s="2">
        <v>3.586800573888092E-4</v>
      </c>
      <c r="J28" s="2">
        <v>7.173601147776184E-4</v>
      </c>
      <c r="K28" s="2">
        <v>7.173601147776184E-4</v>
      </c>
      <c r="L28" s="2">
        <v>1.0760401721664275E-3</v>
      </c>
      <c r="M28" s="2">
        <v>1.4347202295552368E-3</v>
      </c>
      <c r="N28" s="2">
        <v>2.8694404591104736E-3</v>
      </c>
      <c r="O28" s="2">
        <v>3.5868005738880918E-3</v>
      </c>
      <c r="P28" s="2">
        <v>4.6628407460545191E-3</v>
      </c>
      <c r="Q28" s="2">
        <v>4.6628407460545191E-3</v>
      </c>
      <c r="R28" s="2">
        <v>4.6628407460545191E-3</v>
      </c>
      <c r="S28" s="2">
        <v>4.6628407460545191E-3</v>
      </c>
      <c r="T28" s="2">
        <v>4.6628407460545191E-3</v>
      </c>
      <c r="U28" s="2">
        <v>4.6628407460545191E-3</v>
      </c>
      <c r="V28" s="2">
        <v>5.3802008608321381E-3</v>
      </c>
      <c r="W28" s="2">
        <v>5.7388809182209472E-3</v>
      </c>
      <c r="X28" s="2">
        <v>5.7388809182209472E-3</v>
      </c>
      <c r="Y28" s="2">
        <v>5.7388809182209472E-3</v>
      </c>
      <c r="Z28" s="2">
        <v>6.0975609756097563E-3</v>
      </c>
      <c r="AA28" s="2">
        <v>7.1736011477761836E-3</v>
      </c>
      <c r="AB28" s="2">
        <v>9.6843615494978472E-3</v>
      </c>
      <c r="AC28" s="2">
        <v>1.1477761836441894E-2</v>
      </c>
      <c r="AD28" s="2">
        <v>1.6140602582496413E-2</v>
      </c>
      <c r="AE28" s="2">
        <v>1.8292682926829267E-2</v>
      </c>
      <c r="AF28" s="2">
        <v>2.0086083213773313E-2</v>
      </c>
      <c r="AG28" s="2">
        <v>2.1162123385939743E-2</v>
      </c>
      <c r="AH28" s="2">
        <v>2.259684361549498E-2</v>
      </c>
      <c r="AI28" s="2">
        <v>2.259684361549498E-2</v>
      </c>
      <c r="AJ28" s="2">
        <v>2.259684361549498E-2</v>
      </c>
      <c r="AK28" s="2">
        <v>2.259684361549498E-2</v>
      </c>
      <c r="AL28" s="2">
        <v>2.259684361549498E-2</v>
      </c>
      <c r="AM28" s="2">
        <v>2.259684361549498E-2</v>
      </c>
      <c r="AN28" s="2">
        <v>2.259684361549498E-2</v>
      </c>
      <c r="AO28" s="2">
        <v>2.259684361549498E-2</v>
      </c>
      <c r="AP28" s="2">
        <v>2.259684361549498E-2</v>
      </c>
      <c r="AQ28" s="2">
        <v>2.259684361549498E-2</v>
      </c>
      <c r="AR28" s="2">
        <v>2.259684361549498E-2</v>
      </c>
      <c r="AS28" s="2">
        <v>2.259684361549498E-2</v>
      </c>
      <c r="AT28" s="2">
        <v>2.259684361549498E-2</v>
      </c>
      <c r="AU28" s="2">
        <v>2.2955523672883789E-2</v>
      </c>
      <c r="AV28" s="2">
        <v>2.5107604017216643E-2</v>
      </c>
      <c r="AW28" s="2">
        <v>2.654232424677188E-2</v>
      </c>
      <c r="AX28" s="2">
        <v>2.654232424677188E-2</v>
      </c>
      <c r="AY28" s="2">
        <v>2.654232424677188E-2</v>
      </c>
      <c r="AZ28" s="2">
        <v>2.654232424677188E-2</v>
      </c>
      <c r="BA28" s="2">
        <v>2.654232424677188E-2</v>
      </c>
      <c r="BB28" s="2">
        <v>2.654232424677188E-2</v>
      </c>
      <c r="BC28" s="2">
        <v>2.654232424677188E-2</v>
      </c>
      <c r="BD28" s="2">
        <v>2.654232424677188E-2</v>
      </c>
      <c r="BE28" s="2">
        <v>2.654232424677188E-2</v>
      </c>
      <c r="BF28" s="2">
        <v>2.654232424677188E-2</v>
      </c>
      <c r="BG28" s="2">
        <v>2.654232424677188E-2</v>
      </c>
      <c r="BH28" s="2">
        <v>2.654232424677188E-2</v>
      </c>
      <c r="BI28" s="2">
        <v>2.654232424677188E-2</v>
      </c>
      <c r="BJ28" s="2">
        <v>2.654232424677188E-2</v>
      </c>
      <c r="BK28" s="2">
        <v>2.654232424677188E-2</v>
      </c>
      <c r="BL28" s="2">
        <v>2.654232424677188E-2</v>
      </c>
      <c r="BM28" s="2">
        <v>2.654232424677188E-2</v>
      </c>
      <c r="BN28" s="2">
        <v>2.654232424677188E-2</v>
      </c>
      <c r="BO28" s="2">
        <v>2.654232424677188E-2</v>
      </c>
      <c r="BP28" s="2">
        <v>2.654232424677188E-2</v>
      </c>
      <c r="BQ28" s="2">
        <v>2.654232424677188E-2</v>
      </c>
      <c r="BR28" s="2">
        <v>2.654232424677188E-2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8"/>
    </row>
    <row r="29" spans="1:89" ht="14.5" customHeight="1">
      <c r="A29" s="5">
        <v>41518</v>
      </c>
      <c r="B29" s="2">
        <v>0</v>
      </c>
      <c r="C29" s="2">
        <v>0</v>
      </c>
      <c r="D29" s="2">
        <v>0</v>
      </c>
      <c r="E29" s="2">
        <v>1.1094674556213018E-3</v>
      </c>
      <c r="F29" s="2">
        <v>1.1094674556213018E-3</v>
      </c>
      <c r="G29" s="2">
        <v>1.1094674556213018E-3</v>
      </c>
      <c r="H29" s="2">
        <v>1.1094674556213018E-3</v>
      </c>
      <c r="I29" s="2">
        <v>1.1094674556213018E-3</v>
      </c>
      <c r="J29" s="2">
        <v>1.1094674556213018E-3</v>
      </c>
      <c r="K29" s="2">
        <v>1.1094674556213018E-3</v>
      </c>
      <c r="L29" s="2">
        <v>1.1094674556213018E-3</v>
      </c>
      <c r="M29" s="2">
        <v>1.1094674556213018E-3</v>
      </c>
      <c r="N29" s="2">
        <v>2.2189349112426036E-3</v>
      </c>
      <c r="O29" s="2">
        <v>2.5887573964497044E-3</v>
      </c>
      <c r="P29" s="2">
        <v>2.5887573964497044E-3</v>
      </c>
      <c r="Q29" s="2">
        <v>2.5887573964497044E-3</v>
      </c>
      <c r="R29" s="2">
        <v>2.5887573964497044E-3</v>
      </c>
      <c r="S29" s="2">
        <v>2.5887573964497044E-3</v>
      </c>
      <c r="T29" s="2">
        <v>2.5887573964497044E-3</v>
      </c>
      <c r="U29" s="2">
        <v>2.5887573964497044E-3</v>
      </c>
      <c r="V29" s="2">
        <v>2.9585798816568047E-3</v>
      </c>
      <c r="W29" s="2">
        <v>3.3284023668639054E-3</v>
      </c>
      <c r="X29" s="2">
        <v>4.0680473372781065E-3</v>
      </c>
      <c r="Y29" s="2">
        <v>4.807692307692308E-3</v>
      </c>
      <c r="Z29" s="2">
        <v>5.9171597633136093E-3</v>
      </c>
      <c r="AA29" s="2">
        <v>7.3964497041420114E-3</v>
      </c>
      <c r="AB29" s="2">
        <v>1.0355029585798817E-2</v>
      </c>
      <c r="AC29" s="2">
        <v>1.4423076923076924E-2</v>
      </c>
      <c r="AD29" s="2">
        <v>1.7751479289940829E-2</v>
      </c>
      <c r="AE29" s="2">
        <v>1.849112426035503E-2</v>
      </c>
      <c r="AF29" s="2">
        <v>1.849112426035503E-2</v>
      </c>
      <c r="AG29" s="2">
        <v>1.849112426035503E-2</v>
      </c>
      <c r="AH29" s="2">
        <v>1.849112426035503E-2</v>
      </c>
      <c r="AI29" s="2">
        <v>1.849112426035503E-2</v>
      </c>
      <c r="AJ29" s="2">
        <v>1.849112426035503E-2</v>
      </c>
      <c r="AK29" s="2">
        <v>1.849112426035503E-2</v>
      </c>
      <c r="AL29" s="2">
        <v>1.849112426035503E-2</v>
      </c>
      <c r="AM29" s="2">
        <v>1.849112426035503E-2</v>
      </c>
      <c r="AN29" s="2">
        <v>1.849112426035503E-2</v>
      </c>
      <c r="AO29" s="2">
        <v>1.849112426035503E-2</v>
      </c>
      <c r="AP29" s="2">
        <v>1.849112426035503E-2</v>
      </c>
      <c r="AQ29" s="2">
        <v>1.849112426035503E-2</v>
      </c>
      <c r="AR29" s="2">
        <v>1.849112426035503E-2</v>
      </c>
      <c r="AS29" s="2">
        <v>1.849112426035503E-2</v>
      </c>
      <c r="AT29" s="2">
        <v>1.849112426035503E-2</v>
      </c>
      <c r="AU29" s="2">
        <v>1.849112426035503E-2</v>
      </c>
      <c r="AV29" s="2">
        <v>1.849112426035503E-2</v>
      </c>
      <c r="AW29" s="2">
        <v>1.9970414201183433E-2</v>
      </c>
      <c r="AX29" s="2">
        <v>2.2189349112426034E-2</v>
      </c>
      <c r="AY29" s="2">
        <v>2.2189349112426034E-2</v>
      </c>
      <c r="AZ29" s="2">
        <v>2.2189349112426034E-2</v>
      </c>
      <c r="BA29" s="2">
        <v>2.2189349112426034E-2</v>
      </c>
      <c r="BB29" s="2">
        <v>2.2189349112426034E-2</v>
      </c>
      <c r="BC29" s="2">
        <v>2.2189349112426034E-2</v>
      </c>
      <c r="BD29" s="2">
        <v>2.2189349112426034E-2</v>
      </c>
      <c r="BE29" s="2">
        <v>2.2189349112426034E-2</v>
      </c>
      <c r="BF29" s="2">
        <v>2.2189349112426034E-2</v>
      </c>
      <c r="BG29" s="2">
        <v>2.2189349112426034E-2</v>
      </c>
      <c r="BH29" s="2">
        <v>2.2189349112426034E-2</v>
      </c>
      <c r="BI29" s="2">
        <v>2.2189349112426034E-2</v>
      </c>
      <c r="BJ29" s="2">
        <v>2.2189349112426034E-2</v>
      </c>
      <c r="BK29" s="2">
        <v>2.2189349112426034E-2</v>
      </c>
      <c r="BL29" s="2">
        <v>2.2189349112426034E-2</v>
      </c>
      <c r="BM29" s="2">
        <v>2.2189349112426034E-2</v>
      </c>
      <c r="BN29" s="2">
        <v>2.2189349112426034E-2</v>
      </c>
      <c r="BO29" s="2">
        <v>2.2189349112426034E-2</v>
      </c>
      <c r="BP29" s="2">
        <v>2.2189349112426034E-2</v>
      </c>
      <c r="BQ29" s="2">
        <v>2.2189349112426034E-2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8"/>
    </row>
    <row r="30" spans="1:89" ht="14.5" customHeight="1">
      <c r="A30" s="5">
        <v>41548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4.0112314480545525E-4</v>
      </c>
      <c r="J30" s="2">
        <v>4.0112314480545525E-4</v>
      </c>
      <c r="K30" s="2">
        <v>8.0224628961091051E-4</v>
      </c>
      <c r="L30" s="2">
        <v>1.2033694344163659E-3</v>
      </c>
      <c r="M30" s="2">
        <v>1.604492579221821E-3</v>
      </c>
      <c r="N30" s="2">
        <v>1.604492579221821E-3</v>
      </c>
      <c r="O30" s="2">
        <v>1.604492579221821E-3</v>
      </c>
      <c r="P30" s="2">
        <v>2.0056157240272766E-3</v>
      </c>
      <c r="Q30" s="2">
        <v>2.0056157240272766E-3</v>
      </c>
      <c r="R30" s="2">
        <v>2.8078620136381869E-3</v>
      </c>
      <c r="S30" s="2">
        <v>3.208985158443642E-3</v>
      </c>
      <c r="T30" s="2">
        <v>3.208985158443642E-3</v>
      </c>
      <c r="U30" s="2">
        <v>3.208985158443642E-3</v>
      </c>
      <c r="V30" s="2">
        <v>4.0112314480545532E-3</v>
      </c>
      <c r="W30" s="2">
        <v>4.0112314480545532E-3</v>
      </c>
      <c r="X30" s="2">
        <v>5.2146008824709182E-3</v>
      </c>
      <c r="Y30" s="2">
        <v>6.417970316887284E-3</v>
      </c>
      <c r="Z30" s="2">
        <v>6.417970316887284E-3</v>
      </c>
      <c r="AA30" s="2">
        <v>7.6213397513036499E-3</v>
      </c>
      <c r="AB30" s="2">
        <v>1.1632571199358203E-2</v>
      </c>
      <c r="AC30" s="2">
        <v>1.2835940633774568E-2</v>
      </c>
      <c r="AD30" s="2">
        <v>1.4841556357801846E-2</v>
      </c>
      <c r="AE30" s="2">
        <v>1.7248295226634576E-2</v>
      </c>
      <c r="AF30" s="2">
        <v>1.8852787805856398E-2</v>
      </c>
      <c r="AG30" s="2">
        <v>1.8852787805856398E-2</v>
      </c>
      <c r="AH30" s="2">
        <v>1.8852787805856398E-2</v>
      </c>
      <c r="AI30" s="2">
        <v>1.8852787805856398E-2</v>
      </c>
      <c r="AJ30" s="2">
        <v>1.8852787805856398E-2</v>
      </c>
      <c r="AK30" s="2">
        <v>1.8852787805856398E-2</v>
      </c>
      <c r="AL30" s="2">
        <v>1.8852787805856398E-2</v>
      </c>
      <c r="AM30" s="2">
        <v>1.8852787805856398E-2</v>
      </c>
      <c r="AN30" s="2">
        <v>1.8852787805856398E-2</v>
      </c>
      <c r="AO30" s="2">
        <v>1.8852787805856398E-2</v>
      </c>
      <c r="AP30" s="2">
        <v>1.8852787805856398E-2</v>
      </c>
      <c r="AQ30" s="2">
        <v>1.8852787805856398E-2</v>
      </c>
      <c r="AR30" s="2">
        <v>1.8852787805856398E-2</v>
      </c>
      <c r="AS30" s="2">
        <v>1.8852787805856398E-2</v>
      </c>
      <c r="AT30" s="2">
        <v>1.8852787805856398E-2</v>
      </c>
      <c r="AU30" s="2">
        <v>1.8852787805856398E-2</v>
      </c>
      <c r="AV30" s="2">
        <v>1.8852787805856398E-2</v>
      </c>
      <c r="AW30" s="2">
        <v>1.8852787805856398E-2</v>
      </c>
      <c r="AX30" s="2">
        <v>1.8852787805856398E-2</v>
      </c>
      <c r="AY30" s="2">
        <v>1.8852787805856398E-2</v>
      </c>
      <c r="AZ30" s="2">
        <v>1.8852787805856398E-2</v>
      </c>
      <c r="BA30" s="2">
        <v>1.8852787805856398E-2</v>
      </c>
      <c r="BB30" s="2">
        <v>1.8852787805856398E-2</v>
      </c>
      <c r="BC30" s="2">
        <v>1.8852787805856398E-2</v>
      </c>
      <c r="BD30" s="2">
        <v>1.8852787805856398E-2</v>
      </c>
      <c r="BE30" s="2">
        <v>1.8852787805856398E-2</v>
      </c>
      <c r="BF30" s="2">
        <v>1.8852787805856398E-2</v>
      </c>
      <c r="BG30" s="2">
        <v>1.8852787805856398E-2</v>
      </c>
      <c r="BH30" s="2">
        <v>1.8852787805856398E-2</v>
      </c>
      <c r="BI30" s="2">
        <v>1.8852787805856398E-2</v>
      </c>
      <c r="BJ30" s="2">
        <v>1.8852787805856398E-2</v>
      </c>
      <c r="BK30" s="2">
        <v>1.8852787805856398E-2</v>
      </c>
      <c r="BL30" s="2">
        <v>1.8852787805856398E-2</v>
      </c>
      <c r="BM30" s="2">
        <v>1.8852787805856398E-2</v>
      </c>
      <c r="BN30" s="2">
        <v>1.8852787805856398E-2</v>
      </c>
      <c r="BO30" s="2">
        <v>1.8852787805856398E-2</v>
      </c>
      <c r="BP30" s="2">
        <v>1.8852787805856398E-2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8"/>
    </row>
    <row r="31" spans="1:89" ht="14.5" customHeight="1">
      <c r="A31" s="5">
        <v>41579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4.6816479400749064E-4</v>
      </c>
      <c r="L31" s="2">
        <v>9.3632958801498128E-4</v>
      </c>
      <c r="M31" s="2">
        <v>1.4044943820224719E-3</v>
      </c>
      <c r="N31" s="2">
        <v>1.4044943820224719E-3</v>
      </c>
      <c r="O31" s="2">
        <v>2.8089887640449437E-3</v>
      </c>
      <c r="P31" s="2">
        <v>3.2771535580524347E-3</v>
      </c>
      <c r="Q31" s="2">
        <v>3.2771535580524347E-3</v>
      </c>
      <c r="R31" s="2">
        <v>3.2771535580524347E-3</v>
      </c>
      <c r="S31" s="2">
        <v>3.2771535580524347E-3</v>
      </c>
      <c r="T31" s="2">
        <v>3.2771535580524347E-3</v>
      </c>
      <c r="U31" s="2">
        <v>3.2771535580524347E-3</v>
      </c>
      <c r="V31" s="2">
        <v>3.2771535580524347E-3</v>
      </c>
      <c r="W31" s="2">
        <v>3.2771535580524347E-3</v>
      </c>
      <c r="X31" s="2">
        <v>3.7453183520599251E-3</v>
      </c>
      <c r="Y31" s="2">
        <v>4.2134831460674156E-3</v>
      </c>
      <c r="Z31" s="2">
        <v>5.1498127340823966E-3</v>
      </c>
      <c r="AA31" s="2">
        <v>7.0224719101123594E-3</v>
      </c>
      <c r="AB31" s="2">
        <v>8.4269662921348312E-3</v>
      </c>
      <c r="AC31" s="2">
        <v>8.4269662921348312E-3</v>
      </c>
      <c r="AD31" s="2">
        <v>8.8951310861423213E-3</v>
      </c>
      <c r="AE31" s="2">
        <v>1.0767790262172285E-2</v>
      </c>
      <c r="AF31" s="2">
        <v>1.0767790262172285E-2</v>
      </c>
      <c r="AG31" s="2">
        <v>1.0767790262172285E-2</v>
      </c>
      <c r="AH31" s="2">
        <v>1.0767790262172285E-2</v>
      </c>
      <c r="AI31" s="2">
        <v>1.0767790262172285E-2</v>
      </c>
      <c r="AJ31" s="2">
        <v>1.0767790262172285E-2</v>
      </c>
      <c r="AK31" s="2">
        <v>1.0767790262172285E-2</v>
      </c>
      <c r="AL31" s="2">
        <v>1.0767790262172285E-2</v>
      </c>
      <c r="AM31" s="2">
        <v>1.0767790262172285E-2</v>
      </c>
      <c r="AN31" s="2">
        <v>1.0767790262172285E-2</v>
      </c>
      <c r="AO31" s="2">
        <v>1.0767790262172285E-2</v>
      </c>
      <c r="AP31" s="2">
        <v>1.0767790262172285E-2</v>
      </c>
      <c r="AQ31" s="2">
        <v>1.1235955056179775E-2</v>
      </c>
      <c r="AR31" s="2">
        <v>1.1235955056179775E-2</v>
      </c>
      <c r="AS31" s="2">
        <v>1.1235955056179775E-2</v>
      </c>
      <c r="AT31" s="2">
        <v>1.1235955056179775E-2</v>
      </c>
      <c r="AU31" s="2">
        <v>1.1235955056179775E-2</v>
      </c>
      <c r="AV31" s="2">
        <v>1.1704119850187267E-2</v>
      </c>
      <c r="AW31" s="2">
        <v>1.1704119850187267E-2</v>
      </c>
      <c r="AX31" s="2">
        <v>1.1704119850187267E-2</v>
      </c>
      <c r="AY31" s="2">
        <v>1.1704119850187267E-2</v>
      </c>
      <c r="AZ31" s="2">
        <v>1.1704119850187267E-2</v>
      </c>
      <c r="BA31" s="2">
        <v>1.1704119850187267E-2</v>
      </c>
      <c r="BB31" s="2">
        <v>1.1704119850187267E-2</v>
      </c>
      <c r="BC31" s="2">
        <v>1.1704119850187267E-2</v>
      </c>
      <c r="BD31" s="2">
        <v>1.1704119850187267E-2</v>
      </c>
      <c r="BE31" s="2">
        <v>1.1704119850187267E-2</v>
      </c>
      <c r="BF31" s="2">
        <v>1.1704119850187267E-2</v>
      </c>
      <c r="BG31" s="2">
        <v>1.1704119850187267E-2</v>
      </c>
      <c r="BH31" s="2">
        <v>1.1704119850187267E-2</v>
      </c>
      <c r="BI31" s="2">
        <v>1.1704119850187267E-2</v>
      </c>
      <c r="BJ31" s="2">
        <v>1.1704119850187267E-2</v>
      </c>
      <c r="BK31" s="2">
        <v>1.1704119850187267E-2</v>
      </c>
      <c r="BL31" s="2">
        <v>1.1704119850187267E-2</v>
      </c>
      <c r="BM31" s="2">
        <v>1.1704119850187267E-2</v>
      </c>
      <c r="BN31" s="2">
        <v>1.1704119850187267E-2</v>
      </c>
      <c r="BO31" s="2">
        <v>1.1704119850187267E-2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8"/>
    </row>
    <row r="32" spans="1:89" ht="14.5" customHeight="1">
      <c r="A32" s="5">
        <v>41609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9.5057034220532319E-4</v>
      </c>
      <c r="H32" s="2">
        <v>1.4258555133079848E-3</v>
      </c>
      <c r="I32" s="2">
        <v>1.9011406844106464E-3</v>
      </c>
      <c r="J32" s="2">
        <v>1.9011406844106464E-3</v>
      </c>
      <c r="K32" s="2">
        <v>3.326996197718631E-3</v>
      </c>
      <c r="L32" s="2">
        <v>3.326996197718631E-3</v>
      </c>
      <c r="M32" s="2">
        <v>3.326996197718631E-3</v>
      </c>
      <c r="N32" s="2">
        <v>3.326996197718631E-3</v>
      </c>
      <c r="O32" s="2">
        <v>3.326996197718631E-3</v>
      </c>
      <c r="P32" s="2">
        <v>3.326996197718631E-3</v>
      </c>
      <c r="Q32" s="2">
        <v>3.326996197718631E-3</v>
      </c>
      <c r="R32" s="2">
        <v>3.326996197718631E-3</v>
      </c>
      <c r="S32" s="2">
        <v>3.326996197718631E-3</v>
      </c>
      <c r="T32" s="2">
        <v>3.326996197718631E-3</v>
      </c>
      <c r="U32" s="2">
        <v>3.326996197718631E-3</v>
      </c>
      <c r="V32" s="2">
        <v>3.326996197718631E-3</v>
      </c>
      <c r="W32" s="2">
        <v>3.326996197718631E-3</v>
      </c>
      <c r="X32" s="2">
        <v>3.326996197718631E-3</v>
      </c>
      <c r="Y32" s="2">
        <v>3.8022813688212928E-3</v>
      </c>
      <c r="Z32" s="2">
        <v>6.1787072243346007E-3</v>
      </c>
      <c r="AA32" s="2">
        <v>8.0798479087452468E-3</v>
      </c>
      <c r="AB32" s="2">
        <v>8.555133079847909E-3</v>
      </c>
      <c r="AC32" s="2">
        <v>9.5057034220532317E-3</v>
      </c>
      <c r="AD32" s="2">
        <v>1.0931558935361217E-2</v>
      </c>
      <c r="AE32" s="2">
        <v>1.0931558935361217E-2</v>
      </c>
      <c r="AF32" s="2">
        <v>1.0931558935361217E-2</v>
      </c>
      <c r="AG32" s="2">
        <v>1.0931558935361217E-2</v>
      </c>
      <c r="AH32" s="2">
        <v>1.0931558935361217E-2</v>
      </c>
      <c r="AI32" s="2">
        <v>1.0931558935361217E-2</v>
      </c>
      <c r="AJ32" s="2">
        <v>1.0931558935361217E-2</v>
      </c>
      <c r="AK32" s="2">
        <v>1.0931558935361217E-2</v>
      </c>
      <c r="AL32" s="2">
        <v>1.0931558935361217E-2</v>
      </c>
      <c r="AM32" s="2">
        <v>1.0931558935361217E-2</v>
      </c>
      <c r="AN32" s="2">
        <v>1.0931558935361217E-2</v>
      </c>
      <c r="AO32" s="2">
        <v>1.0931558935361217E-2</v>
      </c>
      <c r="AP32" s="2">
        <v>1.0931558935361217E-2</v>
      </c>
      <c r="AQ32" s="2">
        <v>1.0931558935361217E-2</v>
      </c>
      <c r="AR32" s="2">
        <v>1.0931558935361217E-2</v>
      </c>
      <c r="AS32" s="2">
        <v>1.0931558935361217E-2</v>
      </c>
      <c r="AT32" s="2">
        <v>1.0931558935361217E-2</v>
      </c>
      <c r="AU32" s="2">
        <v>1.0931558935361217E-2</v>
      </c>
      <c r="AV32" s="2">
        <v>1.0931558935361217E-2</v>
      </c>
      <c r="AW32" s="2">
        <v>1.0931558935361217E-2</v>
      </c>
      <c r="AX32" s="2">
        <v>1.0931558935361217E-2</v>
      </c>
      <c r="AY32" s="2">
        <v>1.0931558935361217E-2</v>
      </c>
      <c r="AZ32" s="2">
        <v>1.0931558935361217E-2</v>
      </c>
      <c r="BA32" s="2">
        <v>1.0931558935361217E-2</v>
      </c>
      <c r="BB32" s="2">
        <v>1.0931558935361217E-2</v>
      </c>
      <c r="BC32" s="2">
        <v>1.0931558935361217E-2</v>
      </c>
      <c r="BD32" s="2">
        <v>1.0931558935361217E-2</v>
      </c>
      <c r="BE32" s="2">
        <v>1.0931558935361217E-2</v>
      </c>
      <c r="BF32" s="2">
        <v>1.0931558935361217E-2</v>
      </c>
      <c r="BG32" s="2">
        <v>1.0931558935361217E-2</v>
      </c>
      <c r="BH32" s="2">
        <v>1.0931558935361217E-2</v>
      </c>
      <c r="BI32" s="2">
        <v>1.0931558935361217E-2</v>
      </c>
      <c r="BJ32" s="2">
        <v>1.0931558935361217E-2</v>
      </c>
      <c r="BK32" s="2">
        <v>1.0931558935361217E-2</v>
      </c>
      <c r="BL32" s="2">
        <v>1.0931558935361217E-2</v>
      </c>
      <c r="BM32" s="2">
        <v>1.0931558935361217E-2</v>
      </c>
      <c r="BN32" s="2">
        <v>1.0931558935361217E-2</v>
      </c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8"/>
    </row>
    <row r="33" spans="1:89" ht="14.5" customHeight="1">
      <c r="A33" s="5">
        <v>41640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9.4339622641509435E-4</v>
      </c>
      <c r="K33" s="2">
        <v>9.4339622641509435E-4</v>
      </c>
      <c r="L33" s="2">
        <v>9.4339622641509435E-4</v>
      </c>
      <c r="M33" s="2">
        <v>1.8867924528301887E-3</v>
      </c>
      <c r="N33" s="2">
        <v>1.8867924528301887E-3</v>
      </c>
      <c r="O33" s="2">
        <v>1.8867924528301887E-3</v>
      </c>
      <c r="P33" s="2">
        <v>1.8867924528301887E-3</v>
      </c>
      <c r="Q33" s="2">
        <v>1.8867924528301887E-3</v>
      </c>
      <c r="R33" s="2">
        <v>1.8867924528301887E-3</v>
      </c>
      <c r="S33" s="2">
        <v>1.8867924528301887E-3</v>
      </c>
      <c r="T33" s="2">
        <v>1.8867924528301887E-3</v>
      </c>
      <c r="U33" s="2">
        <v>1.8867924528301887E-3</v>
      </c>
      <c r="V33" s="2">
        <v>2.3584905660377358E-3</v>
      </c>
      <c r="W33" s="2">
        <v>3.7735849056603774E-3</v>
      </c>
      <c r="X33" s="2">
        <v>4.2452830188679245E-3</v>
      </c>
      <c r="Y33" s="2">
        <v>6.6037735849056606E-3</v>
      </c>
      <c r="Z33" s="2">
        <v>6.6037735849056606E-3</v>
      </c>
      <c r="AA33" s="2">
        <v>8.4905660377358489E-3</v>
      </c>
      <c r="AB33" s="2">
        <v>8.4905660377358489E-3</v>
      </c>
      <c r="AC33" s="2">
        <v>8.962264150943396E-3</v>
      </c>
      <c r="AD33" s="2">
        <v>8.962264150943396E-3</v>
      </c>
      <c r="AE33" s="2">
        <v>8.962264150943396E-3</v>
      </c>
      <c r="AF33" s="2">
        <v>8.962264150943396E-3</v>
      </c>
      <c r="AG33" s="2">
        <v>8.962264150943396E-3</v>
      </c>
      <c r="AH33" s="2">
        <v>8.962264150943396E-3</v>
      </c>
      <c r="AI33" s="2">
        <v>8.962264150943396E-3</v>
      </c>
      <c r="AJ33" s="2">
        <v>8.962264150943396E-3</v>
      </c>
      <c r="AK33" s="2">
        <v>8.962264150943396E-3</v>
      </c>
      <c r="AL33" s="2">
        <v>8.962264150943396E-3</v>
      </c>
      <c r="AM33" s="2">
        <v>9.9056603773584901E-3</v>
      </c>
      <c r="AN33" s="2">
        <v>9.9056603773584901E-3</v>
      </c>
      <c r="AO33" s="2">
        <v>1.0377358490566037E-2</v>
      </c>
      <c r="AP33" s="2">
        <v>1.0377358490566037E-2</v>
      </c>
      <c r="AQ33" s="2">
        <v>1.179245283018868E-2</v>
      </c>
      <c r="AR33" s="2">
        <v>1.3679245283018868E-2</v>
      </c>
      <c r="AS33" s="2">
        <v>1.4622641509433962E-2</v>
      </c>
      <c r="AT33" s="2">
        <v>1.4622641509433962E-2</v>
      </c>
      <c r="AU33" s="2">
        <v>1.4622641509433962E-2</v>
      </c>
      <c r="AV33" s="2">
        <v>1.4622641509433962E-2</v>
      </c>
      <c r="AW33" s="2">
        <v>1.4622641509433962E-2</v>
      </c>
      <c r="AX33" s="2">
        <v>1.4622641509433962E-2</v>
      </c>
      <c r="AY33" s="2">
        <v>1.4622641509433962E-2</v>
      </c>
      <c r="AZ33" s="2">
        <v>1.4622641509433962E-2</v>
      </c>
      <c r="BA33" s="2">
        <v>1.4622641509433962E-2</v>
      </c>
      <c r="BB33" s="2">
        <v>1.4622641509433962E-2</v>
      </c>
      <c r="BC33" s="2">
        <v>1.4622641509433962E-2</v>
      </c>
      <c r="BD33" s="2">
        <v>1.4622641509433962E-2</v>
      </c>
      <c r="BE33" s="2">
        <v>1.4622641509433962E-2</v>
      </c>
      <c r="BF33" s="2">
        <v>1.4622641509433962E-2</v>
      </c>
      <c r="BG33" s="2">
        <v>1.4622641509433962E-2</v>
      </c>
      <c r="BH33" s="2">
        <v>1.4622641509433962E-2</v>
      </c>
      <c r="BI33" s="2">
        <v>1.4622641509433962E-2</v>
      </c>
      <c r="BJ33" s="2">
        <v>1.4622641509433962E-2</v>
      </c>
      <c r="BK33" s="2">
        <v>1.4622641509433962E-2</v>
      </c>
      <c r="BL33" s="2">
        <v>1.4622641509433962E-2</v>
      </c>
      <c r="BM33" s="2">
        <v>1.4622641509433962E-2</v>
      </c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8"/>
    </row>
    <row r="34" spans="1:89" ht="14.5" customHeight="1">
      <c r="A34" s="5">
        <v>41671</v>
      </c>
      <c r="B34" s="2">
        <v>0</v>
      </c>
      <c r="C34" s="2">
        <v>0</v>
      </c>
      <c r="D34" s="2">
        <v>0</v>
      </c>
      <c r="E34" s="2">
        <v>0</v>
      </c>
      <c r="F34" s="2">
        <v>4.405286343612335E-4</v>
      </c>
      <c r="G34" s="2">
        <v>4.405286343612335E-4</v>
      </c>
      <c r="H34" s="2">
        <v>4.405286343612335E-4</v>
      </c>
      <c r="I34" s="2">
        <v>4.405286343612335E-4</v>
      </c>
      <c r="J34" s="2">
        <v>8.81057268722467E-4</v>
      </c>
      <c r="K34" s="2">
        <v>8.81057268722467E-4</v>
      </c>
      <c r="L34" s="2">
        <v>1.3215859030837004E-3</v>
      </c>
      <c r="M34" s="2">
        <v>1.3215859030837004E-3</v>
      </c>
      <c r="N34" s="2">
        <v>1.762114537444934E-3</v>
      </c>
      <c r="O34" s="2">
        <v>1.762114537444934E-3</v>
      </c>
      <c r="P34" s="2">
        <v>1.762114537444934E-3</v>
      </c>
      <c r="Q34" s="2">
        <v>1.762114537444934E-3</v>
      </c>
      <c r="R34" s="2">
        <v>2.6431718061674008E-3</v>
      </c>
      <c r="S34" s="2">
        <v>3.0837004405286344E-3</v>
      </c>
      <c r="T34" s="2">
        <v>4.4052863436123352E-3</v>
      </c>
      <c r="U34" s="2">
        <v>4.4052863436123352E-3</v>
      </c>
      <c r="V34" s="2">
        <v>4.845814977973568E-3</v>
      </c>
      <c r="W34" s="2">
        <v>4.845814977973568E-3</v>
      </c>
      <c r="X34" s="2">
        <v>5.2863436123348016E-3</v>
      </c>
      <c r="Y34" s="2">
        <v>6.1674008810572688E-3</v>
      </c>
      <c r="Z34" s="2">
        <v>6.1674008810572688E-3</v>
      </c>
      <c r="AA34" s="2">
        <v>6.1674008810572688E-3</v>
      </c>
      <c r="AB34" s="2">
        <v>7.4889867841409687E-3</v>
      </c>
      <c r="AC34" s="2">
        <v>7.4889867841409687E-3</v>
      </c>
      <c r="AD34" s="2">
        <v>7.4889867841409687E-3</v>
      </c>
      <c r="AE34" s="2">
        <v>7.4889867841409687E-3</v>
      </c>
      <c r="AF34" s="2">
        <v>7.4889867841409687E-3</v>
      </c>
      <c r="AG34" s="2">
        <v>7.4889867841409687E-3</v>
      </c>
      <c r="AH34" s="2">
        <v>7.4889867841409687E-3</v>
      </c>
      <c r="AI34" s="2">
        <v>1.2334801762114538E-2</v>
      </c>
      <c r="AJ34" s="2">
        <v>1.3656387665198238E-2</v>
      </c>
      <c r="AK34" s="2">
        <v>1.4096916299559472E-2</v>
      </c>
      <c r="AL34" s="2">
        <v>1.4096916299559472E-2</v>
      </c>
      <c r="AM34" s="2">
        <v>1.4096916299559472E-2</v>
      </c>
      <c r="AN34" s="2">
        <v>1.4096916299559472E-2</v>
      </c>
      <c r="AO34" s="2">
        <v>1.4096916299559472E-2</v>
      </c>
      <c r="AP34" s="2">
        <v>1.4096916299559472E-2</v>
      </c>
      <c r="AQ34" s="2">
        <v>1.4096916299559472E-2</v>
      </c>
      <c r="AR34" s="2">
        <v>1.4096916299559472E-2</v>
      </c>
      <c r="AS34" s="2">
        <v>1.4096916299559472E-2</v>
      </c>
      <c r="AT34" s="2">
        <v>1.4096916299559472E-2</v>
      </c>
      <c r="AU34" s="2">
        <v>1.4096916299559472E-2</v>
      </c>
      <c r="AV34" s="2">
        <v>1.4096916299559472E-2</v>
      </c>
      <c r="AW34" s="2">
        <v>1.4096916299559472E-2</v>
      </c>
      <c r="AX34" s="2">
        <v>1.4096916299559472E-2</v>
      </c>
      <c r="AY34" s="2">
        <v>1.4096916299559472E-2</v>
      </c>
      <c r="AZ34" s="2">
        <v>1.4096916299559472E-2</v>
      </c>
      <c r="BA34" s="2">
        <v>1.4096916299559472E-2</v>
      </c>
      <c r="BB34" s="2">
        <v>1.4096916299559472E-2</v>
      </c>
      <c r="BC34" s="2">
        <v>1.4096916299559472E-2</v>
      </c>
      <c r="BD34" s="2">
        <v>1.4096916299559472E-2</v>
      </c>
      <c r="BE34" s="2">
        <v>1.4096916299559472E-2</v>
      </c>
      <c r="BF34" s="2">
        <v>1.4096916299559472E-2</v>
      </c>
      <c r="BG34" s="2">
        <v>1.4096916299559472E-2</v>
      </c>
      <c r="BH34" s="2">
        <v>1.4096916299559472E-2</v>
      </c>
      <c r="BI34" s="2">
        <v>1.4096916299559472E-2</v>
      </c>
      <c r="BJ34" s="2">
        <v>1.4096916299559472E-2</v>
      </c>
      <c r="BK34" s="2">
        <v>1.4096916299559472E-2</v>
      </c>
      <c r="BL34" s="2">
        <v>1.4096916299559472E-2</v>
      </c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8"/>
    </row>
    <row r="35" spans="1:89" ht="14.5" customHeight="1">
      <c r="A35" s="5">
        <v>41699</v>
      </c>
      <c r="B35" s="2">
        <v>0</v>
      </c>
      <c r="C35" s="2">
        <v>0</v>
      </c>
      <c r="D35" s="2">
        <v>0</v>
      </c>
      <c r="E35" s="2">
        <v>0</v>
      </c>
      <c r="F35" s="2">
        <v>3.9510075069142629E-4</v>
      </c>
      <c r="G35" s="2">
        <v>7.9020150138285259E-4</v>
      </c>
      <c r="H35" s="2">
        <v>1.185302252074279E-3</v>
      </c>
      <c r="I35" s="2">
        <v>2.765705254839984E-3</v>
      </c>
      <c r="J35" s="2">
        <v>3.1608060055314103E-3</v>
      </c>
      <c r="K35" s="2">
        <v>3.5559067562228367E-3</v>
      </c>
      <c r="L35" s="2">
        <v>3.5559067562228367E-3</v>
      </c>
      <c r="M35" s="2">
        <v>4.3461082576056898E-3</v>
      </c>
      <c r="N35" s="2">
        <v>4.7412090082971162E-3</v>
      </c>
      <c r="O35" s="2">
        <v>4.7412090082971162E-3</v>
      </c>
      <c r="P35" s="2">
        <v>4.7412090082971162E-3</v>
      </c>
      <c r="Q35" s="2">
        <v>4.7412090082971162E-3</v>
      </c>
      <c r="R35" s="2">
        <v>5.9265112603713943E-3</v>
      </c>
      <c r="S35" s="2">
        <v>7.5069142631370997E-3</v>
      </c>
      <c r="T35" s="2">
        <v>7.9020150138285269E-3</v>
      </c>
      <c r="U35" s="2">
        <v>8.2971157645199533E-3</v>
      </c>
      <c r="V35" s="2">
        <v>1.0272619517977083E-2</v>
      </c>
      <c r="W35" s="2">
        <v>1.1853022520742789E-2</v>
      </c>
      <c r="X35" s="2">
        <v>1.3433425523508494E-2</v>
      </c>
      <c r="Y35" s="2">
        <v>1.382852627419992E-2</v>
      </c>
      <c r="Z35" s="2">
        <v>1.4223627024891347E-2</v>
      </c>
      <c r="AA35" s="2">
        <v>1.4223627024891347E-2</v>
      </c>
      <c r="AB35" s="2">
        <v>1.4223627024891347E-2</v>
      </c>
      <c r="AC35" s="2">
        <v>1.4223627024891347E-2</v>
      </c>
      <c r="AD35" s="2">
        <v>1.4223627024891347E-2</v>
      </c>
      <c r="AE35" s="2">
        <v>1.4223627024891347E-2</v>
      </c>
      <c r="AF35" s="2">
        <v>1.4223627024891347E-2</v>
      </c>
      <c r="AG35" s="2">
        <v>1.4223627024891347E-2</v>
      </c>
      <c r="AH35" s="2">
        <v>1.6989332279731331E-2</v>
      </c>
      <c r="AI35" s="2">
        <v>1.7384433030422759E-2</v>
      </c>
      <c r="AJ35" s="2">
        <v>1.7384433030422759E-2</v>
      </c>
      <c r="AK35" s="2">
        <v>1.7779533781114184E-2</v>
      </c>
      <c r="AL35" s="2">
        <v>1.7779533781114184E-2</v>
      </c>
      <c r="AM35" s="2">
        <v>1.7779533781114184E-2</v>
      </c>
      <c r="AN35" s="2">
        <v>1.7779533781114184E-2</v>
      </c>
      <c r="AO35" s="2">
        <v>1.7779533781114184E-2</v>
      </c>
      <c r="AP35" s="2">
        <v>1.8569735282497037E-2</v>
      </c>
      <c r="AQ35" s="2">
        <v>1.8569735282497037E-2</v>
      </c>
      <c r="AR35" s="2">
        <v>1.9359936783879889E-2</v>
      </c>
      <c r="AS35" s="2">
        <v>1.9359936783879889E-2</v>
      </c>
      <c r="AT35" s="2">
        <v>1.9359936783879889E-2</v>
      </c>
      <c r="AU35" s="2">
        <v>1.9359936783879889E-2</v>
      </c>
      <c r="AV35" s="2">
        <v>1.9359936783879889E-2</v>
      </c>
      <c r="AW35" s="2">
        <v>1.9359936783879889E-2</v>
      </c>
      <c r="AX35" s="2">
        <v>1.9359936783879889E-2</v>
      </c>
      <c r="AY35" s="2">
        <v>1.9359936783879889E-2</v>
      </c>
      <c r="AZ35" s="2">
        <v>1.9359936783879889E-2</v>
      </c>
      <c r="BA35" s="2">
        <v>1.9359936783879889E-2</v>
      </c>
      <c r="BB35" s="2">
        <v>1.9359936783879889E-2</v>
      </c>
      <c r="BC35" s="2">
        <v>1.9359936783879889E-2</v>
      </c>
      <c r="BD35" s="2">
        <v>1.9359936783879889E-2</v>
      </c>
      <c r="BE35" s="2">
        <v>1.9359936783879889E-2</v>
      </c>
      <c r="BF35" s="2">
        <v>1.9359936783879889E-2</v>
      </c>
      <c r="BG35" s="2">
        <v>1.9359936783879889E-2</v>
      </c>
      <c r="BH35" s="2">
        <v>1.9359936783879889E-2</v>
      </c>
      <c r="BI35" s="2">
        <v>1.9359936783879889E-2</v>
      </c>
      <c r="BJ35" s="2">
        <v>1.9359936783879889E-2</v>
      </c>
      <c r="BK35" s="2">
        <v>1.9359936783879889E-2</v>
      </c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8"/>
    </row>
    <row r="36" spans="1:89" ht="14.5" customHeight="1">
      <c r="A36" s="5">
        <v>41730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4.2034468263976461E-4</v>
      </c>
      <c r="K36" s="2">
        <v>4.2034468263976461E-4</v>
      </c>
      <c r="L36" s="2">
        <v>4.2034468263976461E-4</v>
      </c>
      <c r="M36" s="2">
        <v>4.2034468263976461E-4</v>
      </c>
      <c r="N36" s="2">
        <v>4.2034468263976461E-4</v>
      </c>
      <c r="O36" s="2">
        <v>4.2034468263976461E-4</v>
      </c>
      <c r="P36" s="2">
        <v>8.4068936527952921E-4</v>
      </c>
      <c r="Q36" s="2">
        <v>1.2610340479192938E-3</v>
      </c>
      <c r="R36" s="2">
        <v>2.101723413198823E-3</v>
      </c>
      <c r="S36" s="2">
        <v>2.5220680958385876E-3</v>
      </c>
      <c r="T36" s="2">
        <v>4.2034468263976461E-3</v>
      </c>
      <c r="U36" s="2">
        <v>5.8848255569567045E-3</v>
      </c>
      <c r="V36" s="2">
        <v>6.3051702395964691E-3</v>
      </c>
      <c r="W36" s="2">
        <v>6.3051702395964691E-3</v>
      </c>
      <c r="X36" s="2">
        <v>7.5662042875157629E-3</v>
      </c>
      <c r="Y36" s="2">
        <v>7.5662042875157629E-3</v>
      </c>
      <c r="Z36" s="2">
        <v>8.8272383354350576E-3</v>
      </c>
      <c r="AA36" s="2">
        <v>8.8272383354350576E-3</v>
      </c>
      <c r="AB36" s="2">
        <v>8.8272383354350576E-3</v>
      </c>
      <c r="AC36" s="2">
        <v>8.8272383354350576E-3</v>
      </c>
      <c r="AD36" s="2">
        <v>8.8272383354350576E-3</v>
      </c>
      <c r="AE36" s="2">
        <v>8.8272383354350576E-3</v>
      </c>
      <c r="AF36" s="2">
        <v>8.8272383354350576E-3</v>
      </c>
      <c r="AG36" s="2">
        <v>1.092896174863388E-2</v>
      </c>
      <c r="AH36" s="2">
        <v>1.2189995796553174E-2</v>
      </c>
      <c r="AI36" s="2">
        <v>1.2189995796553174E-2</v>
      </c>
      <c r="AJ36" s="2">
        <v>1.2189995796553174E-2</v>
      </c>
      <c r="AK36" s="2">
        <v>1.2189995796553174E-2</v>
      </c>
      <c r="AL36" s="2">
        <v>1.2189995796553174E-2</v>
      </c>
      <c r="AM36" s="2">
        <v>1.2189995796553174E-2</v>
      </c>
      <c r="AN36" s="2">
        <v>1.3451029844472467E-2</v>
      </c>
      <c r="AO36" s="2">
        <v>1.3451029844472467E-2</v>
      </c>
      <c r="AP36" s="2">
        <v>1.3451029844472467E-2</v>
      </c>
      <c r="AQ36" s="2">
        <v>1.5552753257671291E-2</v>
      </c>
      <c r="AR36" s="2">
        <v>1.5552753257671291E-2</v>
      </c>
      <c r="AS36" s="2">
        <v>1.5552753257671291E-2</v>
      </c>
      <c r="AT36" s="2">
        <v>1.5552753257671291E-2</v>
      </c>
      <c r="AU36" s="2">
        <v>1.5552753257671291E-2</v>
      </c>
      <c r="AV36" s="2">
        <v>1.5552753257671291E-2</v>
      </c>
      <c r="AW36" s="2">
        <v>1.5552753257671291E-2</v>
      </c>
      <c r="AX36" s="2">
        <v>1.5552753257671291E-2</v>
      </c>
      <c r="AY36" s="2">
        <v>1.5552753257671291E-2</v>
      </c>
      <c r="AZ36" s="2">
        <v>1.5552753257671291E-2</v>
      </c>
      <c r="BA36" s="2">
        <v>1.5552753257671291E-2</v>
      </c>
      <c r="BB36" s="2">
        <v>1.5552753257671291E-2</v>
      </c>
      <c r="BC36" s="2">
        <v>1.5552753257671291E-2</v>
      </c>
      <c r="BD36" s="2">
        <v>1.5552753257671291E-2</v>
      </c>
      <c r="BE36" s="2">
        <v>1.5552753257671291E-2</v>
      </c>
      <c r="BF36" s="2">
        <v>1.5552753257671291E-2</v>
      </c>
      <c r="BG36" s="2">
        <v>1.5552753257671291E-2</v>
      </c>
      <c r="BH36" s="2">
        <v>1.5552753257671291E-2</v>
      </c>
      <c r="BI36" s="2">
        <v>1.5552753257671291E-2</v>
      </c>
      <c r="BJ36" s="2">
        <v>1.5552753257671291E-2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8"/>
    </row>
    <row r="37" spans="1:89" ht="14.5" customHeight="1">
      <c r="A37" s="5">
        <v>41760</v>
      </c>
      <c r="B37" s="2">
        <v>0</v>
      </c>
      <c r="C37" s="2">
        <v>0</v>
      </c>
      <c r="D37" s="2">
        <v>0</v>
      </c>
      <c r="E37" s="2">
        <v>4.2069835927639884E-4</v>
      </c>
      <c r="F37" s="2">
        <v>8.4139671855279767E-4</v>
      </c>
      <c r="G37" s="2">
        <v>1.2620950778291964E-3</v>
      </c>
      <c r="H37" s="2">
        <v>1.6827934371055953E-3</v>
      </c>
      <c r="I37" s="2">
        <v>2.5241901556583928E-3</v>
      </c>
      <c r="J37" s="2">
        <v>2.5241901556583928E-3</v>
      </c>
      <c r="K37" s="2">
        <v>2.5241901556583928E-3</v>
      </c>
      <c r="L37" s="2">
        <v>2.944888514934792E-3</v>
      </c>
      <c r="M37" s="2">
        <v>3.3655868742111907E-3</v>
      </c>
      <c r="N37" s="2">
        <v>3.3655868742111907E-3</v>
      </c>
      <c r="O37" s="2">
        <v>3.7862852334875894E-3</v>
      </c>
      <c r="P37" s="2">
        <v>4.2069835927639881E-3</v>
      </c>
      <c r="Q37" s="2">
        <v>4.6276819520403873E-3</v>
      </c>
      <c r="R37" s="2">
        <v>5.4690786705931848E-3</v>
      </c>
      <c r="S37" s="2">
        <v>5.8897770298695839E-3</v>
      </c>
      <c r="T37" s="2">
        <v>6.7311737484223814E-3</v>
      </c>
      <c r="U37" s="2">
        <v>7.5725704669751788E-3</v>
      </c>
      <c r="V37" s="2">
        <v>9.2553639040807746E-3</v>
      </c>
      <c r="W37" s="2">
        <v>9.2553639040807746E-3</v>
      </c>
      <c r="X37" s="2">
        <v>9.2553639040807746E-3</v>
      </c>
      <c r="Y37" s="2">
        <v>9.2553639040807746E-3</v>
      </c>
      <c r="Z37" s="2">
        <v>9.2553639040807746E-3</v>
      </c>
      <c r="AA37" s="2">
        <v>9.2553639040807746E-3</v>
      </c>
      <c r="AB37" s="2">
        <v>9.2553639040807746E-3</v>
      </c>
      <c r="AC37" s="2">
        <v>9.2553639040807746E-3</v>
      </c>
      <c r="AD37" s="2">
        <v>9.2553639040807746E-3</v>
      </c>
      <c r="AE37" s="2">
        <v>9.2553639040807746E-3</v>
      </c>
      <c r="AF37" s="2">
        <v>1.2200252419015565E-2</v>
      </c>
      <c r="AG37" s="2">
        <v>1.2200252419015565E-2</v>
      </c>
      <c r="AH37" s="2">
        <v>1.2200252419015565E-2</v>
      </c>
      <c r="AI37" s="2">
        <v>1.3462347496844763E-2</v>
      </c>
      <c r="AJ37" s="2">
        <v>1.3462347496844763E-2</v>
      </c>
      <c r="AK37" s="2">
        <v>1.3462347496844763E-2</v>
      </c>
      <c r="AL37" s="2">
        <v>1.3462347496844763E-2</v>
      </c>
      <c r="AM37" s="2">
        <v>1.3462347496844763E-2</v>
      </c>
      <c r="AN37" s="2">
        <v>1.3462347496844763E-2</v>
      </c>
      <c r="AO37" s="2">
        <v>1.3462347496844763E-2</v>
      </c>
      <c r="AP37" s="2">
        <v>1.3462347496844763E-2</v>
      </c>
      <c r="AQ37" s="2">
        <v>1.3462347496844763E-2</v>
      </c>
      <c r="AR37" s="2">
        <v>1.3462347496844763E-2</v>
      </c>
      <c r="AS37" s="2">
        <v>1.3462347496844763E-2</v>
      </c>
      <c r="AT37" s="2">
        <v>1.3462347496844763E-2</v>
      </c>
      <c r="AU37" s="2">
        <v>1.3462347496844763E-2</v>
      </c>
      <c r="AV37" s="2">
        <v>1.3462347496844763E-2</v>
      </c>
      <c r="AW37" s="2">
        <v>1.3462347496844763E-2</v>
      </c>
      <c r="AX37" s="2">
        <v>1.3462347496844763E-2</v>
      </c>
      <c r="AY37" s="2">
        <v>1.3462347496844763E-2</v>
      </c>
      <c r="AZ37" s="2">
        <v>1.3462347496844763E-2</v>
      </c>
      <c r="BA37" s="2">
        <v>1.3462347496844763E-2</v>
      </c>
      <c r="BB37" s="2">
        <v>1.3462347496844763E-2</v>
      </c>
      <c r="BC37" s="2">
        <v>1.3462347496844763E-2</v>
      </c>
      <c r="BD37" s="2">
        <v>1.3462347496844763E-2</v>
      </c>
      <c r="BE37" s="2">
        <v>1.3462347496844763E-2</v>
      </c>
      <c r="BF37" s="2">
        <v>1.3462347496844763E-2</v>
      </c>
      <c r="BG37" s="2">
        <v>1.3462347496844763E-2</v>
      </c>
      <c r="BH37" s="2">
        <v>1.3462347496844763E-2</v>
      </c>
      <c r="BI37" s="2">
        <v>1.3462347496844763E-2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8"/>
    </row>
    <row r="38" spans="1:89" ht="14.5" customHeight="1">
      <c r="A38" s="5">
        <v>41791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3.8372985418265541E-4</v>
      </c>
      <c r="H38" s="2">
        <v>7.6745970836531081E-4</v>
      </c>
      <c r="I38" s="2">
        <v>7.6745970836531081E-4</v>
      </c>
      <c r="J38" s="2">
        <v>7.6745970836531081E-4</v>
      </c>
      <c r="K38" s="2">
        <v>7.6745970836531081E-4</v>
      </c>
      <c r="L38" s="2">
        <v>7.6745970836531081E-4</v>
      </c>
      <c r="M38" s="2">
        <v>7.6745970836531081E-4</v>
      </c>
      <c r="N38" s="2">
        <v>7.6745970836531081E-4</v>
      </c>
      <c r="O38" s="2">
        <v>1.5349194167306216E-3</v>
      </c>
      <c r="P38" s="2">
        <v>1.5349194167306216E-3</v>
      </c>
      <c r="Q38" s="2">
        <v>2.3023791250959325E-3</v>
      </c>
      <c r="R38" s="2">
        <v>2.6861089792785879E-3</v>
      </c>
      <c r="S38" s="2">
        <v>3.4535686876438986E-3</v>
      </c>
      <c r="T38" s="2">
        <v>4.9884881043745204E-3</v>
      </c>
      <c r="U38" s="2">
        <v>5.3722179585571758E-3</v>
      </c>
      <c r="V38" s="2">
        <v>5.3722179585571758E-3</v>
      </c>
      <c r="W38" s="2">
        <v>5.3722179585571758E-3</v>
      </c>
      <c r="X38" s="2">
        <v>5.7559478127398311E-3</v>
      </c>
      <c r="Y38" s="2">
        <v>5.7559478127398311E-3</v>
      </c>
      <c r="Z38" s="2">
        <v>5.7559478127398311E-3</v>
      </c>
      <c r="AA38" s="2">
        <v>5.7559478127398311E-3</v>
      </c>
      <c r="AB38" s="2">
        <v>5.7559478127398311E-3</v>
      </c>
      <c r="AC38" s="2">
        <v>5.7559478127398311E-3</v>
      </c>
      <c r="AD38" s="2">
        <v>5.7559478127398311E-3</v>
      </c>
      <c r="AE38" s="2">
        <v>1.2279355333844973E-2</v>
      </c>
      <c r="AF38" s="2">
        <v>1.2279355333844973E-2</v>
      </c>
      <c r="AG38" s="2">
        <v>1.2279355333844973E-2</v>
      </c>
      <c r="AH38" s="2">
        <v>1.2279355333844973E-2</v>
      </c>
      <c r="AI38" s="2">
        <v>1.2279355333844973E-2</v>
      </c>
      <c r="AJ38" s="2">
        <v>1.2279355333844973E-2</v>
      </c>
      <c r="AK38" s="2">
        <v>1.2279355333844973E-2</v>
      </c>
      <c r="AL38" s="2">
        <v>1.2663085188027629E-2</v>
      </c>
      <c r="AM38" s="2">
        <v>1.2663085188027629E-2</v>
      </c>
      <c r="AN38" s="2">
        <v>1.3046815042210284E-2</v>
      </c>
      <c r="AO38" s="2">
        <v>1.3814274750575594E-2</v>
      </c>
      <c r="AP38" s="2">
        <v>1.3814274750575594E-2</v>
      </c>
      <c r="AQ38" s="2">
        <v>1.3814274750575594E-2</v>
      </c>
      <c r="AR38" s="2">
        <v>1.3814274750575594E-2</v>
      </c>
      <c r="AS38" s="2">
        <v>1.3814274750575594E-2</v>
      </c>
      <c r="AT38" s="2">
        <v>1.3814274750575594E-2</v>
      </c>
      <c r="AU38" s="2">
        <v>1.3814274750575594E-2</v>
      </c>
      <c r="AV38" s="2">
        <v>1.3814274750575594E-2</v>
      </c>
      <c r="AW38" s="2">
        <v>1.3814274750575594E-2</v>
      </c>
      <c r="AX38" s="2">
        <v>1.3814274750575594E-2</v>
      </c>
      <c r="AY38" s="2">
        <v>1.3814274750575594E-2</v>
      </c>
      <c r="AZ38" s="2">
        <v>1.3814274750575594E-2</v>
      </c>
      <c r="BA38" s="2">
        <v>1.3814274750575594E-2</v>
      </c>
      <c r="BB38" s="2">
        <v>1.3814274750575594E-2</v>
      </c>
      <c r="BC38" s="2">
        <v>1.3814274750575594E-2</v>
      </c>
      <c r="BD38" s="2">
        <v>1.3814274750575594E-2</v>
      </c>
      <c r="BE38" s="2">
        <v>1.3814274750575594E-2</v>
      </c>
      <c r="BF38" s="2">
        <v>1.3814274750575594E-2</v>
      </c>
      <c r="BG38" s="2">
        <v>1.3814274750575594E-2</v>
      </c>
      <c r="BH38" s="2">
        <v>1.3814274750575594E-2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8"/>
    </row>
    <row r="39" spans="1:89" ht="14.5" customHeight="1">
      <c r="A39" s="5">
        <v>41821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4.0799673602611179E-4</v>
      </c>
      <c r="I39" s="2">
        <v>1.2239902080783353E-3</v>
      </c>
      <c r="J39" s="2">
        <v>1.2239902080783353E-3</v>
      </c>
      <c r="K39" s="2">
        <v>1.6319869441044472E-3</v>
      </c>
      <c r="L39" s="2">
        <v>1.6319869441044472E-3</v>
      </c>
      <c r="M39" s="2">
        <v>1.6319869441044472E-3</v>
      </c>
      <c r="N39" s="2">
        <v>2.0399836801305591E-3</v>
      </c>
      <c r="O39" s="2">
        <v>2.4479804161566705E-3</v>
      </c>
      <c r="P39" s="2">
        <v>2.4479804161566705E-3</v>
      </c>
      <c r="Q39" s="2">
        <v>3.6719706242350062E-3</v>
      </c>
      <c r="R39" s="2">
        <v>4.8959608323133411E-3</v>
      </c>
      <c r="S39" s="2">
        <v>4.8959608323133411E-3</v>
      </c>
      <c r="T39" s="2">
        <v>4.8959608323133411E-3</v>
      </c>
      <c r="U39" s="2">
        <v>4.8959608323133411E-3</v>
      </c>
      <c r="V39" s="2">
        <v>5.3039575683394534E-3</v>
      </c>
      <c r="W39" s="2">
        <v>5.7119543043655649E-3</v>
      </c>
      <c r="X39" s="2">
        <v>5.7119543043655649E-3</v>
      </c>
      <c r="Y39" s="2">
        <v>5.7119543043655649E-3</v>
      </c>
      <c r="Z39" s="2">
        <v>5.7119543043655649E-3</v>
      </c>
      <c r="AA39" s="2">
        <v>5.7119543043655649E-3</v>
      </c>
      <c r="AB39" s="2">
        <v>5.7119543043655649E-3</v>
      </c>
      <c r="AC39" s="2">
        <v>5.7119543043655649E-3</v>
      </c>
      <c r="AD39" s="2">
        <v>1.1831905344757242E-2</v>
      </c>
      <c r="AE39" s="2">
        <v>1.1831905344757242E-2</v>
      </c>
      <c r="AF39" s="2">
        <v>1.1831905344757242E-2</v>
      </c>
      <c r="AG39" s="2">
        <v>1.3055895552835577E-2</v>
      </c>
      <c r="AH39" s="2">
        <v>1.3055895552835577E-2</v>
      </c>
      <c r="AI39" s="2">
        <v>1.3055895552835577E-2</v>
      </c>
      <c r="AJ39" s="2">
        <v>1.3055895552835577E-2</v>
      </c>
      <c r="AK39" s="2">
        <v>1.3055895552835577E-2</v>
      </c>
      <c r="AL39" s="2">
        <v>1.3055895552835577E-2</v>
      </c>
      <c r="AM39" s="2">
        <v>1.3055895552835577E-2</v>
      </c>
      <c r="AN39" s="2">
        <v>1.3055895552835577E-2</v>
      </c>
      <c r="AO39" s="2">
        <v>1.3055895552835577E-2</v>
      </c>
      <c r="AP39" s="2">
        <v>1.3055895552835577E-2</v>
      </c>
      <c r="AQ39" s="2">
        <v>1.3055895552835577E-2</v>
      </c>
      <c r="AR39" s="2">
        <v>1.3055895552835577E-2</v>
      </c>
      <c r="AS39" s="2">
        <v>1.3055895552835577E-2</v>
      </c>
      <c r="AT39" s="2">
        <v>1.3055895552835577E-2</v>
      </c>
      <c r="AU39" s="2">
        <v>1.3055895552835577E-2</v>
      </c>
      <c r="AV39" s="2">
        <v>1.3055895552835577E-2</v>
      </c>
      <c r="AW39" s="2">
        <v>1.3055895552835577E-2</v>
      </c>
      <c r="AX39" s="2">
        <v>1.3055895552835577E-2</v>
      </c>
      <c r="AY39" s="2">
        <v>1.3055895552835577E-2</v>
      </c>
      <c r="AZ39" s="2">
        <v>1.3055895552835577E-2</v>
      </c>
      <c r="BA39" s="2">
        <v>1.3055895552835577E-2</v>
      </c>
      <c r="BB39" s="2">
        <v>1.3055895552835577E-2</v>
      </c>
      <c r="BC39" s="2">
        <v>1.3055895552835577E-2</v>
      </c>
      <c r="BD39" s="2">
        <v>1.3055895552835577E-2</v>
      </c>
      <c r="BE39" s="2">
        <v>1.3055895552835577E-2</v>
      </c>
      <c r="BF39" s="2">
        <v>1.3055895552835577E-2</v>
      </c>
      <c r="BG39" s="2">
        <v>1.3055895552835577E-2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8"/>
    </row>
    <row r="40" spans="1:89" ht="14.5" customHeight="1">
      <c r="A40" s="5">
        <v>41852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7.9396585946804284E-4</v>
      </c>
      <c r="K40" s="2">
        <v>1.9849146486701072E-3</v>
      </c>
      <c r="L40" s="2">
        <v>3.5728463676061931E-3</v>
      </c>
      <c r="M40" s="2">
        <v>3.9698292973402143E-3</v>
      </c>
      <c r="N40" s="2">
        <v>3.9698292973402143E-3</v>
      </c>
      <c r="O40" s="2">
        <v>5.160778086542279E-3</v>
      </c>
      <c r="P40" s="2">
        <v>6.3517268757443427E-3</v>
      </c>
      <c r="Q40" s="2">
        <v>6.748709805478364E-3</v>
      </c>
      <c r="R40" s="2">
        <v>7.9396585946804286E-3</v>
      </c>
      <c r="S40" s="2">
        <v>7.9396585946804286E-3</v>
      </c>
      <c r="T40" s="2">
        <v>9.9245732433505367E-3</v>
      </c>
      <c r="U40" s="2">
        <v>1.0718539102818579E-2</v>
      </c>
      <c r="V40" s="2">
        <v>1.11155220325526E-2</v>
      </c>
      <c r="W40" s="2">
        <v>1.11155220325526E-2</v>
      </c>
      <c r="X40" s="2">
        <v>1.11155220325526E-2</v>
      </c>
      <c r="Y40" s="2">
        <v>1.11155220325526E-2</v>
      </c>
      <c r="Z40" s="2">
        <v>1.11155220325526E-2</v>
      </c>
      <c r="AA40" s="2">
        <v>1.11155220325526E-2</v>
      </c>
      <c r="AB40" s="2">
        <v>1.11155220325526E-2</v>
      </c>
      <c r="AC40" s="2">
        <v>1.945216355696705E-2</v>
      </c>
      <c r="AD40" s="2">
        <v>1.9849146486701073E-2</v>
      </c>
      <c r="AE40" s="2">
        <v>1.9849146486701073E-2</v>
      </c>
      <c r="AF40" s="2">
        <v>1.9849146486701073E-2</v>
      </c>
      <c r="AG40" s="2">
        <v>1.9849146486701073E-2</v>
      </c>
      <c r="AH40" s="2">
        <v>1.9849146486701073E-2</v>
      </c>
      <c r="AI40" s="2">
        <v>1.9849146486701073E-2</v>
      </c>
      <c r="AJ40" s="2">
        <v>1.9849146486701073E-2</v>
      </c>
      <c r="AK40" s="2">
        <v>2.0246129416435093E-2</v>
      </c>
      <c r="AL40" s="2">
        <v>2.0246129416435093E-2</v>
      </c>
      <c r="AM40" s="2">
        <v>2.0246129416435093E-2</v>
      </c>
      <c r="AN40" s="2">
        <v>2.0246129416435093E-2</v>
      </c>
      <c r="AO40" s="2">
        <v>2.0246129416435093E-2</v>
      </c>
      <c r="AP40" s="2">
        <v>2.0246129416435093E-2</v>
      </c>
      <c r="AQ40" s="2">
        <v>2.0246129416435093E-2</v>
      </c>
      <c r="AR40" s="2">
        <v>2.0246129416435093E-2</v>
      </c>
      <c r="AS40" s="2">
        <v>2.0246129416435093E-2</v>
      </c>
      <c r="AT40" s="2">
        <v>2.0246129416435093E-2</v>
      </c>
      <c r="AU40" s="2">
        <v>2.0246129416435093E-2</v>
      </c>
      <c r="AV40" s="2">
        <v>2.0246129416435093E-2</v>
      </c>
      <c r="AW40" s="2">
        <v>2.0246129416435093E-2</v>
      </c>
      <c r="AX40" s="2">
        <v>2.0246129416435093E-2</v>
      </c>
      <c r="AY40" s="2">
        <v>2.0246129416435093E-2</v>
      </c>
      <c r="AZ40" s="2">
        <v>2.0246129416435093E-2</v>
      </c>
      <c r="BA40" s="2">
        <v>2.0246129416435093E-2</v>
      </c>
      <c r="BB40" s="2">
        <v>2.0246129416435093E-2</v>
      </c>
      <c r="BC40" s="2">
        <v>2.0246129416435093E-2</v>
      </c>
      <c r="BD40" s="2">
        <v>2.0246129416435093E-2</v>
      </c>
      <c r="BE40" s="2">
        <v>2.0246129416435093E-2</v>
      </c>
      <c r="BF40" s="2">
        <v>2.0246129416435093E-2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8"/>
    </row>
    <row r="41" spans="1:89" ht="14.5" customHeight="1">
      <c r="A41" s="5">
        <v>41883</v>
      </c>
      <c r="B41" s="2">
        <v>0</v>
      </c>
      <c r="C41" s="2">
        <v>0</v>
      </c>
      <c r="D41" s="2">
        <v>0</v>
      </c>
      <c r="E41" s="2">
        <v>3.5765379113018598E-4</v>
      </c>
      <c r="F41" s="2">
        <v>3.5765379113018598E-4</v>
      </c>
      <c r="G41" s="2">
        <v>3.5765379113018598E-4</v>
      </c>
      <c r="H41" s="2">
        <v>3.5765379113018598E-4</v>
      </c>
      <c r="I41" s="2">
        <v>3.5765379113018598E-4</v>
      </c>
      <c r="J41" s="2">
        <v>7.1530758226037196E-4</v>
      </c>
      <c r="K41" s="2">
        <v>1.0729613733905579E-3</v>
      </c>
      <c r="L41" s="2">
        <v>2.1459227467811159E-3</v>
      </c>
      <c r="M41" s="2">
        <v>2.5035765379113019E-3</v>
      </c>
      <c r="N41" s="2">
        <v>3.2188841201716738E-3</v>
      </c>
      <c r="O41" s="2">
        <v>3.2188841201716738E-3</v>
      </c>
      <c r="P41" s="2">
        <v>5.3648068669527897E-3</v>
      </c>
      <c r="Q41" s="2">
        <v>6.0801144492131616E-3</v>
      </c>
      <c r="R41" s="2">
        <v>6.4377682403433476E-3</v>
      </c>
      <c r="S41" s="2">
        <v>7.5107296137339056E-3</v>
      </c>
      <c r="T41" s="2">
        <v>7.8683834048640915E-3</v>
      </c>
      <c r="U41" s="2">
        <v>7.8683834048640915E-3</v>
      </c>
      <c r="V41" s="2">
        <v>7.8683834048640915E-3</v>
      </c>
      <c r="W41" s="2">
        <v>7.8683834048640915E-3</v>
      </c>
      <c r="X41" s="2">
        <v>7.8683834048640915E-3</v>
      </c>
      <c r="Y41" s="2">
        <v>7.8683834048640915E-3</v>
      </c>
      <c r="Z41" s="2">
        <v>7.8683834048640915E-3</v>
      </c>
      <c r="AA41" s="2">
        <v>7.8683834048640915E-3</v>
      </c>
      <c r="AB41" s="2">
        <v>1.5379113018597998E-2</v>
      </c>
      <c r="AC41" s="2">
        <v>1.5736766809728183E-2</v>
      </c>
      <c r="AD41" s="2">
        <v>1.5736766809728183E-2</v>
      </c>
      <c r="AE41" s="2">
        <v>1.5736766809728183E-2</v>
      </c>
      <c r="AF41" s="2">
        <v>1.5736766809728183E-2</v>
      </c>
      <c r="AG41" s="2">
        <v>1.6809728183118742E-2</v>
      </c>
      <c r="AH41" s="2">
        <v>1.7167381974248927E-2</v>
      </c>
      <c r="AI41" s="2">
        <v>1.7167381974248927E-2</v>
      </c>
      <c r="AJ41" s="2">
        <v>1.7167381974248927E-2</v>
      </c>
      <c r="AK41" s="2">
        <v>1.7167381974248927E-2</v>
      </c>
      <c r="AL41" s="2">
        <v>1.7525035765379112E-2</v>
      </c>
      <c r="AM41" s="2">
        <v>1.7525035765379112E-2</v>
      </c>
      <c r="AN41" s="2">
        <v>1.7525035765379112E-2</v>
      </c>
      <c r="AO41" s="2">
        <v>1.7525035765379112E-2</v>
      </c>
      <c r="AP41" s="2">
        <v>1.7525035765379112E-2</v>
      </c>
      <c r="AQ41" s="2">
        <v>1.7525035765379112E-2</v>
      </c>
      <c r="AR41" s="2">
        <v>1.7525035765379112E-2</v>
      </c>
      <c r="AS41" s="2">
        <v>1.7525035765379112E-2</v>
      </c>
      <c r="AT41" s="2">
        <v>1.7525035765379112E-2</v>
      </c>
      <c r="AU41" s="2">
        <v>1.7525035765379112E-2</v>
      </c>
      <c r="AV41" s="2">
        <v>1.7525035765379112E-2</v>
      </c>
      <c r="AW41" s="2">
        <v>1.7525035765379112E-2</v>
      </c>
      <c r="AX41" s="2">
        <v>1.7525035765379112E-2</v>
      </c>
      <c r="AY41" s="2">
        <v>1.7525035765379112E-2</v>
      </c>
      <c r="AZ41" s="2">
        <v>1.7525035765379112E-2</v>
      </c>
      <c r="BA41" s="2">
        <v>1.7525035765379112E-2</v>
      </c>
      <c r="BB41" s="2">
        <v>1.7525035765379112E-2</v>
      </c>
      <c r="BC41" s="2">
        <v>1.7525035765379112E-2</v>
      </c>
      <c r="BD41" s="2">
        <v>1.7525035765379112E-2</v>
      </c>
      <c r="BE41" s="2">
        <v>1.7525035765379112E-2</v>
      </c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8"/>
    </row>
    <row r="42" spans="1:89" ht="14.5" customHeight="1">
      <c r="A42" s="5">
        <v>41913</v>
      </c>
      <c r="B42" s="2">
        <v>0</v>
      </c>
      <c r="C42" s="2">
        <v>0</v>
      </c>
      <c r="D42" s="2">
        <v>3.4965034965034965E-4</v>
      </c>
      <c r="E42" s="2">
        <v>3.4965034965034965E-4</v>
      </c>
      <c r="F42" s="2">
        <v>3.4965034965034965E-4</v>
      </c>
      <c r="G42" s="2">
        <v>3.4965034965034965E-4</v>
      </c>
      <c r="H42" s="2">
        <v>3.4965034965034965E-4</v>
      </c>
      <c r="I42" s="2">
        <v>1.3986013986013986E-3</v>
      </c>
      <c r="J42" s="2">
        <v>2.0979020979020979E-3</v>
      </c>
      <c r="K42" s="2">
        <v>2.0979020979020979E-3</v>
      </c>
      <c r="L42" s="2">
        <v>3.1468531468531471E-3</v>
      </c>
      <c r="M42" s="2">
        <v>3.4965034965034965E-3</v>
      </c>
      <c r="N42" s="2">
        <v>3.8461538461538464E-3</v>
      </c>
      <c r="O42" s="2">
        <v>4.5454545454545452E-3</v>
      </c>
      <c r="P42" s="2">
        <v>4.8951048951048955E-3</v>
      </c>
      <c r="Q42" s="2">
        <v>6.2937062937062941E-3</v>
      </c>
      <c r="R42" s="2">
        <v>6.2937062937062941E-3</v>
      </c>
      <c r="S42" s="2">
        <v>6.2937062937062941E-3</v>
      </c>
      <c r="T42" s="2">
        <v>8.0419580419580413E-3</v>
      </c>
      <c r="U42" s="2">
        <v>8.0419580419580413E-3</v>
      </c>
      <c r="V42" s="2">
        <v>8.0419580419580413E-3</v>
      </c>
      <c r="W42" s="2">
        <v>8.0419580419580413E-3</v>
      </c>
      <c r="X42" s="2">
        <v>8.0419580419580413E-3</v>
      </c>
      <c r="Y42" s="2">
        <v>8.0419580419580413E-3</v>
      </c>
      <c r="Z42" s="2">
        <v>8.0419580419580413E-3</v>
      </c>
      <c r="AA42" s="2">
        <v>1.3286713286713287E-2</v>
      </c>
      <c r="AB42" s="2">
        <v>1.5034965034965035E-2</v>
      </c>
      <c r="AC42" s="2">
        <v>1.5034965034965035E-2</v>
      </c>
      <c r="AD42" s="2">
        <v>1.5034965034965035E-2</v>
      </c>
      <c r="AE42" s="2">
        <v>1.5034965034965035E-2</v>
      </c>
      <c r="AF42" s="2">
        <v>1.5034965034965035E-2</v>
      </c>
      <c r="AG42" s="2">
        <v>1.5034965034965035E-2</v>
      </c>
      <c r="AH42" s="2">
        <v>1.5734265734265736E-2</v>
      </c>
      <c r="AI42" s="2">
        <v>1.6433566433566433E-2</v>
      </c>
      <c r="AJ42" s="2">
        <v>1.6433566433566433E-2</v>
      </c>
      <c r="AK42" s="2">
        <v>1.7132867132867134E-2</v>
      </c>
      <c r="AL42" s="2">
        <v>1.7132867132867134E-2</v>
      </c>
      <c r="AM42" s="2">
        <v>1.7132867132867134E-2</v>
      </c>
      <c r="AN42" s="2">
        <v>1.7132867132867134E-2</v>
      </c>
      <c r="AO42" s="2">
        <v>1.7132867132867134E-2</v>
      </c>
      <c r="AP42" s="2">
        <v>1.7132867132867134E-2</v>
      </c>
      <c r="AQ42" s="2">
        <v>1.7132867132867134E-2</v>
      </c>
      <c r="AR42" s="2">
        <v>1.7132867132867134E-2</v>
      </c>
      <c r="AS42" s="2">
        <v>1.7132867132867134E-2</v>
      </c>
      <c r="AT42" s="2">
        <v>1.7132867132867134E-2</v>
      </c>
      <c r="AU42" s="2">
        <v>1.7132867132867134E-2</v>
      </c>
      <c r="AV42" s="2">
        <v>1.7132867132867134E-2</v>
      </c>
      <c r="AW42" s="2">
        <v>1.7132867132867134E-2</v>
      </c>
      <c r="AX42" s="2">
        <v>1.7132867132867134E-2</v>
      </c>
      <c r="AY42" s="2">
        <v>1.7132867132867134E-2</v>
      </c>
      <c r="AZ42" s="2">
        <v>1.7132867132867134E-2</v>
      </c>
      <c r="BA42" s="2">
        <v>1.7132867132867134E-2</v>
      </c>
      <c r="BB42" s="2">
        <v>1.7132867132867134E-2</v>
      </c>
      <c r="BC42" s="2">
        <v>1.7132867132867134E-2</v>
      </c>
      <c r="BD42" s="2">
        <v>1.7132867132867134E-2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8"/>
    </row>
    <row r="43" spans="1:89" ht="14.5" customHeight="1">
      <c r="A43" s="5">
        <v>41944</v>
      </c>
      <c r="B43" s="2">
        <v>0</v>
      </c>
      <c r="C43" s="2">
        <v>0</v>
      </c>
      <c r="D43" s="2">
        <v>0</v>
      </c>
      <c r="E43" s="2">
        <v>3.7439161362785476E-4</v>
      </c>
      <c r="F43" s="2">
        <v>3.7439161362785476E-4</v>
      </c>
      <c r="G43" s="2">
        <v>7.4878322725570952E-4</v>
      </c>
      <c r="H43" s="2">
        <v>7.4878322725570952E-4</v>
      </c>
      <c r="I43" s="2">
        <v>1.1231748408835642E-3</v>
      </c>
      <c r="J43" s="2">
        <v>1.497566454511419E-3</v>
      </c>
      <c r="K43" s="2">
        <v>1.8719580681392737E-3</v>
      </c>
      <c r="L43" s="2">
        <v>2.9951329090228381E-3</v>
      </c>
      <c r="M43" s="2">
        <v>3.3695245226506927E-3</v>
      </c>
      <c r="N43" s="2">
        <v>3.3695245226506927E-3</v>
      </c>
      <c r="O43" s="2">
        <v>5.241482590789966E-3</v>
      </c>
      <c r="P43" s="2">
        <v>5.6158742044178211E-3</v>
      </c>
      <c r="Q43" s="2">
        <v>5.6158742044178211E-3</v>
      </c>
      <c r="R43" s="2">
        <v>5.9902658180456762E-3</v>
      </c>
      <c r="S43" s="2">
        <v>5.9902658180456762E-3</v>
      </c>
      <c r="T43" s="2">
        <v>5.9902658180456762E-3</v>
      </c>
      <c r="U43" s="2">
        <v>5.9902658180456762E-3</v>
      </c>
      <c r="V43" s="2">
        <v>5.9902658180456762E-3</v>
      </c>
      <c r="W43" s="2">
        <v>5.9902658180456762E-3</v>
      </c>
      <c r="X43" s="2">
        <v>5.9902658180456762E-3</v>
      </c>
      <c r="Y43" s="2">
        <v>5.9902658180456762E-3</v>
      </c>
      <c r="Z43" s="2">
        <v>1.3103706476974916E-2</v>
      </c>
      <c r="AA43" s="2">
        <v>1.3478098090602771E-2</v>
      </c>
      <c r="AB43" s="2">
        <v>1.3478098090602771E-2</v>
      </c>
      <c r="AC43" s="2">
        <v>1.4601272931486334E-2</v>
      </c>
      <c r="AD43" s="2">
        <v>1.57244477723699E-2</v>
      </c>
      <c r="AE43" s="2">
        <v>1.647323099962561E-2</v>
      </c>
      <c r="AF43" s="2">
        <v>1.647323099962561E-2</v>
      </c>
      <c r="AG43" s="2">
        <v>1.7222014226881317E-2</v>
      </c>
      <c r="AH43" s="2">
        <v>1.7222014226881317E-2</v>
      </c>
      <c r="AI43" s="2">
        <v>1.7222014226881317E-2</v>
      </c>
      <c r="AJ43" s="2">
        <v>1.7596405840509172E-2</v>
      </c>
      <c r="AK43" s="2">
        <v>1.7596405840509172E-2</v>
      </c>
      <c r="AL43" s="2">
        <v>1.7596405840509172E-2</v>
      </c>
      <c r="AM43" s="2">
        <v>1.7596405840509172E-2</v>
      </c>
      <c r="AN43" s="2">
        <v>1.7596405840509172E-2</v>
      </c>
      <c r="AO43" s="2">
        <v>1.7596405840509172E-2</v>
      </c>
      <c r="AP43" s="2">
        <v>1.7596405840509172E-2</v>
      </c>
      <c r="AQ43" s="2">
        <v>1.7596405840509172E-2</v>
      </c>
      <c r="AR43" s="2">
        <v>1.7596405840509172E-2</v>
      </c>
      <c r="AS43" s="2">
        <v>1.7596405840509172E-2</v>
      </c>
      <c r="AT43" s="2">
        <v>1.7596405840509172E-2</v>
      </c>
      <c r="AU43" s="2">
        <v>1.7596405840509172E-2</v>
      </c>
      <c r="AV43" s="2">
        <v>1.7596405840509172E-2</v>
      </c>
      <c r="AW43" s="2">
        <v>1.7596405840509172E-2</v>
      </c>
      <c r="AX43" s="2">
        <v>1.7596405840509172E-2</v>
      </c>
      <c r="AY43" s="2">
        <v>1.7596405840509172E-2</v>
      </c>
      <c r="AZ43" s="2">
        <v>1.7596405840509172E-2</v>
      </c>
      <c r="BA43" s="2">
        <v>1.7596405840509172E-2</v>
      </c>
      <c r="BB43" s="2">
        <v>1.7596405840509172E-2</v>
      </c>
      <c r="BC43" s="2">
        <v>1.7596405840509172E-2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8"/>
    </row>
    <row r="44" spans="1:89" ht="14.5" customHeight="1">
      <c r="A44" s="5">
        <v>41974</v>
      </c>
      <c r="B44" s="2">
        <v>0</v>
      </c>
      <c r="C44" s="2">
        <v>0</v>
      </c>
      <c r="D44" s="2">
        <v>0</v>
      </c>
      <c r="E44" s="2">
        <v>0</v>
      </c>
      <c r="F44" s="2">
        <v>3.7735849056603772E-4</v>
      </c>
      <c r="G44" s="2">
        <v>7.5471698113207543E-4</v>
      </c>
      <c r="H44" s="2">
        <v>2.2641509433962265E-3</v>
      </c>
      <c r="I44" s="2">
        <v>2.6415094339622643E-3</v>
      </c>
      <c r="J44" s="2">
        <v>3.0188679245283017E-3</v>
      </c>
      <c r="K44" s="2">
        <v>4.1509433962264152E-3</v>
      </c>
      <c r="L44" s="2">
        <v>6.0377358490566035E-3</v>
      </c>
      <c r="M44" s="2">
        <v>6.0377358490566035E-3</v>
      </c>
      <c r="N44" s="2">
        <v>6.4150943396226413E-3</v>
      </c>
      <c r="O44" s="2">
        <v>7.169811320754717E-3</v>
      </c>
      <c r="P44" s="2">
        <v>7.169811320754717E-3</v>
      </c>
      <c r="Q44" s="2">
        <v>9.433962264150943E-3</v>
      </c>
      <c r="R44" s="2">
        <v>9.8113207547169817E-3</v>
      </c>
      <c r="S44" s="2">
        <v>9.8113207547169817E-3</v>
      </c>
      <c r="T44" s="2">
        <v>9.8113207547169817E-3</v>
      </c>
      <c r="U44" s="2">
        <v>9.8113207547169817E-3</v>
      </c>
      <c r="V44" s="2">
        <v>9.8113207547169817E-3</v>
      </c>
      <c r="W44" s="2">
        <v>9.8113207547169817E-3</v>
      </c>
      <c r="X44" s="2">
        <v>9.8113207547169817E-3</v>
      </c>
      <c r="Y44" s="2">
        <v>1.509433962264151E-2</v>
      </c>
      <c r="Z44" s="2">
        <v>1.5849056603773583E-2</v>
      </c>
      <c r="AA44" s="2">
        <v>1.6981132075471698E-2</v>
      </c>
      <c r="AB44" s="2">
        <v>1.6981132075471698E-2</v>
      </c>
      <c r="AC44" s="2">
        <v>1.6981132075471698E-2</v>
      </c>
      <c r="AD44" s="2">
        <v>1.6981132075471698E-2</v>
      </c>
      <c r="AE44" s="2">
        <v>0.02</v>
      </c>
      <c r="AF44" s="2">
        <v>2.0754716981132074E-2</v>
      </c>
      <c r="AG44" s="2">
        <v>2.1886792452830189E-2</v>
      </c>
      <c r="AH44" s="2">
        <v>2.1886792452830189E-2</v>
      </c>
      <c r="AI44" s="2">
        <v>2.2264150943396226E-2</v>
      </c>
      <c r="AJ44" s="2">
        <v>2.2264150943396226E-2</v>
      </c>
      <c r="AK44" s="2">
        <v>2.2264150943396226E-2</v>
      </c>
      <c r="AL44" s="2">
        <v>2.2264150943396226E-2</v>
      </c>
      <c r="AM44" s="2">
        <v>2.2264150943396226E-2</v>
      </c>
      <c r="AN44" s="2">
        <v>2.2264150943396226E-2</v>
      </c>
      <c r="AO44" s="2">
        <v>2.2264150943396226E-2</v>
      </c>
      <c r="AP44" s="2">
        <v>2.2264150943396226E-2</v>
      </c>
      <c r="AQ44" s="2">
        <v>2.2264150943396226E-2</v>
      </c>
      <c r="AR44" s="2">
        <v>2.2264150943396226E-2</v>
      </c>
      <c r="AS44" s="2">
        <v>2.2264150943396226E-2</v>
      </c>
      <c r="AT44" s="2">
        <v>2.2264150943396226E-2</v>
      </c>
      <c r="AU44" s="2">
        <v>2.2264150943396226E-2</v>
      </c>
      <c r="AV44" s="2">
        <v>2.2264150943396226E-2</v>
      </c>
      <c r="AW44" s="2">
        <v>2.2264150943396226E-2</v>
      </c>
      <c r="AX44" s="2">
        <v>2.2264150943396226E-2</v>
      </c>
      <c r="AY44" s="2">
        <v>2.2264150943396226E-2</v>
      </c>
      <c r="AZ44" s="2">
        <v>2.2264150943396226E-2</v>
      </c>
      <c r="BA44" s="2">
        <v>2.2264150943396226E-2</v>
      </c>
      <c r="BB44" s="2">
        <v>2.2264150943396226E-2</v>
      </c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8"/>
    </row>
    <row r="45" spans="1:89" ht="14.5" customHeight="1">
      <c r="A45" s="5">
        <v>42005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3.4843205574912892E-3</v>
      </c>
      <c r="I45" s="2">
        <v>5.2264808362369342E-3</v>
      </c>
      <c r="J45" s="2">
        <v>6.9686411149825784E-3</v>
      </c>
      <c r="K45" s="2">
        <v>6.9686411149825784E-3</v>
      </c>
      <c r="L45" s="2">
        <v>6.9686411149825784E-3</v>
      </c>
      <c r="M45" s="2">
        <v>1.0452961672473868E-2</v>
      </c>
      <c r="N45" s="2">
        <v>1.7421602787456445E-2</v>
      </c>
      <c r="O45" s="2">
        <v>1.7421602787456445E-2</v>
      </c>
      <c r="P45" s="2">
        <v>2.2648083623693381E-2</v>
      </c>
      <c r="Q45" s="2">
        <v>2.7874564459930314E-2</v>
      </c>
      <c r="R45" s="2">
        <v>2.7874564459930314E-2</v>
      </c>
      <c r="S45" s="2">
        <v>2.7874564459930314E-2</v>
      </c>
      <c r="T45" s="2">
        <v>2.7874564459930314E-2</v>
      </c>
      <c r="U45" s="2">
        <v>2.7874564459930314E-2</v>
      </c>
      <c r="V45" s="2">
        <v>2.7874564459930314E-2</v>
      </c>
      <c r="W45" s="2">
        <v>2.7874564459930314E-2</v>
      </c>
      <c r="X45" s="2">
        <v>6.097560975609756E-2</v>
      </c>
      <c r="Y45" s="2">
        <v>6.6202090592334492E-2</v>
      </c>
      <c r="Z45" s="2">
        <v>6.7944250871080136E-2</v>
      </c>
      <c r="AA45" s="2">
        <v>6.968641114982578E-2</v>
      </c>
      <c r="AB45" s="2">
        <v>6.968641114982578E-2</v>
      </c>
      <c r="AC45" s="2">
        <v>6.968641114982578E-2</v>
      </c>
      <c r="AD45" s="2">
        <v>7.3170731707317069E-2</v>
      </c>
      <c r="AE45" s="2">
        <v>7.3170731707317069E-2</v>
      </c>
      <c r="AF45" s="2">
        <v>7.4912891986062713E-2</v>
      </c>
      <c r="AG45" s="2">
        <v>7.4912891986062713E-2</v>
      </c>
      <c r="AH45" s="2">
        <v>7.4912891986062713E-2</v>
      </c>
      <c r="AI45" s="2">
        <v>7.4912891986062713E-2</v>
      </c>
      <c r="AJ45" s="2">
        <v>7.4912891986062713E-2</v>
      </c>
      <c r="AK45" s="2">
        <v>7.4912891986062713E-2</v>
      </c>
      <c r="AL45" s="2">
        <v>7.4912891986062713E-2</v>
      </c>
      <c r="AM45" s="2">
        <v>7.4912891986062713E-2</v>
      </c>
      <c r="AN45" s="2">
        <v>7.4912891986062713E-2</v>
      </c>
      <c r="AO45" s="2">
        <v>7.4912891986062713E-2</v>
      </c>
      <c r="AP45" s="2">
        <v>7.4912891986062713E-2</v>
      </c>
      <c r="AQ45" s="2">
        <v>7.4912891986062713E-2</v>
      </c>
      <c r="AR45" s="2">
        <v>7.4912891986062713E-2</v>
      </c>
      <c r="AS45" s="2">
        <v>7.4912891986062713E-2</v>
      </c>
      <c r="AT45" s="2">
        <v>7.4912891986062713E-2</v>
      </c>
      <c r="AU45" s="2">
        <v>7.4912891986062713E-2</v>
      </c>
      <c r="AV45" s="2">
        <v>7.4912891986062713E-2</v>
      </c>
      <c r="AW45" s="2">
        <v>7.4912891986062713E-2</v>
      </c>
      <c r="AX45" s="2">
        <v>7.4912891986062713E-2</v>
      </c>
      <c r="AY45" s="2">
        <v>7.4912891986062713E-2</v>
      </c>
      <c r="AZ45" s="2">
        <v>7.4912891986062713E-2</v>
      </c>
      <c r="BA45" s="2">
        <v>7.4912891986062713E-2</v>
      </c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8"/>
    </row>
    <row r="46" spans="1:89" ht="14.5" customHeight="1">
      <c r="A46" s="5">
        <v>42036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3.8925652004671076E-4</v>
      </c>
      <c r="H46" s="2">
        <v>3.8925652004671076E-4</v>
      </c>
      <c r="I46" s="2">
        <v>3.8925652004671076E-4</v>
      </c>
      <c r="J46" s="2">
        <v>7.7851304009342152E-4</v>
      </c>
      <c r="K46" s="2">
        <v>1.1677695601401323E-3</v>
      </c>
      <c r="L46" s="2">
        <v>2.7247956403269754E-3</v>
      </c>
      <c r="M46" s="2">
        <v>2.7247956403269754E-3</v>
      </c>
      <c r="N46" s="2">
        <v>3.1140521603736861E-3</v>
      </c>
      <c r="O46" s="2">
        <v>4.2818217205138186E-3</v>
      </c>
      <c r="P46" s="2">
        <v>6.2281043207473722E-3</v>
      </c>
      <c r="Q46" s="2">
        <v>6.2281043207473722E-3</v>
      </c>
      <c r="R46" s="2">
        <v>6.2281043207473722E-3</v>
      </c>
      <c r="S46" s="2">
        <v>6.2281043207473722E-3</v>
      </c>
      <c r="T46" s="2">
        <v>6.2281043207473722E-3</v>
      </c>
      <c r="U46" s="2">
        <v>6.2281043207473722E-3</v>
      </c>
      <c r="V46" s="2">
        <v>6.2281043207473722E-3</v>
      </c>
      <c r="W46" s="2">
        <v>1.2066952121448035E-2</v>
      </c>
      <c r="X46" s="2">
        <v>1.3623978201634877E-2</v>
      </c>
      <c r="Y46" s="2">
        <v>1.3623978201634877E-2</v>
      </c>
      <c r="Z46" s="2">
        <v>1.3623978201634877E-2</v>
      </c>
      <c r="AA46" s="2">
        <v>1.3623978201634877E-2</v>
      </c>
      <c r="AB46" s="2">
        <v>1.3623978201634877E-2</v>
      </c>
      <c r="AC46" s="2">
        <v>1.3623978201634877E-2</v>
      </c>
      <c r="AD46" s="2">
        <v>1.3623978201634877E-2</v>
      </c>
      <c r="AE46" s="2">
        <v>1.518100428182172E-2</v>
      </c>
      <c r="AF46" s="2">
        <v>1.518100428182172E-2</v>
      </c>
      <c r="AG46" s="2">
        <v>1.518100428182172E-2</v>
      </c>
      <c r="AH46" s="2">
        <v>1.518100428182172E-2</v>
      </c>
      <c r="AI46" s="2">
        <v>1.518100428182172E-2</v>
      </c>
      <c r="AJ46" s="2">
        <v>1.518100428182172E-2</v>
      </c>
      <c r="AK46" s="2">
        <v>1.518100428182172E-2</v>
      </c>
      <c r="AL46" s="2">
        <v>1.518100428182172E-2</v>
      </c>
      <c r="AM46" s="2">
        <v>1.518100428182172E-2</v>
      </c>
      <c r="AN46" s="2">
        <v>1.6348773841961851E-2</v>
      </c>
      <c r="AO46" s="2">
        <v>1.6348773841961851E-2</v>
      </c>
      <c r="AP46" s="2">
        <v>1.6738030362008563E-2</v>
      </c>
      <c r="AQ46" s="2">
        <v>1.7516543402101986E-2</v>
      </c>
      <c r="AR46" s="2">
        <v>1.7516543402101986E-2</v>
      </c>
      <c r="AS46" s="2">
        <v>1.7516543402101986E-2</v>
      </c>
      <c r="AT46" s="2">
        <v>1.7516543402101986E-2</v>
      </c>
      <c r="AU46" s="2">
        <v>1.7516543402101986E-2</v>
      </c>
      <c r="AV46" s="2">
        <v>1.7516543402101986E-2</v>
      </c>
      <c r="AW46" s="2">
        <v>1.7516543402101986E-2</v>
      </c>
      <c r="AX46" s="2">
        <v>1.7516543402101986E-2</v>
      </c>
      <c r="AY46" s="2">
        <v>1.7516543402101986E-2</v>
      </c>
      <c r="AZ46" s="2">
        <v>1.7516543402101986E-2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8"/>
    </row>
    <row r="47" spans="1:89" ht="14.5" customHeight="1">
      <c r="A47" s="5">
        <v>42064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7.0274068868587491E-4</v>
      </c>
      <c r="H47" s="2">
        <v>1.4054813773717498E-3</v>
      </c>
      <c r="I47" s="2">
        <v>1.7568517217146872E-3</v>
      </c>
      <c r="J47" s="2">
        <v>1.7568517217146872E-3</v>
      </c>
      <c r="K47" s="2">
        <v>3.1623330990864372E-3</v>
      </c>
      <c r="L47" s="2">
        <v>4.567814476458187E-3</v>
      </c>
      <c r="M47" s="2">
        <v>4.567814476458187E-3</v>
      </c>
      <c r="N47" s="2">
        <v>5.2705551651440622E-3</v>
      </c>
      <c r="O47" s="2">
        <v>6.3246661981728744E-3</v>
      </c>
      <c r="P47" s="2">
        <v>6.3246661981728744E-3</v>
      </c>
      <c r="Q47" s="2">
        <v>6.3246661981728744E-3</v>
      </c>
      <c r="R47" s="2">
        <v>6.3246661981728744E-3</v>
      </c>
      <c r="S47" s="2">
        <v>6.3246661981728744E-3</v>
      </c>
      <c r="T47" s="2">
        <v>6.3246661981728744E-3</v>
      </c>
      <c r="U47" s="2">
        <v>6.3246661981728744E-3</v>
      </c>
      <c r="V47" s="2">
        <v>1.2649332396345749E-2</v>
      </c>
      <c r="W47" s="2">
        <v>1.4406184118060435E-2</v>
      </c>
      <c r="X47" s="2">
        <v>1.4406184118060435E-2</v>
      </c>
      <c r="Y47" s="2">
        <v>1.651440618411806E-2</v>
      </c>
      <c r="Z47" s="2">
        <v>1.651440618411806E-2</v>
      </c>
      <c r="AA47" s="2">
        <v>1.651440618411806E-2</v>
      </c>
      <c r="AB47" s="2">
        <v>1.651440618411806E-2</v>
      </c>
      <c r="AC47" s="2">
        <v>1.7919887561489812E-2</v>
      </c>
      <c r="AD47" s="2">
        <v>1.7919887561489812E-2</v>
      </c>
      <c r="AE47" s="2">
        <v>2.0730850316233309E-2</v>
      </c>
      <c r="AF47" s="2">
        <v>2.2136331693605061E-2</v>
      </c>
      <c r="AG47" s="2">
        <v>2.2136331693605061E-2</v>
      </c>
      <c r="AH47" s="2">
        <v>2.2136331693605061E-2</v>
      </c>
      <c r="AI47" s="2">
        <v>2.2136331693605061E-2</v>
      </c>
      <c r="AJ47" s="2">
        <v>2.2136331693605061E-2</v>
      </c>
      <c r="AK47" s="2">
        <v>2.2136331693605061E-2</v>
      </c>
      <c r="AL47" s="2">
        <v>2.2136331693605061E-2</v>
      </c>
      <c r="AM47" s="2">
        <v>2.2136331693605061E-2</v>
      </c>
      <c r="AN47" s="2">
        <v>2.2136331693605061E-2</v>
      </c>
      <c r="AO47" s="2">
        <v>2.2136331693605061E-2</v>
      </c>
      <c r="AP47" s="2">
        <v>2.2136331693605061E-2</v>
      </c>
      <c r="AQ47" s="2">
        <v>2.2136331693605061E-2</v>
      </c>
      <c r="AR47" s="2">
        <v>2.2136331693605061E-2</v>
      </c>
      <c r="AS47" s="2">
        <v>2.2136331693605061E-2</v>
      </c>
      <c r="AT47" s="2">
        <v>2.2136331693605061E-2</v>
      </c>
      <c r="AU47" s="2">
        <v>2.2136331693605061E-2</v>
      </c>
      <c r="AV47" s="2">
        <v>2.2136331693605061E-2</v>
      </c>
      <c r="AW47" s="2">
        <v>2.2136331693605061E-2</v>
      </c>
      <c r="AX47" s="2">
        <v>2.2136331693605061E-2</v>
      </c>
      <c r="AY47" s="2">
        <v>2.2136331693605061E-2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8"/>
    </row>
    <row r="48" spans="1:89" ht="14.5" customHeight="1">
      <c r="A48" s="5">
        <v>42095</v>
      </c>
      <c r="B48" s="2">
        <v>0</v>
      </c>
      <c r="C48" s="2">
        <v>0</v>
      </c>
      <c r="D48" s="2">
        <v>0</v>
      </c>
      <c r="E48" s="2">
        <v>0</v>
      </c>
      <c r="F48" s="2">
        <v>7.1098471382865266E-4</v>
      </c>
      <c r="G48" s="2">
        <v>1.0664770707429791E-3</v>
      </c>
      <c r="H48" s="2">
        <v>1.0664770707429791E-3</v>
      </c>
      <c r="I48" s="2">
        <v>2.1329541414859582E-3</v>
      </c>
      <c r="J48" s="2">
        <v>3.1994312122289371E-3</v>
      </c>
      <c r="K48" s="2">
        <v>4.2659082829719164E-3</v>
      </c>
      <c r="L48" s="2">
        <v>4.9768929968005684E-3</v>
      </c>
      <c r="M48" s="2">
        <v>4.9768929968005684E-3</v>
      </c>
      <c r="N48" s="2">
        <v>4.9768929968005684E-3</v>
      </c>
      <c r="O48" s="2">
        <v>4.9768929968005684E-3</v>
      </c>
      <c r="P48" s="2">
        <v>4.9768929968005684E-3</v>
      </c>
      <c r="Q48" s="2">
        <v>4.9768929968005684E-3</v>
      </c>
      <c r="R48" s="2">
        <v>4.9768929968005684E-3</v>
      </c>
      <c r="S48" s="2">
        <v>4.9768929968005684E-3</v>
      </c>
      <c r="T48" s="2">
        <v>4.9768929968005684E-3</v>
      </c>
      <c r="U48" s="2">
        <v>1.4930678990401706E-2</v>
      </c>
      <c r="V48" s="2">
        <v>1.5641663704230358E-2</v>
      </c>
      <c r="W48" s="2">
        <v>1.5641663704230358E-2</v>
      </c>
      <c r="X48" s="2">
        <v>1.7063633131887666E-2</v>
      </c>
      <c r="Y48" s="2">
        <v>1.7063633131887666E-2</v>
      </c>
      <c r="Z48" s="2">
        <v>1.7063633131887666E-2</v>
      </c>
      <c r="AA48" s="2">
        <v>1.7063633131887666E-2</v>
      </c>
      <c r="AB48" s="2">
        <v>1.7063633131887666E-2</v>
      </c>
      <c r="AC48" s="2">
        <v>1.7774617845716316E-2</v>
      </c>
      <c r="AD48" s="2">
        <v>1.848560255954497E-2</v>
      </c>
      <c r="AE48" s="2">
        <v>1.848560255954497E-2</v>
      </c>
      <c r="AF48" s="2">
        <v>1.848560255954497E-2</v>
      </c>
      <c r="AG48" s="2">
        <v>1.848560255954497E-2</v>
      </c>
      <c r="AH48" s="2">
        <v>1.848560255954497E-2</v>
      </c>
      <c r="AI48" s="2">
        <v>1.848560255954497E-2</v>
      </c>
      <c r="AJ48" s="2">
        <v>1.848560255954497E-2</v>
      </c>
      <c r="AK48" s="2">
        <v>1.848560255954497E-2</v>
      </c>
      <c r="AL48" s="2">
        <v>1.848560255954497E-2</v>
      </c>
      <c r="AM48" s="2">
        <v>1.848560255954497E-2</v>
      </c>
      <c r="AN48" s="2">
        <v>1.848560255954497E-2</v>
      </c>
      <c r="AO48" s="2">
        <v>1.848560255954497E-2</v>
      </c>
      <c r="AP48" s="2">
        <v>1.848560255954497E-2</v>
      </c>
      <c r="AQ48" s="2">
        <v>1.848560255954497E-2</v>
      </c>
      <c r="AR48" s="2">
        <v>1.848560255954497E-2</v>
      </c>
      <c r="AS48" s="2">
        <v>1.848560255954497E-2</v>
      </c>
      <c r="AT48" s="2">
        <v>1.848560255954497E-2</v>
      </c>
      <c r="AU48" s="2">
        <v>1.848560255954497E-2</v>
      </c>
      <c r="AV48" s="2">
        <v>1.848560255954497E-2</v>
      </c>
      <c r="AW48" s="2">
        <v>1.848560255954497E-2</v>
      </c>
      <c r="AX48" s="2">
        <v>1.848560255954497E-2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8"/>
    </row>
    <row r="49" spans="1:89" ht="14.5" customHeight="1">
      <c r="A49" s="5">
        <v>42125</v>
      </c>
      <c r="B49" s="2">
        <v>0</v>
      </c>
      <c r="C49" s="2">
        <v>0</v>
      </c>
      <c r="D49" s="2">
        <v>0</v>
      </c>
      <c r="E49" s="2">
        <v>3.84172109104879E-4</v>
      </c>
      <c r="F49" s="2">
        <v>1.1525163273146369E-3</v>
      </c>
      <c r="G49" s="2">
        <v>1.536688436419516E-3</v>
      </c>
      <c r="H49" s="2">
        <v>2.3050326546292738E-3</v>
      </c>
      <c r="I49" s="2">
        <v>3.073376872839032E-3</v>
      </c>
      <c r="J49" s="2">
        <v>4.2258932001536685E-3</v>
      </c>
      <c r="K49" s="2">
        <v>4.6100653092585476E-3</v>
      </c>
      <c r="L49" s="2">
        <v>4.9942374183634267E-3</v>
      </c>
      <c r="M49" s="2">
        <v>5.3784095274683058E-3</v>
      </c>
      <c r="N49" s="2">
        <v>5.3784095274683058E-3</v>
      </c>
      <c r="O49" s="2">
        <v>5.3784095274683058E-3</v>
      </c>
      <c r="P49" s="2">
        <v>5.3784095274683058E-3</v>
      </c>
      <c r="Q49" s="2">
        <v>5.3784095274683058E-3</v>
      </c>
      <c r="R49" s="2">
        <v>5.3784095274683058E-3</v>
      </c>
      <c r="S49" s="2">
        <v>5.3784095274683058E-3</v>
      </c>
      <c r="T49" s="2">
        <v>1.3446023818670765E-2</v>
      </c>
      <c r="U49" s="2">
        <v>1.4214368036880523E-2</v>
      </c>
      <c r="V49" s="2">
        <v>1.4214368036880523E-2</v>
      </c>
      <c r="W49" s="2">
        <v>1.6519400691509797E-2</v>
      </c>
      <c r="X49" s="2">
        <v>1.6519400691509797E-2</v>
      </c>
      <c r="Y49" s="2">
        <v>2.0745293891663467E-2</v>
      </c>
      <c r="Z49" s="2">
        <v>2.0745293891663467E-2</v>
      </c>
      <c r="AA49" s="2">
        <v>2.0745293891663467E-2</v>
      </c>
      <c r="AB49" s="2">
        <v>2.0745293891663467E-2</v>
      </c>
      <c r="AC49" s="2">
        <v>2.0745293891663467E-2</v>
      </c>
      <c r="AD49" s="2">
        <v>2.0745293891663467E-2</v>
      </c>
      <c r="AE49" s="2">
        <v>2.0745293891663467E-2</v>
      </c>
      <c r="AF49" s="2">
        <v>2.0745293891663467E-2</v>
      </c>
      <c r="AG49" s="2">
        <v>2.0745293891663467E-2</v>
      </c>
      <c r="AH49" s="2">
        <v>2.0745293891663467E-2</v>
      </c>
      <c r="AI49" s="2">
        <v>2.0745293891663467E-2</v>
      </c>
      <c r="AJ49" s="2">
        <v>2.0745293891663467E-2</v>
      </c>
      <c r="AK49" s="2">
        <v>2.0745293891663467E-2</v>
      </c>
      <c r="AL49" s="2">
        <v>2.0745293891663467E-2</v>
      </c>
      <c r="AM49" s="2">
        <v>2.0745293891663467E-2</v>
      </c>
      <c r="AN49" s="2">
        <v>2.0745293891663467E-2</v>
      </c>
      <c r="AO49" s="2">
        <v>2.0745293891663467E-2</v>
      </c>
      <c r="AP49" s="2">
        <v>2.0745293891663467E-2</v>
      </c>
      <c r="AQ49" s="2">
        <v>2.0745293891663467E-2</v>
      </c>
      <c r="AR49" s="2">
        <v>2.0745293891663467E-2</v>
      </c>
      <c r="AS49" s="2">
        <v>2.0745293891663467E-2</v>
      </c>
      <c r="AT49" s="2">
        <v>2.0745293891663467E-2</v>
      </c>
      <c r="AU49" s="2">
        <v>2.0745293891663467E-2</v>
      </c>
      <c r="AV49" s="2">
        <v>2.0745293891663467E-2</v>
      </c>
      <c r="AW49" s="2">
        <v>2.0745293891663467E-2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8"/>
    </row>
    <row r="50" spans="1:89" ht="14.5" customHeight="1">
      <c r="A50" s="5">
        <v>42156</v>
      </c>
      <c r="B50" s="2">
        <v>0</v>
      </c>
      <c r="C50" s="2">
        <v>0</v>
      </c>
      <c r="D50" s="2">
        <v>0</v>
      </c>
      <c r="E50" s="2">
        <v>6.7613252197430695E-4</v>
      </c>
      <c r="F50" s="2">
        <v>6.7613252197430695E-4</v>
      </c>
      <c r="G50" s="2">
        <v>1.3522650439486139E-3</v>
      </c>
      <c r="H50" s="2">
        <v>2.0283975659229209E-3</v>
      </c>
      <c r="I50" s="2">
        <v>2.0283975659229209E-3</v>
      </c>
      <c r="J50" s="2">
        <v>2.3664638269100743E-3</v>
      </c>
      <c r="K50" s="2">
        <v>3.0425963488843813E-3</v>
      </c>
      <c r="L50" s="2">
        <v>3.3806626098715348E-3</v>
      </c>
      <c r="M50" s="2">
        <v>3.3806626098715348E-3</v>
      </c>
      <c r="N50" s="2">
        <v>3.3806626098715348E-3</v>
      </c>
      <c r="O50" s="2">
        <v>3.3806626098715348E-3</v>
      </c>
      <c r="P50" s="2">
        <v>3.3806626098715348E-3</v>
      </c>
      <c r="Q50" s="2">
        <v>3.3806626098715348E-3</v>
      </c>
      <c r="R50" s="2">
        <v>3.3806626098715348E-3</v>
      </c>
      <c r="S50" s="2">
        <v>1.3184584178498986E-2</v>
      </c>
      <c r="T50" s="2">
        <v>1.4198782961460446E-2</v>
      </c>
      <c r="U50" s="2">
        <v>1.4874915483434753E-2</v>
      </c>
      <c r="V50" s="2">
        <v>1.555104800540906E-2</v>
      </c>
      <c r="W50" s="2">
        <v>1.555104800540906E-2</v>
      </c>
      <c r="X50" s="2">
        <v>1.6903313049357674E-2</v>
      </c>
      <c r="Y50" s="2">
        <v>1.6903313049357674E-2</v>
      </c>
      <c r="Z50" s="2">
        <v>1.6903313049357674E-2</v>
      </c>
      <c r="AA50" s="2">
        <v>1.6903313049357674E-2</v>
      </c>
      <c r="AB50" s="2">
        <v>1.7241379310344827E-2</v>
      </c>
      <c r="AC50" s="2">
        <v>1.9607843137254902E-2</v>
      </c>
      <c r="AD50" s="2">
        <v>1.9607843137254902E-2</v>
      </c>
      <c r="AE50" s="2">
        <v>1.9607843137254902E-2</v>
      </c>
      <c r="AF50" s="2">
        <v>1.9607843137254902E-2</v>
      </c>
      <c r="AG50" s="2">
        <v>1.9607843137254902E-2</v>
      </c>
      <c r="AH50" s="2">
        <v>1.9607843137254902E-2</v>
      </c>
      <c r="AI50" s="2">
        <v>1.9607843137254902E-2</v>
      </c>
      <c r="AJ50" s="2">
        <v>1.9607843137254902E-2</v>
      </c>
      <c r="AK50" s="2">
        <v>1.9607843137254902E-2</v>
      </c>
      <c r="AL50" s="2">
        <v>1.9607843137254902E-2</v>
      </c>
      <c r="AM50" s="2">
        <v>1.9607843137254902E-2</v>
      </c>
      <c r="AN50" s="2">
        <v>1.9607843137254902E-2</v>
      </c>
      <c r="AO50" s="2">
        <v>1.9607843137254902E-2</v>
      </c>
      <c r="AP50" s="2">
        <v>1.9607843137254902E-2</v>
      </c>
      <c r="AQ50" s="2">
        <v>1.9607843137254902E-2</v>
      </c>
      <c r="AR50" s="2">
        <v>1.9607843137254902E-2</v>
      </c>
      <c r="AS50" s="2">
        <v>1.9607843137254902E-2</v>
      </c>
      <c r="AT50" s="2">
        <v>1.9607843137254902E-2</v>
      </c>
      <c r="AU50" s="2">
        <v>1.9607843137254902E-2</v>
      </c>
      <c r="AV50" s="2">
        <v>1.9945909398242055E-2</v>
      </c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8"/>
    </row>
    <row r="51" spans="1:89" ht="14.5" customHeight="1">
      <c r="A51" s="5">
        <v>42186</v>
      </c>
      <c r="B51" s="2">
        <v>0</v>
      </c>
      <c r="C51" s="2">
        <v>0</v>
      </c>
      <c r="D51" s="2">
        <v>0</v>
      </c>
      <c r="E51" s="2">
        <v>1.0362694300518134E-3</v>
      </c>
      <c r="F51" s="2">
        <v>2.0725388601036268E-3</v>
      </c>
      <c r="G51" s="2">
        <v>3.1088082901554403E-3</v>
      </c>
      <c r="H51" s="2">
        <v>4.1450777202072537E-3</v>
      </c>
      <c r="I51" s="2">
        <v>5.1813471502590676E-3</v>
      </c>
      <c r="J51" s="2">
        <v>9.3264248704663204E-3</v>
      </c>
      <c r="K51" s="2">
        <v>9.3264248704663204E-3</v>
      </c>
      <c r="L51" s="2">
        <v>9.3264248704663204E-3</v>
      </c>
      <c r="M51" s="2">
        <v>9.3264248704663204E-3</v>
      </c>
      <c r="N51" s="2">
        <v>9.3264248704663204E-3</v>
      </c>
      <c r="O51" s="2">
        <v>9.3264248704663204E-3</v>
      </c>
      <c r="P51" s="2">
        <v>9.3264248704663204E-3</v>
      </c>
      <c r="Q51" s="2">
        <v>9.3264248704663204E-3</v>
      </c>
      <c r="R51" s="2">
        <v>2.5906735751295335E-2</v>
      </c>
      <c r="S51" s="2">
        <v>2.7979274611398965E-2</v>
      </c>
      <c r="T51" s="2">
        <v>2.7979274611398965E-2</v>
      </c>
      <c r="U51" s="2">
        <v>3.2124352331606217E-2</v>
      </c>
      <c r="V51" s="2">
        <v>3.2124352331606217E-2</v>
      </c>
      <c r="W51" s="2">
        <v>3.9378238341968914E-2</v>
      </c>
      <c r="X51" s="2">
        <v>4.3523316062176166E-2</v>
      </c>
      <c r="Y51" s="2">
        <v>4.3523316062176166E-2</v>
      </c>
      <c r="Z51" s="2">
        <v>4.6632124352331605E-2</v>
      </c>
      <c r="AA51" s="2">
        <v>4.6632124352331605E-2</v>
      </c>
      <c r="AB51" s="2">
        <v>4.6632124352331605E-2</v>
      </c>
      <c r="AC51" s="2">
        <v>4.6632124352331605E-2</v>
      </c>
      <c r="AD51" s="2">
        <v>4.6632124352331605E-2</v>
      </c>
      <c r="AE51" s="2">
        <v>4.6632124352331605E-2</v>
      </c>
      <c r="AF51" s="2">
        <v>4.6632124352331605E-2</v>
      </c>
      <c r="AG51" s="2">
        <v>4.6632124352331605E-2</v>
      </c>
      <c r="AH51" s="2">
        <v>4.6632124352331605E-2</v>
      </c>
      <c r="AI51" s="2">
        <v>4.6632124352331605E-2</v>
      </c>
      <c r="AJ51" s="2">
        <v>4.6632124352331605E-2</v>
      </c>
      <c r="AK51" s="2">
        <v>4.6632124352331605E-2</v>
      </c>
      <c r="AL51" s="2">
        <v>4.6632124352331605E-2</v>
      </c>
      <c r="AM51" s="2">
        <v>4.6632124352331605E-2</v>
      </c>
      <c r="AN51" s="2">
        <v>4.6632124352331605E-2</v>
      </c>
      <c r="AO51" s="2">
        <v>4.6632124352331605E-2</v>
      </c>
      <c r="AP51" s="2">
        <v>4.6632124352331605E-2</v>
      </c>
      <c r="AQ51" s="2">
        <v>4.6632124352331605E-2</v>
      </c>
      <c r="AR51" s="2">
        <v>4.6632124352331605E-2</v>
      </c>
      <c r="AS51" s="2">
        <v>4.6632124352331605E-2</v>
      </c>
      <c r="AT51" s="2">
        <v>4.6632124352331605E-2</v>
      </c>
      <c r="AU51" s="2">
        <v>4.6632124352331605E-2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8"/>
    </row>
    <row r="52" spans="1:89" ht="14.5" customHeight="1">
      <c r="A52" s="5">
        <v>42217</v>
      </c>
      <c r="B52" s="2">
        <v>0</v>
      </c>
      <c r="C52" s="2">
        <v>0</v>
      </c>
      <c r="D52" s="2">
        <v>1.1627906976744186E-3</v>
      </c>
      <c r="E52" s="2">
        <v>3.4883720930232558E-3</v>
      </c>
      <c r="F52" s="2">
        <v>4.6511627906976744E-3</v>
      </c>
      <c r="G52" s="2">
        <v>5.8139534883720929E-3</v>
      </c>
      <c r="H52" s="2">
        <v>6.9767441860465115E-3</v>
      </c>
      <c r="I52" s="2">
        <v>8.1395348837209301E-3</v>
      </c>
      <c r="J52" s="2">
        <v>1.1627906976744186E-2</v>
      </c>
      <c r="K52" s="2">
        <v>1.1627906976744186E-2</v>
      </c>
      <c r="L52" s="2">
        <v>1.1627906976744186E-2</v>
      </c>
      <c r="M52" s="2">
        <v>1.1627906976744186E-2</v>
      </c>
      <c r="N52" s="2">
        <v>1.1627906976744186E-2</v>
      </c>
      <c r="O52" s="2">
        <v>1.1627906976744186E-2</v>
      </c>
      <c r="P52" s="2">
        <v>1.1627906976744186E-2</v>
      </c>
      <c r="Q52" s="2">
        <v>3.7209302325581395E-2</v>
      </c>
      <c r="R52" s="2">
        <v>3.8372093023255817E-2</v>
      </c>
      <c r="S52" s="2">
        <v>3.8372093023255817E-2</v>
      </c>
      <c r="T52" s="2">
        <v>4.0697674418604654E-2</v>
      </c>
      <c r="U52" s="2">
        <v>4.0697674418604654E-2</v>
      </c>
      <c r="V52" s="2">
        <v>4.1860465116279069E-2</v>
      </c>
      <c r="W52" s="2">
        <v>4.1860465116279069E-2</v>
      </c>
      <c r="X52" s="2">
        <v>4.1860465116279069E-2</v>
      </c>
      <c r="Y52" s="2">
        <v>4.7674418604651166E-2</v>
      </c>
      <c r="Z52" s="2">
        <v>0.05</v>
      </c>
      <c r="AA52" s="2">
        <v>0.05</v>
      </c>
      <c r="AB52" s="2">
        <v>0.05</v>
      </c>
      <c r="AC52" s="2">
        <v>0.05</v>
      </c>
      <c r="AD52" s="2">
        <v>0.05</v>
      </c>
      <c r="AE52" s="2">
        <v>0.05</v>
      </c>
      <c r="AF52" s="2">
        <v>0.05</v>
      </c>
      <c r="AG52" s="2">
        <v>0.05</v>
      </c>
      <c r="AH52" s="2">
        <v>0.05</v>
      </c>
      <c r="AI52" s="2">
        <v>0.05</v>
      </c>
      <c r="AJ52" s="2">
        <v>0.05</v>
      </c>
      <c r="AK52" s="2">
        <v>0.05</v>
      </c>
      <c r="AL52" s="2">
        <v>0.05</v>
      </c>
      <c r="AM52" s="2">
        <v>0.05</v>
      </c>
      <c r="AN52" s="2">
        <v>0.05</v>
      </c>
      <c r="AO52" s="2">
        <v>0.05</v>
      </c>
      <c r="AP52" s="2">
        <v>0.05</v>
      </c>
      <c r="AQ52" s="2">
        <v>0.05</v>
      </c>
      <c r="AR52" s="2">
        <v>0.05</v>
      </c>
      <c r="AS52" s="2">
        <v>0.05</v>
      </c>
      <c r="AT52" s="2">
        <v>0.05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8"/>
    </row>
    <row r="53" spans="1:89" ht="14.5" customHeight="1">
      <c r="A53" s="5">
        <v>42248</v>
      </c>
      <c r="B53" s="2">
        <v>0</v>
      </c>
      <c r="C53" s="2">
        <v>0</v>
      </c>
      <c r="D53" s="2">
        <v>0</v>
      </c>
      <c r="E53" s="2">
        <v>0</v>
      </c>
      <c r="F53" s="2">
        <v>1.001001001001001E-3</v>
      </c>
      <c r="G53" s="2">
        <v>3.003003003003003E-3</v>
      </c>
      <c r="H53" s="2">
        <v>4.004004004004004E-3</v>
      </c>
      <c r="I53" s="2">
        <v>6.006006006006006E-3</v>
      </c>
      <c r="J53" s="2">
        <v>6.006006006006006E-3</v>
      </c>
      <c r="K53" s="2">
        <v>6.006006006006006E-3</v>
      </c>
      <c r="L53" s="2">
        <v>6.006006006006006E-3</v>
      </c>
      <c r="M53" s="2">
        <v>6.006006006006006E-3</v>
      </c>
      <c r="N53" s="2">
        <v>6.006006006006006E-3</v>
      </c>
      <c r="O53" s="2">
        <v>6.006006006006006E-3</v>
      </c>
      <c r="P53" s="2">
        <v>3.2032032032032032E-2</v>
      </c>
      <c r="Q53" s="2">
        <v>3.4034034034034037E-2</v>
      </c>
      <c r="R53" s="2">
        <v>3.4034034034034037E-2</v>
      </c>
      <c r="S53" s="2">
        <v>3.6036036036036036E-2</v>
      </c>
      <c r="T53" s="2">
        <v>3.6036036036036036E-2</v>
      </c>
      <c r="U53" s="2">
        <v>3.6036036036036036E-2</v>
      </c>
      <c r="V53" s="2">
        <v>3.903903903903904E-2</v>
      </c>
      <c r="W53" s="2">
        <v>4.004004004004004E-2</v>
      </c>
      <c r="X53" s="2">
        <v>4.7047047047047048E-2</v>
      </c>
      <c r="Y53" s="2">
        <v>5.2052052052052052E-2</v>
      </c>
      <c r="Z53" s="2">
        <v>5.4054054054054057E-2</v>
      </c>
      <c r="AA53" s="2">
        <v>5.4054054054054057E-2</v>
      </c>
      <c r="AB53" s="2">
        <v>5.4054054054054057E-2</v>
      </c>
      <c r="AC53" s="2">
        <v>5.4054054054054057E-2</v>
      </c>
      <c r="AD53" s="2">
        <v>5.4054054054054057E-2</v>
      </c>
      <c r="AE53" s="2">
        <v>5.4054054054054057E-2</v>
      </c>
      <c r="AF53" s="2">
        <v>5.4054054054054057E-2</v>
      </c>
      <c r="AG53" s="2">
        <v>5.5055055055055056E-2</v>
      </c>
      <c r="AH53" s="2">
        <v>5.5055055055055056E-2</v>
      </c>
      <c r="AI53" s="2">
        <v>5.5055055055055056E-2</v>
      </c>
      <c r="AJ53" s="2">
        <v>5.5055055055055056E-2</v>
      </c>
      <c r="AK53" s="2">
        <v>5.5055055055055056E-2</v>
      </c>
      <c r="AL53" s="2">
        <v>5.5055055055055056E-2</v>
      </c>
      <c r="AM53" s="2">
        <v>5.5055055055055056E-2</v>
      </c>
      <c r="AN53" s="2">
        <v>5.5055055055055056E-2</v>
      </c>
      <c r="AO53" s="2">
        <v>5.5055055055055056E-2</v>
      </c>
      <c r="AP53" s="2">
        <v>5.5055055055055056E-2</v>
      </c>
      <c r="AQ53" s="2">
        <v>5.5055055055055056E-2</v>
      </c>
      <c r="AR53" s="2">
        <v>5.5055055055055056E-2</v>
      </c>
      <c r="AS53" s="2">
        <v>5.5055055055055056E-2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8"/>
    </row>
    <row r="54" spans="1:89" ht="14.5" customHeight="1">
      <c r="A54" s="5">
        <v>42278</v>
      </c>
      <c r="B54" s="2">
        <v>0</v>
      </c>
      <c r="C54" s="2">
        <v>0</v>
      </c>
      <c r="D54" s="2">
        <v>0</v>
      </c>
      <c r="E54" s="2">
        <v>2.4570024570024569E-3</v>
      </c>
      <c r="F54" s="2">
        <v>3.6855036855036856E-3</v>
      </c>
      <c r="G54" s="2">
        <v>6.1425061425061421E-3</v>
      </c>
      <c r="H54" s="2">
        <v>8.5995085995085995E-3</v>
      </c>
      <c r="I54" s="2">
        <v>8.5995085995085995E-3</v>
      </c>
      <c r="J54" s="2">
        <v>8.5995085995085995E-3</v>
      </c>
      <c r="K54" s="2">
        <v>8.5995085995085995E-3</v>
      </c>
      <c r="L54" s="2">
        <v>8.5995085995085995E-3</v>
      </c>
      <c r="M54" s="2">
        <v>8.5995085995085995E-3</v>
      </c>
      <c r="N54" s="2">
        <v>8.5995085995085995E-3</v>
      </c>
      <c r="O54" s="2">
        <v>5.896805896805897E-2</v>
      </c>
      <c r="P54" s="2">
        <v>6.0196560196560195E-2</v>
      </c>
      <c r="Q54" s="2">
        <v>6.0196560196560195E-2</v>
      </c>
      <c r="R54" s="2">
        <v>6.1425061425061427E-2</v>
      </c>
      <c r="S54" s="2">
        <v>6.2653562653562658E-2</v>
      </c>
      <c r="T54" s="2">
        <v>7.4938574938574934E-2</v>
      </c>
      <c r="U54" s="2">
        <v>7.4938574938574934E-2</v>
      </c>
      <c r="V54" s="2">
        <v>7.4938574938574934E-2</v>
      </c>
      <c r="W54" s="2">
        <v>7.4938574938574934E-2</v>
      </c>
      <c r="X54" s="2">
        <v>7.8624078624078622E-2</v>
      </c>
      <c r="Y54" s="2">
        <v>7.8624078624078622E-2</v>
      </c>
      <c r="Z54" s="2">
        <v>7.8624078624078622E-2</v>
      </c>
      <c r="AA54" s="2">
        <v>7.8624078624078622E-2</v>
      </c>
      <c r="AB54" s="2">
        <v>7.8624078624078622E-2</v>
      </c>
      <c r="AC54" s="2">
        <v>7.8624078624078622E-2</v>
      </c>
      <c r="AD54" s="2">
        <v>7.8624078624078622E-2</v>
      </c>
      <c r="AE54" s="2">
        <v>7.8624078624078622E-2</v>
      </c>
      <c r="AF54" s="2">
        <v>7.8624078624078622E-2</v>
      </c>
      <c r="AG54" s="2">
        <v>7.8624078624078622E-2</v>
      </c>
      <c r="AH54" s="2">
        <v>7.8624078624078622E-2</v>
      </c>
      <c r="AI54" s="2">
        <v>7.8624078624078622E-2</v>
      </c>
      <c r="AJ54" s="2">
        <v>7.8624078624078622E-2</v>
      </c>
      <c r="AK54" s="2">
        <v>7.8624078624078622E-2</v>
      </c>
      <c r="AL54" s="2">
        <v>7.8624078624078622E-2</v>
      </c>
      <c r="AM54" s="2">
        <v>7.8624078624078622E-2</v>
      </c>
      <c r="AN54" s="2">
        <v>7.8624078624078622E-2</v>
      </c>
      <c r="AO54" s="2">
        <v>7.8624078624078622E-2</v>
      </c>
      <c r="AP54" s="2">
        <v>7.8624078624078622E-2</v>
      </c>
      <c r="AQ54" s="2">
        <v>7.8624078624078622E-2</v>
      </c>
      <c r="AR54" s="2">
        <v>7.8624078624078622E-2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8"/>
    </row>
    <row r="55" spans="1:89" ht="14.5" customHeight="1">
      <c r="A55" s="5">
        <v>42309</v>
      </c>
      <c r="B55" s="2">
        <v>0</v>
      </c>
      <c r="C55" s="2">
        <v>0</v>
      </c>
      <c r="D55" s="2">
        <v>0</v>
      </c>
      <c r="E55" s="2">
        <v>9.1157702825888785E-4</v>
      </c>
      <c r="F55" s="2">
        <v>9.1157702825888785E-4</v>
      </c>
      <c r="G55" s="2">
        <v>1.8231540565177757E-3</v>
      </c>
      <c r="H55" s="2">
        <v>1.8231540565177757E-3</v>
      </c>
      <c r="I55" s="2">
        <v>1.8231540565177757E-3</v>
      </c>
      <c r="J55" s="2">
        <v>1.8231540565177757E-3</v>
      </c>
      <c r="K55" s="2">
        <v>1.8231540565177757E-3</v>
      </c>
      <c r="L55" s="2">
        <v>1.8231540565177757E-3</v>
      </c>
      <c r="M55" s="2">
        <v>1.8231540565177757E-3</v>
      </c>
      <c r="N55" s="2">
        <v>3.4639927073837742E-2</v>
      </c>
      <c r="O55" s="2">
        <v>3.7374658158614404E-2</v>
      </c>
      <c r="P55" s="2">
        <v>3.7374658158614404E-2</v>
      </c>
      <c r="Q55" s="2">
        <v>3.8286235186873289E-2</v>
      </c>
      <c r="R55" s="2">
        <v>3.8286235186873289E-2</v>
      </c>
      <c r="S55" s="2">
        <v>4.3755697356426621E-2</v>
      </c>
      <c r="T55" s="2">
        <v>4.7402005469462168E-2</v>
      </c>
      <c r="U55" s="2">
        <v>4.9225159525979945E-2</v>
      </c>
      <c r="V55" s="2">
        <v>5.1959890610756607E-2</v>
      </c>
      <c r="W55" s="2">
        <v>5.1959890610756607E-2</v>
      </c>
      <c r="X55" s="2">
        <v>5.1959890610756607E-2</v>
      </c>
      <c r="Y55" s="2">
        <v>5.1959890610756607E-2</v>
      </c>
      <c r="Z55" s="2">
        <v>5.1959890610756607E-2</v>
      </c>
      <c r="AA55" s="2">
        <v>5.1959890610756607E-2</v>
      </c>
      <c r="AB55" s="2">
        <v>5.1959890610756607E-2</v>
      </c>
      <c r="AC55" s="2">
        <v>5.1959890610756607E-2</v>
      </c>
      <c r="AD55" s="2">
        <v>5.1959890610756607E-2</v>
      </c>
      <c r="AE55" s="2">
        <v>5.1959890610756607E-2</v>
      </c>
      <c r="AF55" s="2">
        <v>5.1959890610756607E-2</v>
      </c>
      <c r="AG55" s="2">
        <v>5.1959890610756607E-2</v>
      </c>
      <c r="AH55" s="2">
        <v>5.1959890610756607E-2</v>
      </c>
      <c r="AI55" s="2">
        <v>5.1959890610756607E-2</v>
      </c>
      <c r="AJ55" s="2">
        <v>5.1959890610756607E-2</v>
      </c>
      <c r="AK55" s="2">
        <v>5.1959890610756607E-2</v>
      </c>
      <c r="AL55" s="2">
        <v>5.1959890610756607E-2</v>
      </c>
      <c r="AM55" s="2">
        <v>5.1959890610756607E-2</v>
      </c>
      <c r="AN55" s="2">
        <v>5.1959890610756607E-2</v>
      </c>
      <c r="AO55" s="2">
        <v>5.1959890610756607E-2</v>
      </c>
      <c r="AP55" s="2">
        <v>5.1959890610756607E-2</v>
      </c>
      <c r="AQ55" s="2">
        <v>5.1959890610756607E-2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8"/>
    </row>
    <row r="56" spans="1:89" ht="14.5" customHeight="1">
      <c r="A56" s="5">
        <v>42339</v>
      </c>
      <c r="B56" s="2">
        <v>0</v>
      </c>
      <c r="C56" s="2">
        <v>0</v>
      </c>
      <c r="D56" s="2">
        <v>0</v>
      </c>
      <c r="E56" s="2">
        <v>0</v>
      </c>
      <c r="F56" s="2">
        <v>1.0626992561105207E-3</v>
      </c>
      <c r="G56" s="2">
        <v>1.0626992561105207E-3</v>
      </c>
      <c r="H56" s="2">
        <v>1.0626992561105207E-3</v>
      </c>
      <c r="I56" s="2">
        <v>1.0626992561105207E-3</v>
      </c>
      <c r="J56" s="2">
        <v>1.0626992561105207E-3</v>
      </c>
      <c r="K56" s="2">
        <v>1.0626992561105207E-3</v>
      </c>
      <c r="L56" s="2">
        <v>1.0626992561105207E-3</v>
      </c>
      <c r="M56" s="2">
        <v>3.5069075451647183E-2</v>
      </c>
      <c r="N56" s="2">
        <v>4.0382571732199786E-2</v>
      </c>
      <c r="O56" s="2">
        <v>4.1445270988310308E-2</v>
      </c>
      <c r="P56" s="2">
        <v>4.1445270988310308E-2</v>
      </c>
      <c r="Q56" s="2">
        <v>4.1445270988310308E-2</v>
      </c>
      <c r="R56" s="2">
        <v>4.250797024442083E-2</v>
      </c>
      <c r="S56" s="2">
        <v>4.250797024442083E-2</v>
      </c>
      <c r="T56" s="2">
        <v>4.250797024442083E-2</v>
      </c>
      <c r="U56" s="2">
        <v>4.250797024442083E-2</v>
      </c>
      <c r="V56" s="2">
        <v>4.5696068012752389E-2</v>
      </c>
      <c r="W56" s="2">
        <v>4.6758767268862911E-2</v>
      </c>
      <c r="X56" s="2">
        <v>4.6758767268862911E-2</v>
      </c>
      <c r="Y56" s="2">
        <v>4.6758767268862911E-2</v>
      </c>
      <c r="Z56" s="2">
        <v>4.6758767268862911E-2</v>
      </c>
      <c r="AA56" s="2">
        <v>4.6758767268862911E-2</v>
      </c>
      <c r="AB56" s="2">
        <v>4.6758767268862911E-2</v>
      </c>
      <c r="AC56" s="2">
        <v>4.6758767268862911E-2</v>
      </c>
      <c r="AD56" s="2">
        <v>4.6758767268862911E-2</v>
      </c>
      <c r="AE56" s="2">
        <v>4.6758767268862911E-2</v>
      </c>
      <c r="AF56" s="2">
        <v>4.6758767268862911E-2</v>
      </c>
      <c r="AG56" s="2">
        <v>4.6758767268862911E-2</v>
      </c>
      <c r="AH56" s="2">
        <v>4.6758767268862911E-2</v>
      </c>
      <c r="AI56" s="2">
        <v>4.6758767268862911E-2</v>
      </c>
      <c r="AJ56" s="2">
        <v>4.6758767268862911E-2</v>
      </c>
      <c r="AK56" s="2">
        <v>4.6758767268862911E-2</v>
      </c>
      <c r="AL56" s="2">
        <v>4.6758767268862911E-2</v>
      </c>
      <c r="AM56" s="2">
        <v>4.6758767268862911E-2</v>
      </c>
      <c r="AN56" s="2">
        <v>4.6758767268862911E-2</v>
      </c>
      <c r="AO56" s="2">
        <v>4.6758767268862911E-2</v>
      </c>
      <c r="AP56" s="2">
        <v>4.6758767268862911E-2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8"/>
    </row>
    <row r="57" spans="1:89" ht="14.5" customHeight="1">
      <c r="A57" s="5">
        <v>42370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4.4117647058823532E-2</v>
      </c>
      <c r="M57" s="2">
        <v>4.9632352941176468E-2</v>
      </c>
      <c r="N57" s="2">
        <v>5.1470588235294115E-2</v>
      </c>
      <c r="O57" s="2">
        <v>5.8823529411764705E-2</v>
      </c>
      <c r="P57" s="2">
        <v>5.8823529411764705E-2</v>
      </c>
      <c r="Q57" s="2">
        <v>6.6176470588235295E-2</v>
      </c>
      <c r="R57" s="2">
        <v>6.6176470588235295E-2</v>
      </c>
      <c r="S57" s="2">
        <v>6.985294117647059E-2</v>
      </c>
      <c r="T57" s="2">
        <v>8.0882352941176475E-2</v>
      </c>
      <c r="U57" s="2">
        <v>8.0882352941176475E-2</v>
      </c>
      <c r="V57" s="2">
        <v>8.0882352941176475E-2</v>
      </c>
      <c r="W57" s="2">
        <v>8.0882352941176475E-2</v>
      </c>
      <c r="X57" s="2">
        <v>8.0882352941176475E-2</v>
      </c>
      <c r="Y57" s="2">
        <v>8.0882352941176475E-2</v>
      </c>
      <c r="Z57" s="2">
        <v>8.0882352941176475E-2</v>
      </c>
      <c r="AA57" s="2">
        <v>8.0882352941176475E-2</v>
      </c>
      <c r="AB57" s="2">
        <v>8.0882352941176475E-2</v>
      </c>
      <c r="AC57" s="2">
        <v>8.0882352941176475E-2</v>
      </c>
      <c r="AD57" s="2">
        <v>8.0882352941176475E-2</v>
      </c>
      <c r="AE57" s="2">
        <v>8.0882352941176475E-2</v>
      </c>
      <c r="AF57" s="2">
        <v>8.0882352941176475E-2</v>
      </c>
      <c r="AG57" s="2">
        <v>8.0882352941176475E-2</v>
      </c>
      <c r="AH57" s="2">
        <v>8.0882352941176475E-2</v>
      </c>
      <c r="AI57" s="2">
        <v>8.0882352941176475E-2</v>
      </c>
      <c r="AJ57" s="2">
        <v>8.0882352941176475E-2</v>
      </c>
      <c r="AK57" s="2">
        <v>8.0882352941176475E-2</v>
      </c>
      <c r="AL57" s="2">
        <v>8.0882352941176475E-2</v>
      </c>
      <c r="AM57" s="2">
        <v>8.0882352941176475E-2</v>
      </c>
      <c r="AN57" s="2">
        <v>8.0882352941176475E-2</v>
      </c>
      <c r="AO57" s="2">
        <v>8.0882352941176475E-2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8"/>
    </row>
    <row r="58" spans="1:89" ht="14.5" customHeight="1">
      <c r="A58" s="5">
        <v>42401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4.0756914119359534E-2</v>
      </c>
      <c r="L58" s="2">
        <v>4.3668122270742356E-2</v>
      </c>
      <c r="M58" s="2">
        <v>4.3668122270742356E-2</v>
      </c>
      <c r="N58" s="2">
        <v>4.9490538573508006E-2</v>
      </c>
      <c r="O58" s="2">
        <v>4.9490538573508006E-2</v>
      </c>
      <c r="P58" s="2">
        <v>6.1135371179039298E-2</v>
      </c>
      <c r="Q58" s="2">
        <v>6.1135371179039298E-2</v>
      </c>
      <c r="R58" s="2">
        <v>6.4046579330422126E-2</v>
      </c>
      <c r="S58" s="2">
        <v>6.5502183406113537E-2</v>
      </c>
      <c r="T58" s="2">
        <v>7.2780203784570591E-2</v>
      </c>
      <c r="U58" s="2">
        <v>8.0058224163027658E-2</v>
      </c>
      <c r="V58" s="2">
        <v>8.0058224163027658E-2</v>
      </c>
      <c r="W58" s="2">
        <v>8.0058224163027658E-2</v>
      </c>
      <c r="X58" s="2">
        <v>8.0058224163027658E-2</v>
      </c>
      <c r="Y58" s="2">
        <v>8.0058224163027658E-2</v>
      </c>
      <c r="Z58" s="2">
        <v>8.0058224163027658E-2</v>
      </c>
      <c r="AA58" s="2">
        <v>8.0058224163027658E-2</v>
      </c>
      <c r="AB58" s="2">
        <v>8.0058224163027658E-2</v>
      </c>
      <c r="AC58" s="2">
        <v>8.0058224163027658E-2</v>
      </c>
      <c r="AD58" s="2">
        <v>8.0058224163027658E-2</v>
      </c>
      <c r="AE58" s="2">
        <v>8.0058224163027658E-2</v>
      </c>
      <c r="AF58" s="2">
        <v>8.0058224163027658E-2</v>
      </c>
      <c r="AG58" s="2">
        <v>8.0058224163027658E-2</v>
      </c>
      <c r="AH58" s="2">
        <v>8.0058224163027658E-2</v>
      </c>
      <c r="AI58" s="2">
        <v>8.0058224163027658E-2</v>
      </c>
      <c r="AJ58" s="2">
        <v>8.0058224163027658E-2</v>
      </c>
      <c r="AK58" s="2">
        <v>8.0058224163027658E-2</v>
      </c>
      <c r="AL58" s="2">
        <v>8.0058224163027658E-2</v>
      </c>
      <c r="AM58" s="2">
        <v>8.0058224163027658E-2</v>
      </c>
      <c r="AN58" s="2">
        <v>8.0058224163027658E-2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8"/>
    </row>
    <row r="59" spans="1:89" ht="14.5" customHeight="1">
      <c r="A59" s="5">
        <v>42430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2.8011204481792718E-2</v>
      </c>
      <c r="K59" s="2">
        <v>3.454715219421102E-2</v>
      </c>
      <c r="L59" s="2">
        <v>3.454715219421102E-2</v>
      </c>
      <c r="M59" s="2">
        <v>3.6414565826330535E-2</v>
      </c>
      <c r="N59" s="2">
        <v>3.8281979458450049E-2</v>
      </c>
      <c r="O59" s="2">
        <v>4.0149393090569564E-2</v>
      </c>
      <c r="P59" s="2">
        <v>4.2950513538748833E-2</v>
      </c>
      <c r="Q59" s="2">
        <v>4.5751633986928102E-2</v>
      </c>
      <c r="R59" s="2">
        <v>5.3221288515406161E-2</v>
      </c>
      <c r="S59" s="2">
        <v>5.695611577964519E-2</v>
      </c>
      <c r="T59" s="2">
        <v>6.1624649859943981E-2</v>
      </c>
      <c r="U59" s="2">
        <v>6.1624649859943981E-2</v>
      </c>
      <c r="V59" s="2">
        <v>6.1624649859943981E-2</v>
      </c>
      <c r="W59" s="2">
        <v>6.1624649859943981E-2</v>
      </c>
      <c r="X59" s="2">
        <v>6.1624649859943981E-2</v>
      </c>
      <c r="Y59" s="2">
        <v>6.1624649859943981E-2</v>
      </c>
      <c r="Z59" s="2">
        <v>6.1624649859943981E-2</v>
      </c>
      <c r="AA59" s="2">
        <v>6.2558356676003735E-2</v>
      </c>
      <c r="AB59" s="2">
        <v>6.2558356676003735E-2</v>
      </c>
      <c r="AC59" s="2">
        <v>7.0961718020541548E-2</v>
      </c>
      <c r="AD59" s="2">
        <v>7.2829131652661069E-2</v>
      </c>
      <c r="AE59" s="2">
        <v>7.2829131652661069E-2</v>
      </c>
      <c r="AF59" s="2">
        <v>7.2829131652661069E-2</v>
      </c>
      <c r="AG59" s="2">
        <v>7.2829131652661069E-2</v>
      </c>
      <c r="AH59" s="2">
        <v>7.2829131652661069E-2</v>
      </c>
      <c r="AI59" s="2">
        <v>7.2829131652661069E-2</v>
      </c>
      <c r="AJ59" s="2">
        <v>7.2829131652661069E-2</v>
      </c>
      <c r="AK59" s="2">
        <v>7.2829131652661069E-2</v>
      </c>
      <c r="AL59" s="2">
        <v>7.2829131652661069E-2</v>
      </c>
      <c r="AM59" s="2">
        <v>7.2829131652661069E-2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8"/>
    </row>
    <row r="60" spans="1:89" ht="14.5" customHeight="1">
      <c r="A60" s="5">
        <v>42461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1.3404825737265416E-2</v>
      </c>
      <c r="J60" s="2">
        <v>1.876675603217158E-2</v>
      </c>
      <c r="K60" s="2">
        <v>1.876675603217158E-2</v>
      </c>
      <c r="L60" s="2">
        <v>2.7703306523681859E-2</v>
      </c>
      <c r="M60" s="2">
        <v>2.7703306523681859E-2</v>
      </c>
      <c r="N60" s="2">
        <v>2.9490616621983913E-2</v>
      </c>
      <c r="O60" s="2">
        <v>2.9490616621983913E-2</v>
      </c>
      <c r="P60" s="2">
        <v>3.1277926720285967E-2</v>
      </c>
      <c r="Q60" s="2">
        <v>3.3958891867739052E-2</v>
      </c>
      <c r="R60" s="2">
        <v>3.3958891867739052E-2</v>
      </c>
      <c r="S60" s="2">
        <v>3.4852546916890083E-2</v>
      </c>
      <c r="T60" s="2">
        <v>3.4852546916890083E-2</v>
      </c>
      <c r="U60" s="2">
        <v>3.4852546916890083E-2</v>
      </c>
      <c r="V60" s="2">
        <v>3.4852546916890083E-2</v>
      </c>
      <c r="W60" s="2">
        <v>3.4852546916890083E-2</v>
      </c>
      <c r="X60" s="2">
        <v>3.6639857015192137E-2</v>
      </c>
      <c r="Y60" s="2">
        <v>3.6639857015192137E-2</v>
      </c>
      <c r="Z60" s="2">
        <v>4.2895442359249331E-2</v>
      </c>
      <c r="AA60" s="2">
        <v>4.2895442359249331E-2</v>
      </c>
      <c r="AB60" s="2">
        <v>4.5576407506702415E-2</v>
      </c>
      <c r="AC60" s="2">
        <v>4.736371760500447E-2</v>
      </c>
      <c r="AD60" s="2">
        <v>4.736371760500447E-2</v>
      </c>
      <c r="AE60" s="2">
        <v>4.736371760500447E-2</v>
      </c>
      <c r="AF60" s="2">
        <v>4.736371760500447E-2</v>
      </c>
      <c r="AG60" s="2">
        <v>4.736371760500447E-2</v>
      </c>
      <c r="AH60" s="2">
        <v>4.736371760500447E-2</v>
      </c>
      <c r="AI60" s="2">
        <v>4.736371760500447E-2</v>
      </c>
      <c r="AJ60" s="2">
        <v>4.736371760500447E-2</v>
      </c>
      <c r="AK60" s="2">
        <v>4.736371760500447E-2</v>
      </c>
      <c r="AL60" s="2">
        <v>4.736371760500447E-2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8"/>
    </row>
    <row r="61" spans="1:89" ht="14.5" customHeight="1">
      <c r="A61" s="5">
        <v>42491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4.3554006968641118E-2</v>
      </c>
      <c r="I61" s="2">
        <v>4.3554006968641118E-2</v>
      </c>
      <c r="J61" s="2">
        <v>4.3554006968641118E-2</v>
      </c>
      <c r="K61" s="2">
        <v>6.097560975609756E-2</v>
      </c>
      <c r="L61" s="2">
        <v>6.097560975609756E-2</v>
      </c>
      <c r="M61" s="2">
        <v>7.1428571428571425E-2</v>
      </c>
      <c r="N61" s="2">
        <v>7.1428571428571425E-2</v>
      </c>
      <c r="O61" s="2">
        <v>7.1428571428571425E-2</v>
      </c>
      <c r="P61" s="2">
        <v>7.1428571428571425E-2</v>
      </c>
      <c r="Q61" s="2">
        <v>7.1428571428571425E-2</v>
      </c>
      <c r="R61" s="2">
        <v>7.4912891986062713E-2</v>
      </c>
      <c r="S61" s="2">
        <v>7.4912891986062713E-2</v>
      </c>
      <c r="T61" s="2">
        <v>7.4912891986062713E-2</v>
      </c>
      <c r="U61" s="2">
        <v>7.4912891986062713E-2</v>
      </c>
      <c r="V61" s="2">
        <v>7.4912891986062713E-2</v>
      </c>
      <c r="W61" s="2">
        <v>7.4912891986062713E-2</v>
      </c>
      <c r="X61" s="2">
        <v>7.4912891986062713E-2</v>
      </c>
      <c r="Y61" s="2">
        <v>7.4912891986062713E-2</v>
      </c>
      <c r="Z61" s="2">
        <v>7.4912891986062713E-2</v>
      </c>
      <c r="AA61" s="2">
        <v>7.4912891986062713E-2</v>
      </c>
      <c r="AB61" s="2">
        <v>7.4912891986062713E-2</v>
      </c>
      <c r="AC61" s="2">
        <v>7.4912891986062713E-2</v>
      </c>
      <c r="AD61" s="2">
        <v>7.4912891986062713E-2</v>
      </c>
      <c r="AE61" s="2">
        <v>7.4912891986062713E-2</v>
      </c>
      <c r="AF61" s="2">
        <v>7.4912891986062713E-2</v>
      </c>
      <c r="AG61" s="2">
        <v>7.4912891986062713E-2</v>
      </c>
      <c r="AH61" s="2">
        <v>7.4912891986062713E-2</v>
      </c>
      <c r="AI61" s="2">
        <v>7.4912891986062713E-2</v>
      </c>
      <c r="AJ61" s="2">
        <v>7.4912891986062713E-2</v>
      </c>
      <c r="AK61" s="2">
        <v>7.4912891986062713E-2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8"/>
    </row>
    <row r="62" spans="1:89" ht="14.5" customHeight="1">
      <c r="A62" s="5">
        <v>42522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4.1009463722397478E-2</v>
      </c>
      <c r="H62" s="2">
        <v>4.2060988433228183E-2</v>
      </c>
      <c r="I62" s="2">
        <v>4.2060988433228183E-2</v>
      </c>
      <c r="J62" s="2">
        <v>4.9421661409043111E-2</v>
      </c>
      <c r="K62" s="2">
        <v>5.0473186119873815E-2</v>
      </c>
      <c r="L62" s="2">
        <v>5.6782334384858045E-2</v>
      </c>
      <c r="M62" s="2">
        <v>5.993690851735016E-2</v>
      </c>
      <c r="N62" s="2">
        <v>6.4143007360672979E-2</v>
      </c>
      <c r="O62" s="2">
        <v>7.2555205047318619E-2</v>
      </c>
      <c r="P62" s="2">
        <v>7.6761303890641425E-2</v>
      </c>
      <c r="Q62" s="2">
        <v>8.2018927444794956E-2</v>
      </c>
      <c r="R62" s="2">
        <v>8.2018927444794956E-2</v>
      </c>
      <c r="S62" s="2">
        <v>8.2018927444794956E-2</v>
      </c>
      <c r="T62" s="2">
        <v>8.2018927444794956E-2</v>
      </c>
      <c r="U62" s="2">
        <v>8.2018927444794956E-2</v>
      </c>
      <c r="V62" s="2">
        <v>8.2018927444794956E-2</v>
      </c>
      <c r="W62" s="2">
        <v>8.2018927444794956E-2</v>
      </c>
      <c r="X62" s="2">
        <v>8.2018927444794956E-2</v>
      </c>
      <c r="Y62" s="2">
        <v>8.2018927444794956E-2</v>
      </c>
      <c r="Z62" s="2">
        <v>8.2018927444794956E-2</v>
      </c>
      <c r="AA62" s="2">
        <v>8.2018927444794956E-2</v>
      </c>
      <c r="AB62" s="2">
        <v>8.2018927444794956E-2</v>
      </c>
      <c r="AC62" s="2">
        <v>8.2018927444794956E-2</v>
      </c>
      <c r="AD62" s="2">
        <v>8.2018927444794956E-2</v>
      </c>
      <c r="AE62" s="2">
        <v>8.2018927444794956E-2</v>
      </c>
      <c r="AF62" s="2">
        <v>8.2018927444794956E-2</v>
      </c>
      <c r="AG62" s="2">
        <v>8.2018927444794956E-2</v>
      </c>
      <c r="AH62" s="2">
        <v>8.2018927444794956E-2</v>
      </c>
      <c r="AI62" s="2">
        <v>8.2018927444794956E-2</v>
      </c>
      <c r="AJ62" s="2">
        <v>8.2018927444794956E-2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8"/>
    </row>
    <row r="63" spans="1:89" ht="14.5" customHeight="1">
      <c r="A63" s="5">
        <v>42552</v>
      </c>
      <c r="B63" s="2">
        <v>0</v>
      </c>
      <c r="C63" s="2">
        <v>0</v>
      </c>
      <c r="D63" s="2">
        <v>0</v>
      </c>
      <c r="E63" s="2">
        <v>0</v>
      </c>
      <c r="F63" s="2">
        <v>3.4700315457413249E-2</v>
      </c>
      <c r="G63" s="2">
        <v>4.4164037854889593E-2</v>
      </c>
      <c r="H63" s="2">
        <v>4.4164037854889593E-2</v>
      </c>
      <c r="I63" s="2">
        <v>5.5205047318611984E-2</v>
      </c>
      <c r="J63" s="2">
        <v>5.6782334384858045E-2</v>
      </c>
      <c r="K63" s="2">
        <v>7.4132492113564666E-2</v>
      </c>
      <c r="L63" s="2">
        <v>7.4132492113564666E-2</v>
      </c>
      <c r="M63" s="2">
        <v>7.4132492113564666E-2</v>
      </c>
      <c r="N63" s="2">
        <v>7.7287066246056788E-2</v>
      </c>
      <c r="O63" s="2">
        <v>7.7287066246056788E-2</v>
      </c>
      <c r="P63" s="2">
        <v>7.7287066246056788E-2</v>
      </c>
      <c r="Q63" s="2">
        <v>7.7287066246056788E-2</v>
      </c>
      <c r="R63" s="2">
        <v>7.7287066246056788E-2</v>
      </c>
      <c r="S63" s="2">
        <v>7.7287066246056788E-2</v>
      </c>
      <c r="T63" s="2">
        <v>7.7287066246056788E-2</v>
      </c>
      <c r="U63" s="2">
        <v>7.7287066246056788E-2</v>
      </c>
      <c r="V63" s="2">
        <v>7.7287066246056788E-2</v>
      </c>
      <c r="W63" s="2">
        <v>8.5173501577287064E-2</v>
      </c>
      <c r="X63" s="2">
        <v>8.6750788643533125E-2</v>
      </c>
      <c r="Y63" s="2">
        <v>8.6750788643533125E-2</v>
      </c>
      <c r="Z63" s="2">
        <v>8.6750788643533125E-2</v>
      </c>
      <c r="AA63" s="2">
        <v>8.6750788643533125E-2</v>
      </c>
      <c r="AB63" s="2">
        <v>8.6750788643533125E-2</v>
      </c>
      <c r="AC63" s="2">
        <v>8.6750788643533125E-2</v>
      </c>
      <c r="AD63" s="2">
        <v>8.6750788643533125E-2</v>
      </c>
      <c r="AE63" s="2">
        <v>8.6750788643533125E-2</v>
      </c>
      <c r="AF63" s="2">
        <v>8.6750788643533125E-2</v>
      </c>
      <c r="AG63" s="2">
        <v>8.6750788643533125E-2</v>
      </c>
      <c r="AH63" s="2">
        <v>8.6750788643533125E-2</v>
      </c>
      <c r="AI63" s="2">
        <v>8.6750788643533125E-2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8"/>
    </row>
    <row r="64" spans="1:89" ht="14.5" customHeight="1">
      <c r="A64" s="5">
        <v>42583</v>
      </c>
      <c r="B64" s="2">
        <v>0</v>
      </c>
      <c r="C64" s="2">
        <v>0</v>
      </c>
      <c r="D64" s="2">
        <v>0</v>
      </c>
      <c r="E64" s="2">
        <v>2.8811524609843937E-2</v>
      </c>
      <c r="F64" s="2">
        <v>3.8415366146458581E-2</v>
      </c>
      <c r="G64" s="2">
        <v>3.9615846338535411E-2</v>
      </c>
      <c r="H64" s="2">
        <v>4.9219687875150062E-2</v>
      </c>
      <c r="I64" s="2">
        <v>4.9219687875150062E-2</v>
      </c>
      <c r="J64" s="2">
        <v>5.4021608643457383E-2</v>
      </c>
      <c r="K64" s="2">
        <v>5.4021608643457383E-2</v>
      </c>
      <c r="L64" s="2">
        <v>5.6422569027611044E-2</v>
      </c>
      <c r="M64" s="2">
        <v>6.2424969987995196E-2</v>
      </c>
      <c r="N64" s="2">
        <v>6.6026410564225688E-2</v>
      </c>
      <c r="O64" s="2">
        <v>7.8031212484993992E-2</v>
      </c>
      <c r="P64" s="2">
        <v>7.8031212484993992E-2</v>
      </c>
      <c r="Q64" s="2">
        <v>7.8031212484993992E-2</v>
      </c>
      <c r="R64" s="2">
        <v>7.8031212484993992E-2</v>
      </c>
      <c r="S64" s="2">
        <v>7.8031212484993992E-2</v>
      </c>
      <c r="T64" s="2">
        <v>7.8031212484993992E-2</v>
      </c>
      <c r="U64" s="2">
        <v>7.8031212484993992E-2</v>
      </c>
      <c r="V64" s="2">
        <v>7.8031212484993992E-2</v>
      </c>
      <c r="W64" s="2">
        <v>7.8031212484993992E-2</v>
      </c>
      <c r="X64" s="2">
        <v>8.0432172869147653E-2</v>
      </c>
      <c r="Y64" s="2">
        <v>8.0432172869147653E-2</v>
      </c>
      <c r="Z64" s="2">
        <v>8.0432172869147653E-2</v>
      </c>
      <c r="AA64" s="2">
        <v>8.0432172869147653E-2</v>
      </c>
      <c r="AB64" s="2">
        <v>8.0432172869147653E-2</v>
      </c>
      <c r="AC64" s="2">
        <v>8.0432172869147653E-2</v>
      </c>
      <c r="AD64" s="2">
        <v>8.0432172869147653E-2</v>
      </c>
      <c r="AE64" s="2">
        <v>8.0432172869147653E-2</v>
      </c>
      <c r="AF64" s="2">
        <v>8.0432172869147653E-2</v>
      </c>
      <c r="AG64" s="2">
        <v>8.0432172869147653E-2</v>
      </c>
      <c r="AH64" s="2">
        <v>8.0432172869147653E-2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8"/>
    </row>
    <row r="65" spans="1:89" ht="14.5" customHeight="1">
      <c r="A65" s="5">
        <v>42614</v>
      </c>
      <c r="B65" s="2">
        <v>0</v>
      </c>
      <c r="C65" s="2">
        <v>0</v>
      </c>
      <c r="D65" s="2">
        <v>2.5821596244131457E-2</v>
      </c>
      <c r="E65" s="2">
        <v>3.1690140845070422E-2</v>
      </c>
      <c r="F65" s="2">
        <v>3.4037558685446008E-2</v>
      </c>
      <c r="G65" s="2">
        <v>4.4600938967136149E-2</v>
      </c>
      <c r="H65" s="2">
        <v>4.4600938967136149E-2</v>
      </c>
      <c r="I65" s="2">
        <v>5.1643192488262914E-2</v>
      </c>
      <c r="J65" s="2">
        <v>5.5164319248826289E-2</v>
      </c>
      <c r="K65" s="2">
        <v>5.6338028169014086E-2</v>
      </c>
      <c r="L65" s="2">
        <v>6.3380281690140844E-2</v>
      </c>
      <c r="M65" s="2">
        <v>6.3380281690140844E-2</v>
      </c>
      <c r="N65" s="2">
        <v>6.8075117370892016E-2</v>
      </c>
      <c r="O65" s="2">
        <v>6.8075117370892016E-2</v>
      </c>
      <c r="P65" s="2">
        <v>6.8075117370892016E-2</v>
      </c>
      <c r="Q65" s="2">
        <v>6.8075117370892016E-2</v>
      </c>
      <c r="R65" s="2">
        <v>6.8075117370892016E-2</v>
      </c>
      <c r="S65" s="2">
        <v>6.8075117370892016E-2</v>
      </c>
      <c r="T65" s="2">
        <v>6.8075117370892016E-2</v>
      </c>
      <c r="U65" s="2">
        <v>6.8075117370892016E-2</v>
      </c>
      <c r="V65" s="2">
        <v>6.9248826291079812E-2</v>
      </c>
      <c r="W65" s="2">
        <v>7.0422535211267609E-2</v>
      </c>
      <c r="X65" s="2">
        <v>7.0422535211267609E-2</v>
      </c>
      <c r="Y65" s="2">
        <v>7.0422535211267609E-2</v>
      </c>
      <c r="Z65" s="2">
        <v>7.0422535211267609E-2</v>
      </c>
      <c r="AA65" s="2">
        <v>7.0422535211267609E-2</v>
      </c>
      <c r="AB65" s="2">
        <v>7.0422535211267609E-2</v>
      </c>
      <c r="AC65" s="2">
        <v>7.0422535211267609E-2</v>
      </c>
      <c r="AD65" s="2">
        <v>7.0422535211267609E-2</v>
      </c>
      <c r="AE65" s="2">
        <v>7.0422535211267609E-2</v>
      </c>
      <c r="AF65" s="2">
        <v>7.0422535211267609E-2</v>
      </c>
      <c r="AG65" s="2">
        <v>7.0422535211267609E-2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8"/>
    </row>
    <row r="66" spans="1:89" ht="14.5" customHeight="1">
      <c r="A66" s="5">
        <v>42644</v>
      </c>
      <c r="B66" s="2">
        <v>0</v>
      </c>
      <c r="C66" s="2">
        <v>0</v>
      </c>
      <c r="D66" s="2">
        <v>2.6462395543175487E-2</v>
      </c>
      <c r="E66" s="2">
        <v>2.9247910863509748E-2</v>
      </c>
      <c r="F66" s="2">
        <v>4.0389972144846797E-2</v>
      </c>
      <c r="G66" s="2">
        <v>4.3175487465181059E-2</v>
      </c>
      <c r="H66" s="2">
        <v>5.2924791086350974E-2</v>
      </c>
      <c r="I66" s="2">
        <v>5.7103064066852366E-2</v>
      </c>
      <c r="J66" s="2">
        <v>5.9888579387186627E-2</v>
      </c>
      <c r="K66" s="2">
        <v>6.4066852367688026E-2</v>
      </c>
      <c r="L66" s="2">
        <v>6.4066852367688026E-2</v>
      </c>
      <c r="M66" s="2">
        <v>6.545961002785515E-2</v>
      </c>
      <c r="N66" s="2">
        <v>6.545961002785515E-2</v>
      </c>
      <c r="O66" s="2">
        <v>6.545961002785515E-2</v>
      </c>
      <c r="P66" s="2">
        <v>6.545961002785515E-2</v>
      </c>
      <c r="Q66" s="2">
        <v>6.545961002785515E-2</v>
      </c>
      <c r="R66" s="2">
        <v>6.6852367688022288E-2</v>
      </c>
      <c r="S66" s="2">
        <v>7.1030640668523673E-2</v>
      </c>
      <c r="T66" s="2">
        <v>8.2172701949860719E-2</v>
      </c>
      <c r="U66" s="2">
        <v>8.2172701949860719E-2</v>
      </c>
      <c r="V66" s="2">
        <v>8.2172701949860719E-2</v>
      </c>
      <c r="W66" s="2">
        <v>8.2172701949860719E-2</v>
      </c>
      <c r="X66" s="2">
        <v>8.2172701949860719E-2</v>
      </c>
      <c r="Y66" s="2">
        <v>8.2172701949860719E-2</v>
      </c>
      <c r="Z66" s="2">
        <v>8.2172701949860719E-2</v>
      </c>
      <c r="AA66" s="2">
        <v>8.2172701949860719E-2</v>
      </c>
      <c r="AB66" s="2">
        <v>8.2172701949860719E-2</v>
      </c>
      <c r="AC66" s="2">
        <v>8.2172701949860719E-2</v>
      </c>
      <c r="AD66" s="2">
        <v>8.2172701949860719E-2</v>
      </c>
      <c r="AE66" s="2">
        <v>8.2172701949860719E-2</v>
      </c>
      <c r="AF66" s="2">
        <v>8.2172701949860719E-2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8"/>
    </row>
    <row r="67" spans="1:89" ht="14.5" customHeight="1">
      <c r="A67" s="5">
        <v>42675</v>
      </c>
      <c r="B67" s="2">
        <v>0</v>
      </c>
      <c r="C67" s="2">
        <v>0</v>
      </c>
      <c r="D67" s="2">
        <v>1.7632241813602016E-2</v>
      </c>
      <c r="E67" s="2">
        <v>3.0226700251889168E-2</v>
      </c>
      <c r="F67" s="2">
        <v>3.0226700251889168E-2</v>
      </c>
      <c r="G67" s="2">
        <v>4.9118387909319897E-2</v>
      </c>
      <c r="H67" s="2">
        <v>5.6675062972292189E-2</v>
      </c>
      <c r="I67" s="2">
        <v>6.6750629722921909E-2</v>
      </c>
      <c r="J67" s="2">
        <v>6.6750629722921909E-2</v>
      </c>
      <c r="K67" s="2">
        <v>7.1788413098236775E-2</v>
      </c>
      <c r="L67" s="2">
        <v>7.9345088161209068E-2</v>
      </c>
      <c r="M67" s="2">
        <v>7.9345088161209068E-2</v>
      </c>
      <c r="N67" s="2">
        <v>7.9345088161209068E-2</v>
      </c>
      <c r="O67" s="2">
        <v>7.9345088161209068E-2</v>
      </c>
      <c r="P67" s="2">
        <v>7.9345088161209068E-2</v>
      </c>
      <c r="Q67" s="2">
        <v>7.9345088161209068E-2</v>
      </c>
      <c r="R67" s="2">
        <v>7.9345088161209068E-2</v>
      </c>
      <c r="S67" s="2">
        <v>7.9345088161209068E-2</v>
      </c>
      <c r="T67" s="2">
        <v>7.9345088161209068E-2</v>
      </c>
      <c r="U67" s="2">
        <v>7.9345088161209068E-2</v>
      </c>
      <c r="V67" s="2">
        <v>7.9345088161209068E-2</v>
      </c>
      <c r="W67" s="2">
        <v>7.9345088161209068E-2</v>
      </c>
      <c r="X67" s="2">
        <v>7.9345088161209068E-2</v>
      </c>
      <c r="Y67" s="2">
        <v>7.9345088161209068E-2</v>
      </c>
      <c r="Z67" s="2">
        <v>7.9345088161209068E-2</v>
      </c>
      <c r="AA67" s="2">
        <v>7.9345088161209068E-2</v>
      </c>
      <c r="AB67" s="2">
        <v>7.9345088161209068E-2</v>
      </c>
      <c r="AC67" s="2">
        <v>7.9345088161209068E-2</v>
      </c>
      <c r="AD67" s="2">
        <v>7.9345088161209068E-2</v>
      </c>
      <c r="AE67" s="2">
        <v>7.9345088161209068E-2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8"/>
    </row>
    <row r="68" spans="1:89" ht="14.5" customHeight="1">
      <c r="A68" s="5">
        <v>42705</v>
      </c>
      <c r="B68" s="2">
        <v>0</v>
      </c>
      <c r="C68" s="2">
        <v>0</v>
      </c>
      <c r="D68" s="2">
        <v>2.5824964131994262E-2</v>
      </c>
      <c r="E68" s="2">
        <v>2.5824964131994262E-2</v>
      </c>
      <c r="F68" s="2">
        <v>4.3041606886657105E-2</v>
      </c>
      <c r="G68" s="2">
        <v>4.5911047345767578E-2</v>
      </c>
      <c r="H68" s="2">
        <v>4.5911047345767578E-2</v>
      </c>
      <c r="I68" s="2">
        <v>5.0215208034433287E-2</v>
      </c>
      <c r="J68" s="2">
        <v>5.0215208034433287E-2</v>
      </c>
      <c r="K68" s="2">
        <v>5.7388809182209469E-2</v>
      </c>
      <c r="L68" s="2">
        <v>5.7388809182209469E-2</v>
      </c>
      <c r="M68" s="2">
        <v>5.7388809182209469E-2</v>
      </c>
      <c r="N68" s="2">
        <v>5.7388809182209469E-2</v>
      </c>
      <c r="O68" s="2">
        <v>5.7388809182209469E-2</v>
      </c>
      <c r="P68" s="2">
        <v>5.7388809182209469E-2</v>
      </c>
      <c r="Q68" s="2">
        <v>5.7388809182209469E-2</v>
      </c>
      <c r="R68" s="2">
        <v>5.7388809182209469E-2</v>
      </c>
      <c r="S68" s="2">
        <v>5.7388809182209469E-2</v>
      </c>
      <c r="T68" s="2">
        <v>5.7388809182209469E-2</v>
      </c>
      <c r="U68" s="2">
        <v>5.7388809182209469E-2</v>
      </c>
      <c r="V68" s="2">
        <v>5.7388809182209469E-2</v>
      </c>
      <c r="W68" s="2">
        <v>5.7388809182209469E-2</v>
      </c>
      <c r="X68" s="2">
        <v>5.7388809182209469E-2</v>
      </c>
      <c r="Y68" s="2">
        <v>5.7388809182209469E-2</v>
      </c>
      <c r="Z68" s="2">
        <v>5.7388809182209469E-2</v>
      </c>
      <c r="AA68" s="2">
        <v>5.7388809182209469E-2</v>
      </c>
      <c r="AB68" s="2">
        <v>5.7388809182209469E-2</v>
      </c>
      <c r="AC68" s="2">
        <v>5.7388809182209469E-2</v>
      </c>
      <c r="AD68" s="2">
        <v>5.7388809182209469E-2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8"/>
    </row>
    <row r="69" spans="1:89" ht="14.5" customHeight="1">
      <c r="A69" s="5">
        <v>42736</v>
      </c>
      <c r="B69" s="2">
        <v>0</v>
      </c>
      <c r="C69" s="2">
        <v>0</v>
      </c>
      <c r="D69" s="2">
        <v>2.1881838074398249E-2</v>
      </c>
      <c r="E69" s="2">
        <v>3.9387308533916851E-2</v>
      </c>
      <c r="F69" s="2">
        <v>5.0328227571115977E-2</v>
      </c>
      <c r="G69" s="2">
        <v>5.0328227571115977E-2</v>
      </c>
      <c r="H69" s="2">
        <v>5.2516411378555797E-2</v>
      </c>
      <c r="I69" s="2">
        <v>5.2516411378555797E-2</v>
      </c>
      <c r="J69" s="2">
        <v>5.9080962800875277E-2</v>
      </c>
      <c r="K69" s="2">
        <v>5.9080962800875277E-2</v>
      </c>
      <c r="L69" s="2">
        <v>5.9080962800875277E-2</v>
      </c>
      <c r="M69" s="2">
        <v>5.9080962800875277E-2</v>
      </c>
      <c r="N69" s="2">
        <v>5.9080962800875277E-2</v>
      </c>
      <c r="O69" s="2">
        <v>5.9080962800875277E-2</v>
      </c>
      <c r="P69" s="2">
        <v>5.9080962800875277E-2</v>
      </c>
      <c r="Q69" s="2">
        <v>8.9715536105032828E-2</v>
      </c>
      <c r="R69" s="2">
        <v>8.9715536105032828E-2</v>
      </c>
      <c r="S69" s="2">
        <v>9.4091903719912467E-2</v>
      </c>
      <c r="T69" s="2">
        <v>9.4091903719912467E-2</v>
      </c>
      <c r="U69" s="2">
        <v>9.4091903719912467E-2</v>
      </c>
      <c r="V69" s="2">
        <v>9.4091903719912467E-2</v>
      </c>
      <c r="W69" s="2">
        <v>9.4091903719912467E-2</v>
      </c>
      <c r="X69" s="2">
        <v>9.4091903719912467E-2</v>
      </c>
      <c r="Y69" s="2">
        <v>9.4091903719912467E-2</v>
      </c>
      <c r="Z69" s="2">
        <v>9.4091903719912467E-2</v>
      </c>
      <c r="AA69" s="2">
        <v>9.4091903719912467E-2</v>
      </c>
      <c r="AB69" s="2">
        <v>9.4091903719912467E-2</v>
      </c>
      <c r="AC69" s="2">
        <v>9.4091903719912467E-2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8"/>
    </row>
    <row r="70" spans="1:89" ht="14.5" customHeight="1">
      <c r="A70" s="5">
        <v>42767</v>
      </c>
      <c r="B70" s="2">
        <v>0</v>
      </c>
      <c r="C70" s="2">
        <v>0</v>
      </c>
      <c r="D70" s="2">
        <v>6.093189964157706E-2</v>
      </c>
      <c r="E70" s="2">
        <v>6.093189964157706E-2</v>
      </c>
      <c r="F70" s="2">
        <v>6.8100358422939072E-2</v>
      </c>
      <c r="G70" s="2">
        <v>7.5268817204301078E-2</v>
      </c>
      <c r="H70" s="2">
        <v>7.5268817204301078E-2</v>
      </c>
      <c r="I70" s="2">
        <v>7.7060931899641583E-2</v>
      </c>
      <c r="J70" s="2">
        <v>7.7060931899641583E-2</v>
      </c>
      <c r="K70" s="2">
        <v>7.7060931899641583E-2</v>
      </c>
      <c r="L70" s="2">
        <v>7.7060931899641583E-2</v>
      </c>
      <c r="M70" s="2">
        <v>7.7060931899641583E-2</v>
      </c>
      <c r="N70" s="2">
        <v>7.7060931899641583E-2</v>
      </c>
      <c r="O70" s="2">
        <v>7.7060931899641583E-2</v>
      </c>
      <c r="P70" s="2">
        <v>7.7060931899641583E-2</v>
      </c>
      <c r="Q70" s="2">
        <v>7.7060931899641583E-2</v>
      </c>
      <c r="R70" s="2">
        <v>8.4229390681003588E-2</v>
      </c>
      <c r="S70" s="2">
        <v>8.7813620071684584E-2</v>
      </c>
      <c r="T70" s="2">
        <v>8.7813620071684584E-2</v>
      </c>
      <c r="U70" s="2">
        <v>8.7813620071684584E-2</v>
      </c>
      <c r="V70" s="2">
        <v>8.7813620071684584E-2</v>
      </c>
      <c r="W70" s="2">
        <v>8.7813620071684584E-2</v>
      </c>
      <c r="X70" s="2">
        <v>8.7813620071684584E-2</v>
      </c>
      <c r="Y70" s="2">
        <v>8.7813620071684584E-2</v>
      </c>
      <c r="Z70" s="2">
        <v>8.7813620071684584E-2</v>
      </c>
      <c r="AA70" s="2">
        <v>8.7813620071684584E-2</v>
      </c>
      <c r="AB70" s="2">
        <v>8.7813620071684584E-2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8"/>
    </row>
    <row r="71" spans="1:89" ht="14.5" customHeight="1">
      <c r="A71" s="5">
        <v>42795</v>
      </c>
      <c r="B71" s="2">
        <v>0</v>
      </c>
      <c r="C71" s="2">
        <v>0</v>
      </c>
      <c r="D71" s="2">
        <v>1.859504132231405E-2</v>
      </c>
      <c r="E71" s="2">
        <v>2.7892561983471075E-2</v>
      </c>
      <c r="F71" s="2">
        <v>3.3057851239669422E-2</v>
      </c>
      <c r="G71" s="2">
        <v>3.8223140495867766E-2</v>
      </c>
      <c r="H71" s="2">
        <v>4.0289256198347105E-2</v>
      </c>
      <c r="I71" s="2">
        <v>4.0289256198347105E-2</v>
      </c>
      <c r="J71" s="2">
        <v>4.0289256198347105E-2</v>
      </c>
      <c r="K71" s="2">
        <v>4.0289256198347105E-2</v>
      </c>
      <c r="L71" s="2">
        <v>4.0289256198347105E-2</v>
      </c>
      <c r="M71" s="2">
        <v>4.8553719008264461E-2</v>
      </c>
      <c r="N71" s="2">
        <v>4.8553719008264461E-2</v>
      </c>
      <c r="O71" s="2">
        <v>5.2685950413223138E-2</v>
      </c>
      <c r="P71" s="2">
        <v>5.2685950413223138E-2</v>
      </c>
      <c r="Q71" s="2">
        <v>5.2685950413223138E-2</v>
      </c>
      <c r="R71" s="2">
        <v>5.2685950413223138E-2</v>
      </c>
      <c r="S71" s="2">
        <v>5.4752066115702477E-2</v>
      </c>
      <c r="T71" s="2">
        <v>5.4752066115702477E-2</v>
      </c>
      <c r="U71" s="2">
        <v>5.4752066115702477E-2</v>
      </c>
      <c r="V71" s="2">
        <v>5.4752066115702477E-2</v>
      </c>
      <c r="W71" s="2">
        <v>5.4752066115702477E-2</v>
      </c>
      <c r="X71" s="2">
        <v>5.4752066115702477E-2</v>
      </c>
      <c r="Y71" s="2">
        <v>5.9917355371900828E-2</v>
      </c>
      <c r="Z71" s="2">
        <v>5.9917355371900828E-2</v>
      </c>
      <c r="AA71" s="2">
        <v>6.1983471074380167E-2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8"/>
    </row>
    <row r="72" spans="1:89" ht="14.5" customHeight="1">
      <c r="A72" s="5">
        <v>42826</v>
      </c>
      <c r="B72" s="2">
        <v>0</v>
      </c>
      <c r="C72" s="2">
        <v>0</v>
      </c>
      <c r="D72" s="2">
        <v>3.8123167155425221E-2</v>
      </c>
      <c r="E72" s="2">
        <v>3.8123167155425221E-2</v>
      </c>
      <c r="F72" s="2">
        <v>3.8123167155425221E-2</v>
      </c>
      <c r="G72" s="2">
        <v>3.8123167155425221E-2</v>
      </c>
      <c r="H72" s="2">
        <v>3.8123167155425221E-2</v>
      </c>
      <c r="I72" s="2">
        <v>4.2521994134897358E-2</v>
      </c>
      <c r="J72" s="2">
        <v>4.2521994134897358E-2</v>
      </c>
      <c r="K72" s="2">
        <v>4.2521994134897358E-2</v>
      </c>
      <c r="L72" s="2">
        <v>4.5454545454545456E-2</v>
      </c>
      <c r="M72" s="2">
        <v>4.5454545454545456E-2</v>
      </c>
      <c r="N72" s="2">
        <v>5.2785923753665691E-2</v>
      </c>
      <c r="O72" s="2">
        <v>5.2785923753665691E-2</v>
      </c>
      <c r="P72" s="2">
        <v>5.5718475073313782E-2</v>
      </c>
      <c r="Q72" s="2">
        <v>5.865102639296188E-2</v>
      </c>
      <c r="R72" s="2">
        <v>5.865102639296188E-2</v>
      </c>
      <c r="S72" s="2">
        <v>5.865102639296188E-2</v>
      </c>
      <c r="T72" s="2">
        <v>5.865102639296188E-2</v>
      </c>
      <c r="U72" s="2">
        <v>5.865102639296188E-2</v>
      </c>
      <c r="V72" s="2">
        <v>5.865102639296188E-2</v>
      </c>
      <c r="W72" s="2">
        <v>5.865102639296188E-2</v>
      </c>
      <c r="X72" s="2">
        <v>5.865102639296188E-2</v>
      </c>
      <c r="Y72" s="2">
        <v>5.865102639296188E-2</v>
      </c>
      <c r="Z72" s="2">
        <v>5.865102639296188E-2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8"/>
    </row>
    <row r="73" spans="1:89" ht="14.5" customHeight="1">
      <c r="A73" s="5">
        <v>42856</v>
      </c>
      <c r="B73" s="2">
        <v>0</v>
      </c>
      <c r="C73" s="2">
        <v>0</v>
      </c>
      <c r="D73" s="2">
        <v>1.0356731875719217E-2</v>
      </c>
      <c r="E73" s="2">
        <v>1.3808975834292289E-2</v>
      </c>
      <c r="F73" s="2">
        <v>1.8411967779056387E-2</v>
      </c>
      <c r="G73" s="2">
        <v>1.8411967779056387E-2</v>
      </c>
      <c r="H73" s="2">
        <v>2.9919447640966629E-2</v>
      </c>
      <c r="I73" s="2">
        <v>3.5673187571921748E-2</v>
      </c>
      <c r="J73" s="2">
        <v>3.5673187571921748E-2</v>
      </c>
      <c r="K73" s="2">
        <v>3.6823935558112773E-2</v>
      </c>
      <c r="L73" s="2">
        <v>3.6823935558112773E-2</v>
      </c>
      <c r="M73" s="2">
        <v>4.1426927502876867E-2</v>
      </c>
      <c r="N73" s="2">
        <v>4.3728423475258918E-2</v>
      </c>
      <c r="O73" s="2">
        <v>4.4879171461449943E-2</v>
      </c>
      <c r="P73" s="2">
        <v>4.4879171461449943E-2</v>
      </c>
      <c r="Q73" s="2">
        <v>4.4879171461449943E-2</v>
      </c>
      <c r="R73" s="2">
        <v>4.4879171461449943E-2</v>
      </c>
      <c r="S73" s="2">
        <v>4.4879171461449943E-2</v>
      </c>
      <c r="T73" s="2">
        <v>4.4879171461449943E-2</v>
      </c>
      <c r="U73" s="2">
        <v>4.4879171461449943E-2</v>
      </c>
      <c r="V73" s="2">
        <v>4.4879171461449943E-2</v>
      </c>
      <c r="W73" s="2">
        <v>4.4879171461449943E-2</v>
      </c>
      <c r="X73" s="2">
        <v>4.4879171461449943E-2</v>
      </c>
      <c r="Y73" s="2">
        <v>4.8331415420023012E-2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8"/>
    </row>
    <row r="74" spans="1:89" ht="14.5" customHeight="1">
      <c r="A74" s="5">
        <v>42887</v>
      </c>
      <c r="B74" s="2">
        <v>0</v>
      </c>
      <c r="C74" s="2">
        <v>0</v>
      </c>
      <c r="D74" s="2">
        <v>5.8043117744610278E-3</v>
      </c>
      <c r="E74" s="2">
        <v>6.6334991708126038E-3</v>
      </c>
      <c r="F74" s="2">
        <v>7.462686567164179E-3</v>
      </c>
      <c r="G74" s="2">
        <v>1.1608623548922056E-2</v>
      </c>
      <c r="H74" s="2">
        <v>1.3266998341625208E-2</v>
      </c>
      <c r="I74" s="2">
        <v>1.4096185737976783E-2</v>
      </c>
      <c r="J74" s="2">
        <v>1.824212271973466E-2</v>
      </c>
      <c r="K74" s="2">
        <v>1.824212271973466E-2</v>
      </c>
      <c r="L74" s="2">
        <v>2.3217247097844111E-2</v>
      </c>
      <c r="M74" s="2">
        <v>2.736318407960199E-2</v>
      </c>
      <c r="N74" s="2">
        <v>2.9850746268656716E-2</v>
      </c>
      <c r="O74" s="2">
        <v>2.9850746268656716E-2</v>
      </c>
      <c r="P74" s="2">
        <v>3.0679933665008291E-2</v>
      </c>
      <c r="Q74" s="2">
        <v>3.0679933665008291E-2</v>
      </c>
      <c r="R74" s="2">
        <v>3.0679933665008291E-2</v>
      </c>
      <c r="S74" s="2">
        <v>3.0679933665008291E-2</v>
      </c>
      <c r="T74" s="2">
        <v>3.0679933665008291E-2</v>
      </c>
      <c r="U74" s="2">
        <v>3.0679933665008291E-2</v>
      </c>
      <c r="V74" s="2">
        <v>3.0679933665008291E-2</v>
      </c>
      <c r="W74" s="2">
        <v>3.0679933665008291E-2</v>
      </c>
      <c r="X74" s="2">
        <v>3.0679933665008291E-2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8"/>
    </row>
    <row r="75" spans="1:89" ht="14.5" customHeight="1">
      <c r="A75" s="5">
        <v>42917</v>
      </c>
      <c r="B75" s="2">
        <v>0</v>
      </c>
      <c r="C75" s="2">
        <v>0</v>
      </c>
      <c r="D75" s="2">
        <v>1.1746280344557558E-3</v>
      </c>
      <c r="E75" s="2">
        <v>2.3492560689115116E-3</v>
      </c>
      <c r="F75" s="2">
        <v>2.3492560689115116E-3</v>
      </c>
      <c r="G75" s="2">
        <v>3.1323414252153485E-3</v>
      </c>
      <c r="H75" s="2">
        <v>3.5238841033672671E-3</v>
      </c>
      <c r="I75" s="2">
        <v>4.6985121378230231E-3</v>
      </c>
      <c r="J75" s="2">
        <v>5.0900548159749414E-3</v>
      </c>
      <c r="K75" s="2">
        <v>5.0900548159749414E-3</v>
      </c>
      <c r="L75" s="2">
        <v>5.8731401722787787E-3</v>
      </c>
      <c r="M75" s="2">
        <v>8.2223962411902898E-3</v>
      </c>
      <c r="N75" s="2">
        <v>8.2223962411902898E-3</v>
      </c>
      <c r="O75" s="2">
        <v>8.2223962411902898E-3</v>
      </c>
      <c r="P75" s="2">
        <v>8.2223962411902898E-3</v>
      </c>
      <c r="Q75" s="2">
        <v>9.0054815974941263E-3</v>
      </c>
      <c r="R75" s="2">
        <v>9.0054815974941263E-3</v>
      </c>
      <c r="S75" s="2">
        <v>9.3970242756460463E-3</v>
      </c>
      <c r="T75" s="2">
        <v>1.0180109631949883E-2</v>
      </c>
      <c r="U75" s="2">
        <v>1.0180109631949883E-2</v>
      </c>
      <c r="V75" s="2">
        <v>1.0180109631949883E-2</v>
      </c>
      <c r="W75" s="2">
        <v>1.0180109631949883E-2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8"/>
    </row>
    <row r="76" spans="1:89" ht="14.5" customHeight="1">
      <c r="A76" s="5">
        <v>42948</v>
      </c>
      <c r="B76" s="2">
        <v>0</v>
      </c>
      <c r="C76" s="2">
        <v>0</v>
      </c>
      <c r="D76" s="2">
        <v>7.1250445315283219E-4</v>
      </c>
      <c r="E76" s="2">
        <v>2.8500178126113287E-3</v>
      </c>
      <c r="F76" s="2">
        <v>3.2062700391877448E-3</v>
      </c>
      <c r="G76" s="2">
        <v>3.2062700391877448E-3</v>
      </c>
      <c r="H76" s="2">
        <v>6.0562878517990736E-3</v>
      </c>
      <c r="I76" s="2">
        <v>6.0562878517990736E-3</v>
      </c>
      <c r="J76" s="2">
        <v>6.7687923049519058E-3</v>
      </c>
      <c r="K76" s="2">
        <v>6.7687923049519058E-3</v>
      </c>
      <c r="L76" s="2">
        <v>8.193801211257571E-3</v>
      </c>
      <c r="M76" s="2">
        <v>8.193801211257571E-3</v>
      </c>
      <c r="N76" s="2">
        <v>8.5500534378339862E-3</v>
      </c>
      <c r="O76" s="2">
        <v>8.5500534378339862E-3</v>
      </c>
      <c r="P76" s="2">
        <v>8.5500534378339862E-3</v>
      </c>
      <c r="Q76" s="2">
        <v>9.2625578909868184E-3</v>
      </c>
      <c r="R76" s="2">
        <v>1.0331314570716068E-2</v>
      </c>
      <c r="S76" s="2">
        <v>1.0331314570716068E-2</v>
      </c>
      <c r="T76" s="2">
        <v>1.0331314570716068E-2</v>
      </c>
      <c r="U76" s="2">
        <v>1.0331314570716068E-2</v>
      </c>
      <c r="V76" s="2">
        <v>1.0687566797292483E-2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8"/>
    </row>
    <row r="77" spans="1:89" ht="14.5" customHeight="1">
      <c r="A77" s="5">
        <v>42979</v>
      </c>
      <c r="B77" s="2">
        <v>0</v>
      </c>
      <c r="C77" s="2">
        <v>0</v>
      </c>
      <c r="D77" s="2">
        <v>1.6937669376693768E-3</v>
      </c>
      <c r="E77" s="2">
        <v>2.0325203252032522E-3</v>
      </c>
      <c r="F77" s="2">
        <v>2.3712737127371273E-3</v>
      </c>
      <c r="G77" s="2">
        <v>3.3875338753387536E-3</v>
      </c>
      <c r="H77" s="2">
        <v>3.3875338753387536E-3</v>
      </c>
      <c r="I77" s="2">
        <v>5.7588075880758809E-3</v>
      </c>
      <c r="J77" s="2">
        <v>7.7913279132791327E-3</v>
      </c>
      <c r="K77" s="2">
        <v>9.1463414634146336E-3</v>
      </c>
      <c r="L77" s="2">
        <v>1.016260162601626E-2</v>
      </c>
      <c r="M77" s="2">
        <v>1.016260162601626E-2</v>
      </c>
      <c r="N77" s="2">
        <v>1.0501355013550135E-2</v>
      </c>
      <c r="O77" s="2">
        <v>1.0501355013550135E-2</v>
      </c>
      <c r="P77" s="2">
        <v>1.0501355013550135E-2</v>
      </c>
      <c r="Q77" s="2">
        <v>1.0501355013550135E-2</v>
      </c>
      <c r="R77" s="2">
        <v>1.0501355013550135E-2</v>
      </c>
      <c r="S77" s="2">
        <v>1.0501355013550135E-2</v>
      </c>
      <c r="T77" s="2">
        <v>1.0501355013550135E-2</v>
      </c>
      <c r="U77" s="2">
        <v>1.0840108401084011E-2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8"/>
    </row>
    <row r="78" spans="1:89" ht="14.5" customHeight="1">
      <c r="A78" s="5">
        <v>43009</v>
      </c>
      <c r="B78" s="2">
        <v>0</v>
      </c>
      <c r="C78" s="2">
        <v>0</v>
      </c>
      <c r="D78" s="2">
        <v>1.0683760683760685E-3</v>
      </c>
      <c r="E78" s="2">
        <v>1.0683760683760685E-3</v>
      </c>
      <c r="F78" s="2">
        <v>1.4245014245014246E-3</v>
      </c>
      <c r="G78" s="2">
        <v>1.4245014245014246E-3</v>
      </c>
      <c r="H78" s="2">
        <v>2.136752136752137E-3</v>
      </c>
      <c r="I78" s="2">
        <v>3.205128205128205E-3</v>
      </c>
      <c r="J78" s="2">
        <v>3.205128205128205E-3</v>
      </c>
      <c r="K78" s="2">
        <v>3.205128205128205E-3</v>
      </c>
      <c r="L78" s="2">
        <v>3.5612535612535613E-3</v>
      </c>
      <c r="M78" s="2">
        <v>3.9173789173789176E-3</v>
      </c>
      <c r="N78" s="2">
        <v>5.6980056980056983E-3</v>
      </c>
      <c r="O78" s="2">
        <v>6.0541310541310537E-3</v>
      </c>
      <c r="P78" s="2">
        <v>8.1908831908831907E-3</v>
      </c>
      <c r="Q78" s="2">
        <v>8.1908831908831907E-3</v>
      </c>
      <c r="R78" s="2">
        <v>8.1908831908831907E-3</v>
      </c>
      <c r="S78" s="2">
        <v>8.5470085470085479E-3</v>
      </c>
      <c r="T78" s="2">
        <v>8.9031339031339033E-3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8"/>
    </row>
    <row r="79" spans="1:89" ht="14.5" customHeight="1">
      <c r="A79" s="5">
        <v>43040</v>
      </c>
      <c r="B79" s="2">
        <v>0</v>
      </c>
      <c r="C79" s="2">
        <v>0</v>
      </c>
      <c r="D79" s="2">
        <v>6.889424733034792E-4</v>
      </c>
      <c r="E79" s="2">
        <v>2.0668274199104374E-3</v>
      </c>
      <c r="F79" s="2">
        <v>2.0668274199104374E-3</v>
      </c>
      <c r="G79" s="2">
        <v>3.4447123665173958E-3</v>
      </c>
      <c r="H79" s="2">
        <v>4.1336548398208748E-3</v>
      </c>
      <c r="I79" s="2">
        <v>4.4781260764726145E-3</v>
      </c>
      <c r="J79" s="2">
        <v>5.1670685497760939E-3</v>
      </c>
      <c r="K79" s="2">
        <v>6.5449534963830519E-3</v>
      </c>
      <c r="L79" s="2">
        <v>6.5449534963830519E-3</v>
      </c>
      <c r="M79" s="2">
        <v>7.578367206338271E-3</v>
      </c>
      <c r="N79" s="2">
        <v>8.6117809162934902E-3</v>
      </c>
      <c r="O79" s="2">
        <v>9.9896658629004473E-3</v>
      </c>
      <c r="P79" s="2">
        <v>1.0334137099552188E-2</v>
      </c>
      <c r="Q79" s="2">
        <v>1.0334137099552188E-2</v>
      </c>
      <c r="R79" s="2">
        <v>1.0678608336203927E-2</v>
      </c>
      <c r="S79" s="2">
        <v>1.2056493282810886E-2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8"/>
    </row>
    <row r="80" spans="1:89" ht="14.5" customHeight="1">
      <c r="A80" s="5">
        <v>43070</v>
      </c>
      <c r="B80" s="2">
        <v>0</v>
      </c>
      <c r="C80" s="2">
        <v>0</v>
      </c>
      <c r="D80" s="2">
        <v>2.8880866425992778E-3</v>
      </c>
      <c r="E80" s="2">
        <v>2.8880866425992778E-3</v>
      </c>
      <c r="F80" s="2">
        <v>3.6101083032490976E-3</v>
      </c>
      <c r="G80" s="2">
        <v>3.9711191335740073E-3</v>
      </c>
      <c r="H80" s="2">
        <v>3.9711191335740073E-3</v>
      </c>
      <c r="I80" s="2">
        <v>3.9711191335740073E-3</v>
      </c>
      <c r="J80" s="2">
        <v>4.3321299638989169E-3</v>
      </c>
      <c r="K80" s="2">
        <v>4.3321299638989169E-3</v>
      </c>
      <c r="L80" s="2">
        <v>4.3321299638989169E-3</v>
      </c>
      <c r="M80" s="2">
        <v>6.4981949458483759E-3</v>
      </c>
      <c r="N80" s="2">
        <v>7.2202166064981952E-3</v>
      </c>
      <c r="O80" s="2">
        <v>7.2202166064981952E-3</v>
      </c>
      <c r="P80" s="2">
        <v>7.9422382671480145E-3</v>
      </c>
      <c r="Q80" s="2">
        <v>9.0252707581227436E-3</v>
      </c>
      <c r="R80" s="2">
        <v>9.7472924187725629E-3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8"/>
    </row>
    <row r="81" spans="1:89" ht="14.5" customHeight="1">
      <c r="A81" s="5">
        <v>43101</v>
      </c>
      <c r="B81" s="2">
        <v>0</v>
      </c>
      <c r="C81" s="2">
        <v>0</v>
      </c>
      <c r="D81" s="2">
        <v>1.6135705419942078E-2</v>
      </c>
      <c r="E81" s="2">
        <v>1.6135705419942078E-2</v>
      </c>
      <c r="F81" s="2">
        <v>1.6135705419942078E-2</v>
      </c>
      <c r="G81" s="2">
        <v>1.6135705419942078E-2</v>
      </c>
      <c r="H81" s="2">
        <v>1.6135705419942078E-2</v>
      </c>
      <c r="I81" s="2">
        <v>1.6135705419942078E-2</v>
      </c>
      <c r="J81" s="2">
        <v>1.6135705419942078E-2</v>
      </c>
      <c r="K81" s="2">
        <v>1.6135705419942078E-2</v>
      </c>
      <c r="L81" s="2">
        <v>1.6135705419942078E-2</v>
      </c>
      <c r="M81" s="2">
        <v>1.6135705419942078E-2</v>
      </c>
      <c r="N81" s="2">
        <v>1.6135705419942078E-2</v>
      </c>
      <c r="O81" s="2">
        <v>1.6135705419942078E-2</v>
      </c>
      <c r="P81" s="2">
        <v>1.6135705419942078E-2</v>
      </c>
      <c r="Q81" s="2">
        <v>1.6135705419942078E-2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8"/>
    </row>
    <row r="82" spans="1:89" ht="14.5" customHeight="1">
      <c r="A82" s="5">
        <v>43132</v>
      </c>
      <c r="B82" s="2">
        <v>0</v>
      </c>
      <c r="C82" s="2">
        <v>0</v>
      </c>
      <c r="D82" s="2">
        <v>7.9100749375520408E-3</v>
      </c>
      <c r="E82" s="2">
        <v>7.9100749375520408E-3</v>
      </c>
      <c r="F82" s="2">
        <v>7.9100749375520408E-3</v>
      </c>
      <c r="G82" s="2">
        <v>7.9100749375520408E-3</v>
      </c>
      <c r="H82" s="2">
        <v>7.9100749375520408E-3</v>
      </c>
      <c r="I82" s="2">
        <v>7.9100749375520408E-3</v>
      </c>
      <c r="J82" s="2">
        <v>7.9100749375520408E-3</v>
      </c>
      <c r="K82" s="2">
        <v>7.9100749375520408E-3</v>
      </c>
      <c r="L82" s="2">
        <v>7.9100749375520408E-3</v>
      </c>
      <c r="M82" s="2">
        <v>7.9100749375520408E-3</v>
      </c>
      <c r="N82" s="2">
        <v>7.9100749375520408E-3</v>
      </c>
      <c r="O82" s="2">
        <v>7.9100749375520408E-3</v>
      </c>
      <c r="P82" s="2">
        <v>7.9100749375520408E-3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8"/>
    </row>
    <row r="83" spans="1:89" ht="14.5" customHeight="1">
      <c r="A83" s="5">
        <v>43160</v>
      </c>
      <c r="B83" s="2">
        <v>0</v>
      </c>
      <c r="C83" s="2">
        <v>0</v>
      </c>
      <c r="D83" s="2">
        <v>1.395519647447668E-2</v>
      </c>
      <c r="E83" s="2">
        <v>1.4322438486962909E-2</v>
      </c>
      <c r="F83" s="2">
        <v>1.4322438486962909E-2</v>
      </c>
      <c r="G83" s="2">
        <v>1.4322438486962909E-2</v>
      </c>
      <c r="H83" s="2">
        <v>1.4322438486962909E-2</v>
      </c>
      <c r="I83" s="2">
        <v>1.4322438486962909E-2</v>
      </c>
      <c r="J83" s="2">
        <v>1.4322438486962909E-2</v>
      </c>
      <c r="K83" s="2">
        <v>1.4322438486962909E-2</v>
      </c>
      <c r="L83" s="2">
        <v>1.4322438486962909E-2</v>
      </c>
      <c r="M83" s="2">
        <v>1.4322438486962909E-2</v>
      </c>
      <c r="N83" s="2">
        <v>1.4322438486962909E-2</v>
      </c>
      <c r="O83" s="2">
        <v>1.4322438486962909E-2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8"/>
    </row>
    <row r="84" spans="1:89" ht="14.5" customHeight="1">
      <c r="A84" s="5">
        <v>43191</v>
      </c>
      <c r="B84" s="2">
        <v>0</v>
      </c>
      <c r="C84" s="2">
        <v>0</v>
      </c>
      <c r="D84" s="2">
        <v>1.704996034892942E-2</v>
      </c>
      <c r="E84" s="2">
        <v>1.704996034892942E-2</v>
      </c>
      <c r="F84" s="2">
        <v>1.704996034892942E-2</v>
      </c>
      <c r="G84" s="2">
        <v>1.704996034892942E-2</v>
      </c>
      <c r="H84" s="2">
        <v>1.704996034892942E-2</v>
      </c>
      <c r="I84" s="2">
        <v>1.704996034892942E-2</v>
      </c>
      <c r="J84" s="2">
        <v>1.704996034892942E-2</v>
      </c>
      <c r="K84" s="2">
        <v>1.704996034892942E-2</v>
      </c>
      <c r="L84" s="2">
        <v>1.704996034892942E-2</v>
      </c>
      <c r="M84" s="2">
        <v>1.704996034892942E-2</v>
      </c>
      <c r="N84" s="2">
        <v>1.704996034892942E-2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8"/>
    </row>
    <row r="85" spans="1:89" ht="14.5" customHeight="1">
      <c r="A85" s="5">
        <v>43221</v>
      </c>
      <c r="B85" s="2">
        <v>0</v>
      </c>
      <c r="C85" s="2">
        <v>0</v>
      </c>
      <c r="D85" s="2">
        <v>2.7366020524515394E-2</v>
      </c>
      <c r="E85" s="2">
        <v>2.7366020524515394E-2</v>
      </c>
      <c r="F85" s="2">
        <v>2.7366020524515394E-2</v>
      </c>
      <c r="G85" s="2">
        <v>2.7366020524515394E-2</v>
      </c>
      <c r="H85" s="2">
        <v>2.7366020524515394E-2</v>
      </c>
      <c r="I85" s="2">
        <v>2.7366020524515394E-2</v>
      </c>
      <c r="J85" s="2">
        <v>2.7366020524515394E-2</v>
      </c>
      <c r="K85" s="2">
        <v>2.7366020524515394E-2</v>
      </c>
      <c r="L85" s="2">
        <v>2.7366020524515394E-2</v>
      </c>
      <c r="M85" s="2">
        <v>2.7366020524515394E-2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8"/>
    </row>
    <row r="86" spans="1:89" ht="14.5" customHeight="1">
      <c r="A86" s="5">
        <v>43252</v>
      </c>
      <c r="B86" s="2">
        <v>0</v>
      </c>
      <c r="C86" s="2">
        <v>0</v>
      </c>
      <c r="D86" s="2">
        <v>2.9927760577915376E-2</v>
      </c>
      <c r="E86" s="2">
        <v>2.9927760577915376E-2</v>
      </c>
      <c r="F86" s="2">
        <v>2.9927760577915376E-2</v>
      </c>
      <c r="G86" s="2">
        <v>2.9927760577915376E-2</v>
      </c>
      <c r="H86" s="2">
        <v>2.9927760577915376E-2</v>
      </c>
      <c r="I86" s="2">
        <v>2.9927760577915376E-2</v>
      </c>
      <c r="J86" s="2">
        <v>2.9927760577915376E-2</v>
      </c>
      <c r="K86" s="2">
        <v>2.9927760577915376E-2</v>
      </c>
      <c r="L86" s="2">
        <v>2.9927760577915376E-2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8"/>
    </row>
    <row r="87" spans="1:89" ht="14.5" customHeight="1">
      <c r="A87" s="5">
        <v>43282</v>
      </c>
      <c r="B87" s="2">
        <v>0</v>
      </c>
      <c r="C87" s="2">
        <v>0</v>
      </c>
      <c r="D87" s="2">
        <v>3.6882393876130827E-2</v>
      </c>
      <c r="E87" s="2">
        <v>3.6882393876130827E-2</v>
      </c>
      <c r="F87" s="2">
        <v>3.6882393876130827E-2</v>
      </c>
      <c r="G87" s="2">
        <v>3.6882393876130827E-2</v>
      </c>
      <c r="H87" s="2">
        <v>3.6882393876130827E-2</v>
      </c>
      <c r="I87" s="2">
        <v>3.6882393876130827E-2</v>
      </c>
      <c r="J87" s="2">
        <v>3.6882393876130827E-2</v>
      </c>
      <c r="K87" s="2">
        <v>3.6882393876130827E-2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8"/>
    </row>
    <row r="88" spans="1:89" ht="14.5" customHeight="1">
      <c r="A88" s="5">
        <v>43313</v>
      </c>
      <c r="B88" s="2">
        <v>0</v>
      </c>
      <c r="C88" s="2">
        <v>0</v>
      </c>
      <c r="D88" s="2">
        <v>2.6229508196721311E-2</v>
      </c>
      <c r="E88" s="2">
        <v>2.6229508196721311E-2</v>
      </c>
      <c r="F88" s="2">
        <v>2.6229508196721311E-2</v>
      </c>
      <c r="G88" s="2">
        <v>2.6229508196721311E-2</v>
      </c>
      <c r="H88" s="2">
        <v>2.6229508196721311E-2</v>
      </c>
      <c r="I88" s="2">
        <v>2.6229508196721311E-2</v>
      </c>
      <c r="J88" s="2">
        <v>2.6229508196721311E-2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8"/>
    </row>
    <row r="89" spans="1:89" ht="14.5" customHeight="1">
      <c r="A89" s="5">
        <v>43344</v>
      </c>
      <c r="B89" s="2">
        <v>0</v>
      </c>
      <c r="C89" s="2">
        <v>0</v>
      </c>
      <c r="D89" s="2">
        <v>2.556818181818182E-2</v>
      </c>
      <c r="E89" s="2">
        <v>2.556818181818182E-2</v>
      </c>
      <c r="F89" s="2">
        <v>2.556818181818182E-2</v>
      </c>
      <c r="G89" s="2">
        <v>2.556818181818182E-2</v>
      </c>
      <c r="H89" s="2">
        <v>2.556818181818182E-2</v>
      </c>
      <c r="I89" s="2">
        <v>2.556818181818182E-2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8"/>
    </row>
    <row r="90" spans="1:89" ht="14.5" customHeight="1">
      <c r="A90" s="5">
        <v>43374</v>
      </c>
      <c r="B90" s="2">
        <v>0</v>
      </c>
      <c r="C90" s="2">
        <v>0</v>
      </c>
      <c r="D90" s="2">
        <v>1.264591439688716E-2</v>
      </c>
      <c r="E90" s="2">
        <v>1.264591439688716E-2</v>
      </c>
      <c r="F90" s="2">
        <v>1.264591439688716E-2</v>
      </c>
      <c r="G90" s="2">
        <v>1.264591439688716E-2</v>
      </c>
      <c r="H90" s="2">
        <v>1.264591439688716E-2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8"/>
    </row>
    <row r="91" spans="1:89" ht="14.5" customHeight="1">
      <c r="A91" s="5">
        <v>43405</v>
      </c>
      <c r="B91" s="2">
        <v>0</v>
      </c>
      <c r="C91" s="2">
        <v>0</v>
      </c>
      <c r="D91" s="2">
        <v>9.7545626179987421E-3</v>
      </c>
      <c r="E91" s="2">
        <v>9.7545626179987421E-3</v>
      </c>
      <c r="F91" s="2">
        <v>9.7545626179987421E-3</v>
      </c>
      <c r="G91" s="2">
        <v>9.7545626179987421E-3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8"/>
    </row>
    <row r="92" spans="1:89" ht="14.5" customHeight="1">
      <c r="A92" s="5">
        <v>43435</v>
      </c>
      <c r="B92" s="2">
        <v>0</v>
      </c>
      <c r="C92" s="2">
        <v>0</v>
      </c>
      <c r="D92" s="2">
        <v>1.2629533678756476E-2</v>
      </c>
      <c r="E92" s="2">
        <v>1.2629533678756476E-2</v>
      </c>
      <c r="F92" s="2">
        <v>1.2629533678756476E-2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8"/>
    </row>
    <row r="93" spans="1:89" ht="14.5" customHeight="1">
      <c r="A93" s="5">
        <v>43466</v>
      </c>
      <c r="B93" s="2">
        <v>0</v>
      </c>
      <c r="C93" s="2">
        <v>0</v>
      </c>
      <c r="D93" s="2">
        <v>1.9142148174406241E-2</v>
      </c>
      <c r="E93" s="2">
        <v>1.9142148174406241E-2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8"/>
    </row>
    <row r="94" spans="1:89" ht="14.5" customHeight="1">
      <c r="A94" s="5">
        <v>43497</v>
      </c>
      <c r="B94" s="2">
        <v>0</v>
      </c>
      <c r="C94" s="2">
        <v>0</v>
      </c>
      <c r="D94" s="2">
        <v>4.6153846153846156E-2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8"/>
    </row>
    <row r="95" spans="1:89" ht="14.5" customHeight="1">
      <c r="A95" s="5">
        <v>43525</v>
      </c>
      <c r="B95" s="2">
        <v>0</v>
      </c>
      <c r="C95" s="2">
        <v>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8"/>
    </row>
    <row r="96" spans="1:89" ht="14.5" customHeight="1">
      <c r="A96" s="5">
        <v>43556</v>
      </c>
      <c r="B96" s="2"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8"/>
    </row>
    <row r="97" spans="1:89" ht="14.5" customHeight="1">
      <c r="A97" s="1" t="s">
        <v>4</v>
      </c>
      <c r="B97" s="6">
        <f t="shared" ref="B97:L97" si="13">AVERAGE(B9:B96)</f>
        <v>0</v>
      </c>
      <c r="C97" s="6">
        <f t="shared" si="13"/>
        <v>0</v>
      </c>
      <c r="D97" s="6">
        <f t="shared" si="13"/>
        <v>6.5656395701733971E-3</v>
      </c>
      <c r="E97" s="6">
        <f t="shared" si="13"/>
        <v>7.3285651063130916E-3</v>
      </c>
      <c r="F97" s="6">
        <f t="shared" si="13"/>
        <v>8.6924360925213408E-3</v>
      </c>
      <c r="G97" s="6">
        <f t="shared" si="13"/>
        <v>1.0254053879767975E-2</v>
      </c>
      <c r="H97" s="6">
        <f t="shared" si="13"/>
        <v>1.1832930957854614E-2</v>
      </c>
      <c r="I97" s="6">
        <f t="shared" si="13"/>
        <v>1.3053542495806456E-2</v>
      </c>
      <c r="J97" s="6">
        <f t="shared" si="13"/>
        <v>1.4204302205212887E-2</v>
      </c>
      <c r="K97" s="6">
        <f t="shared" si="13"/>
        <v>1.5652177002287347E-2</v>
      </c>
      <c r="L97" s="6">
        <f t="shared" si="13"/>
        <v>1.6861838641599264E-2</v>
      </c>
      <c r="M97" s="6">
        <f t="shared" ref="M97:AB97" si="14">AVERAGE(M9:M96)</f>
        <v>1.8087083860702766E-2</v>
      </c>
      <c r="N97" s="6">
        <f t="shared" si="14"/>
        <v>1.9341363561814179E-2</v>
      </c>
      <c r="O97" s="6">
        <f t="shared" si="14"/>
        <v>2.1060652079008754E-2</v>
      </c>
      <c r="P97" s="6">
        <f t="shared" si="14"/>
        <v>2.2390139983888582E-2</v>
      </c>
      <c r="Q97" s="6">
        <f t="shared" si="14"/>
        <v>2.410398627632902E-2</v>
      </c>
      <c r="R97" s="6">
        <f t="shared" si="14"/>
        <v>2.5225059421123363E-2</v>
      </c>
      <c r="S97" s="6">
        <f t="shared" si="14"/>
        <v>2.6400567566513329E-2</v>
      </c>
      <c r="T97" s="6">
        <f t="shared" si="14"/>
        <v>2.7815605890877504E-2</v>
      </c>
      <c r="U97" s="6">
        <f t="shared" si="14"/>
        <v>2.8676066946744315E-2</v>
      </c>
      <c r="V97" s="6">
        <f t="shared" si="14"/>
        <v>2.9530067160341573E-2</v>
      </c>
      <c r="W97" s="6">
        <f t="shared" si="14"/>
        <v>3.0478575798787648E-2</v>
      </c>
      <c r="X97" s="6">
        <f t="shared" si="14"/>
        <v>3.1990594501703384E-2</v>
      </c>
      <c r="Y97" s="6">
        <f t="shared" si="14"/>
        <v>3.2929143619157268E-2</v>
      </c>
      <c r="Z97" s="6">
        <f t="shared" si="14"/>
        <v>3.3274365102561321E-2</v>
      </c>
      <c r="AA97" s="6">
        <f t="shared" si="14"/>
        <v>3.3406342640922834E-2</v>
      </c>
      <c r="AB97" s="6">
        <f t="shared" si="14"/>
        <v>3.3526923373770098E-2</v>
      </c>
      <c r="AC97" s="6">
        <f t="shared" ref="AC97:AM97" si="15">AVERAGE(AC9:AC96)</f>
        <v>3.3464826018145044E-2</v>
      </c>
      <c r="AD97" s="6">
        <f t="shared" si="15"/>
        <v>3.3189411561934397E-2</v>
      </c>
      <c r="AE97" s="6">
        <f t="shared" si="15"/>
        <v>3.33846837194351E-2</v>
      </c>
      <c r="AF97" s="6">
        <f t="shared" si="15"/>
        <v>3.3273225111155831E-2</v>
      </c>
      <c r="AG97" s="6">
        <f t="shared" si="15"/>
        <v>3.3395863718937976E-2</v>
      </c>
      <c r="AH97" s="6">
        <f t="shared" si="15"/>
        <v>3.3266147464203352E-2</v>
      </c>
      <c r="AI97" s="6">
        <f t="shared" si="15"/>
        <v>3.3224366408298595E-2</v>
      </c>
      <c r="AJ97" s="6">
        <f t="shared" si="15"/>
        <v>3.3344340062616322E-2</v>
      </c>
      <c r="AK97" s="6">
        <f t="shared" si="15"/>
        <v>3.311937178823058E-2</v>
      </c>
      <c r="AL97" s="6">
        <f t="shared" si="15"/>
        <v>3.3032564446557541E-2</v>
      </c>
      <c r="AM97" s="6">
        <f t="shared" si="15"/>
        <v>3.3431573291351754E-2</v>
      </c>
      <c r="AN97" s="6">
        <f t="shared" ref="AN97" si="16">AVERAGE(AN9:AN96)</f>
        <v>3.3448388791335271E-2</v>
      </c>
      <c r="AO97" s="6">
        <f t="shared" ref="AO97" si="17">AVERAGE(AO9:AO96)</f>
        <v>3.3765841423887721E-2</v>
      </c>
      <c r="AP97" s="6">
        <f t="shared" ref="AP97" si="18">AVERAGE(AP9:AP96)</f>
        <v>3.4147206686295714E-2</v>
      </c>
      <c r="AQ97" s="6">
        <f t="shared" ref="AQ97" si="19">AVERAGE(AQ9:AQ96)</f>
        <v>3.4640066541221613E-2</v>
      </c>
      <c r="AR97" s="6">
        <f t="shared" ref="AR97" si="20">AVERAGE(AR9:AR96)</f>
        <v>3.4988670895011183E-2</v>
      </c>
      <c r="AS97" s="6">
        <f t="shared" ref="AS97" si="21">AVERAGE(AS9:AS96)</f>
        <v>3.4935145348551376E-2</v>
      </c>
      <c r="AT97" s="6">
        <f t="shared" ref="AT97" si="22">AVERAGE(AT9:AT96)</f>
        <v>3.5292285962528799E-2</v>
      </c>
      <c r="AU97" s="6">
        <f t="shared" ref="AU97" si="23">AVERAGE(AU9:AU96)</f>
        <v>3.6114706717690896E-2</v>
      </c>
      <c r="AV97" s="6">
        <f t="shared" ref="AV97" si="24">AVERAGE(AV9:AV96)</f>
        <v>3.6805908061913604E-2</v>
      </c>
      <c r="AW97" s="6">
        <f t="shared" ref="AW97" si="25">AVERAGE(AW9:AW96)</f>
        <v>3.8125313947913519E-2</v>
      </c>
      <c r="AX97" s="6">
        <f t="shared" ref="AX97" si="26">AVERAGE(AX9:AX96)</f>
        <v>3.9607066757672761E-2</v>
      </c>
      <c r="AY97" s="6">
        <f t="shared" ref="AY97" si="27">AVERAGE(AY9:AY96)</f>
        <v>4.0628924813995201E-2</v>
      </c>
      <c r="AZ97" s="6">
        <f t="shared" ref="AZ97" si="28">AVERAGE(AZ9:AZ96)</f>
        <v>4.1612737321734684E-2</v>
      </c>
      <c r="BA97" s="6">
        <f t="shared" ref="BA97" si="29">AVERAGE(BA9:BA96)</f>
        <v>4.2376528109787842E-2</v>
      </c>
      <c r="BB97" s="6">
        <f t="shared" ref="BB97" si="30">AVERAGE(BB9:BB96)</f>
        <v>4.1541375750083889E-2</v>
      </c>
      <c r="BC97" s="6">
        <f t="shared" ref="BC97" si="31">AVERAGE(BC9:BC96)</f>
        <v>4.2092153601703534E-2</v>
      </c>
      <c r="BD97" s="6">
        <f t="shared" ref="BD97" si="32">AVERAGE(BD9:BD96)</f>
        <v>4.2859339193240788E-2</v>
      </c>
      <c r="BE97" s="6">
        <f t="shared" ref="BE97" si="33">AVERAGE(BE9:BE96)</f>
        <v>4.399829437213048E-2</v>
      </c>
      <c r="BF97" s="6">
        <f t="shared" ref="BF97" si="34">AVERAGE(BF9:BF96)</f>
        <v>4.4825583703591458E-2</v>
      </c>
      <c r="BG97" s="6">
        <f t="shared" ref="BG97" si="35">AVERAGE(BG9:BG96)</f>
        <v>4.5618469325757791E-2</v>
      </c>
      <c r="BH97" s="6">
        <f t="shared" ref="BH97" si="36">AVERAGE(BH9:BH96)</f>
        <v>4.6703888451521867E-2</v>
      </c>
      <c r="BI97" s="6">
        <f t="shared" ref="BI97" si="37">AVERAGE(BI9:BI96)</f>
        <v>4.7892791074005264E-2</v>
      </c>
      <c r="BJ97" s="6">
        <f t="shared" ref="BJ97" si="38">AVERAGE(BJ9:BJ96)</f>
        <v>4.9122449773189573E-2</v>
      </c>
      <c r="BK97" s="6">
        <f t="shared" ref="BK97" si="39">AVERAGE(BK9:BK96)</f>
        <v>5.0495271995857044E-2</v>
      </c>
      <c r="BL97" s="6">
        <f t="shared" ref="BL97" si="40">AVERAGE(BL9:BL96)</f>
        <v>5.1692784888625394E-2</v>
      </c>
      <c r="BM97" s="6">
        <f t="shared" ref="BM97" si="41">AVERAGE(BM9:BM96)</f>
        <v>5.3308507744076146E-2</v>
      </c>
      <c r="BN97" s="6">
        <f t="shared" ref="BN97" si="42">AVERAGE(BN9:BN96)</f>
        <v>5.4986608935147584E-2</v>
      </c>
      <c r="BO97" s="6">
        <f t="shared" ref="BO97" si="43">AVERAGE(BO9:BO96)</f>
        <v>5.6902045891660036E-2</v>
      </c>
      <c r="BP97" s="6">
        <f t="shared" ref="BP97" si="44">AVERAGE(BP9:BP96)</f>
        <v>5.8956497075363344E-2</v>
      </c>
      <c r="BQ97" s="6">
        <f t="shared" ref="BQ97" si="45">AVERAGE(BQ9:BQ96)</f>
        <v>6.0866197516768437E-2</v>
      </c>
      <c r="BR97" s="6">
        <f t="shared" ref="BR97" si="46">AVERAGE(BR9:BR96)</f>
        <v>6.2800039936985547E-2</v>
      </c>
      <c r="BS97" s="6">
        <f t="shared" ref="BS97" si="47">AVERAGE(BS9:BS96)</f>
        <v>6.4708340762786268E-2</v>
      </c>
      <c r="BT97" s="6">
        <f t="shared" ref="BT97" si="48">AVERAGE(BT9:BT96)</f>
        <v>6.6814971314847288E-2</v>
      </c>
      <c r="BU97" s="6">
        <f t="shared" ref="BU97" si="49">AVERAGE(BU9:BU96)</f>
        <v>6.8839034805111235E-2</v>
      </c>
      <c r="BV97" s="6">
        <f t="shared" ref="BV97" si="50">AVERAGE(BV9:BV96)</f>
        <v>7.1405997681015271E-2</v>
      </c>
      <c r="BW97" s="6">
        <f t="shared" ref="BW97" si="51">AVERAGE(BW9:BW96)</f>
        <v>7.399796585722819E-2</v>
      </c>
      <c r="BX97" s="6">
        <f t="shared" ref="BX97" si="52">AVERAGE(BX9:BX96)</f>
        <v>7.6711803718998328E-2</v>
      </c>
      <c r="BY97" s="6">
        <f t="shared" ref="BY97" si="53">AVERAGE(BY9:BY96)</f>
        <v>7.5364640619524512E-2</v>
      </c>
      <c r="BZ97" s="6">
        <f t="shared" ref="BZ97" si="54">AVERAGE(BZ9:BZ96)</f>
        <v>7.5298448971372306E-2</v>
      </c>
      <c r="CA97" s="6">
        <f t="shared" ref="CA97" si="55">AVERAGE(CA9:CA96)</f>
        <v>7.9057342761137905E-2</v>
      </c>
      <c r="CB97" s="6">
        <f t="shared" ref="CB97" si="56">AVERAGE(CB9:CB96)</f>
        <v>7.8291490321384535E-2</v>
      </c>
      <c r="CC97" s="6">
        <f t="shared" ref="CC97" si="57">AVERAGE(CC9:CC96)</f>
        <v>7.8662915324011567E-2</v>
      </c>
      <c r="CD97" s="6">
        <f t="shared" ref="CD97" si="58">AVERAGE(CD9:CD96)</f>
        <v>7.599577973951302E-2</v>
      </c>
      <c r="CE97" s="6">
        <f t="shared" ref="CE97" si="59">AVERAGE(CE9:CE96)</f>
        <v>7.4975835141730535E-2</v>
      </c>
      <c r="CF97" s="6">
        <f t="shared" ref="CF97" si="60">AVERAGE(CF9:CF96)</f>
        <v>7.7352324612438364E-2</v>
      </c>
      <c r="CG97" s="6">
        <f t="shared" ref="CG97" si="61">AVERAGE(CG9:CG96)</f>
        <v>8.2193418905555399E-2</v>
      </c>
      <c r="CH97" s="6">
        <f t="shared" ref="CH97" si="62">AVERAGE(CH9:CH96)</f>
        <v>8.5267587770149186E-2</v>
      </c>
      <c r="CI97" s="6">
        <f t="shared" ref="CI97" si="63">AVERAGE(CI9:CI96)</f>
        <v>8.9506320170759171E-2</v>
      </c>
      <c r="CJ97" s="6">
        <f t="shared" ref="CJ97" si="64">AVERAGE(CJ9:CJ96)</f>
        <v>8.587238348194523E-2</v>
      </c>
      <c r="CK97" s="9">
        <f t="shared" ref="CK97" si="65">AVERAGE(CK9:CK96)</f>
        <v>7.9681274900398405E-2</v>
      </c>
    </row>
    <row r="98" spans="1:89" ht="14.5" customHeight="1">
      <c r="A98" s="10"/>
    </row>
    <row r="99" spans="1:89" s="11" customFormat="1" ht="14.5" customHeight="1"/>
    <row r="100" spans="1:89" ht="14.5" customHeight="1">
      <c r="A100" s="1" t="s">
        <v>6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  <c r="AM100" s="1">
        <v>38</v>
      </c>
      <c r="AN100" s="1">
        <v>39</v>
      </c>
      <c r="AO100" s="1">
        <v>40</v>
      </c>
      <c r="AP100" s="1">
        <v>41</v>
      </c>
      <c r="AQ100" s="1">
        <v>42</v>
      </c>
      <c r="AR100" s="1">
        <v>43</v>
      </c>
      <c r="AS100" s="1">
        <v>44</v>
      </c>
      <c r="AT100" s="1">
        <v>45</v>
      </c>
      <c r="AU100" s="1">
        <v>46</v>
      </c>
      <c r="AV100" s="1">
        <v>47</v>
      </c>
      <c r="AW100" s="1">
        <v>48</v>
      </c>
      <c r="AX100" s="1">
        <v>49</v>
      </c>
      <c r="AY100" s="1">
        <v>50</v>
      </c>
      <c r="AZ100" s="1">
        <v>51</v>
      </c>
      <c r="BA100" s="1">
        <v>52</v>
      </c>
      <c r="BB100" s="1">
        <v>53</v>
      </c>
      <c r="BC100" s="1">
        <v>54</v>
      </c>
      <c r="BD100" s="1">
        <v>55</v>
      </c>
      <c r="BE100" s="1">
        <v>56</v>
      </c>
      <c r="BF100" s="1">
        <v>57</v>
      </c>
      <c r="BG100" s="1">
        <v>58</v>
      </c>
      <c r="BH100" s="1">
        <v>59</v>
      </c>
      <c r="BI100" s="1">
        <v>60</v>
      </c>
      <c r="BJ100" s="1">
        <v>61</v>
      </c>
      <c r="BK100" s="1">
        <v>62</v>
      </c>
      <c r="BL100" s="1">
        <v>63</v>
      </c>
      <c r="BM100" s="1">
        <v>64</v>
      </c>
      <c r="BN100" s="1">
        <v>65</v>
      </c>
      <c r="BO100" s="1">
        <v>66</v>
      </c>
      <c r="BP100" s="1">
        <v>67</v>
      </c>
      <c r="BQ100" s="1">
        <v>68</v>
      </c>
      <c r="BR100" s="1">
        <v>69</v>
      </c>
      <c r="BS100" s="1">
        <v>70</v>
      </c>
      <c r="BT100" s="1">
        <v>71</v>
      </c>
      <c r="BU100" s="1">
        <v>72</v>
      </c>
      <c r="BV100" s="1">
        <v>73</v>
      </c>
      <c r="BW100" s="1">
        <v>74</v>
      </c>
      <c r="BX100" s="1">
        <v>75</v>
      </c>
      <c r="BY100" s="1">
        <v>76</v>
      </c>
      <c r="BZ100" s="1">
        <v>77</v>
      </c>
      <c r="CA100" s="1">
        <v>78</v>
      </c>
      <c r="CB100" s="1">
        <v>79</v>
      </c>
      <c r="CC100" s="1">
        <v>80</v>
      </c>
      <c r="CD100" s="1">
        <v>81</v>
      </c>
      <c r="CE100" s="1">
        <v>82</v>
      </c>
      <c r="CF100" s="1">
        <v>83</v>
      </c>
      <c r="CG100" s="1">
        <v>84</v>
      </c>
      <c r="CH100" s="1">
        <v>85</v>
      </c>
      <c r="CI100" s="1">
        <v>86</v>
      </c>
      <c r="CJ100" s="1">
        <v>87</v>
      </c>
      <c r="CK100" s="7">
        <v>88</v>
      </c>
    </row>
    <row r="101" spans="1:89" ht="14.5" customHeight="1">
      <c r="A101" s="5">
        <v>40909</v>
      </c>
      <c r="B101" s="6">
        <f>B9</f>
        <v>0</v>
      </c>
      <c r="C101" s="2">
        <f>IF(C9="","",C9-B9)</f>
        <v>0</v>
      </c>
      <c r="D101" s="2">
        <f t="shared" ref="D101:BO101" si="66">IF(D9="","",D9-C9)</f>
        <v>0</v>
      </c>
      <c r="E101" s="2">
        <f t="shared" si="66"/>
        <v>0</v>
      </c>
      <c r="F101" s="2">
        <f t="shared" si="66"/>
        <v>0</v>
      </c>
      <c r="G101" s="2">
        <f t="shared" si="66"/>
        <v>0</v>
      </c>
      <c r="H101" s="2">
        <f t="shared" si="66"/>
        <v>3.9840637450199202E-3</v>
      </c>
      <c r="I101" s="2">
        <f t="shared" si="66"/>
        <v>0</v>
      </c>
      <c r="J101" s="2">
        <f t="shared" si="66"/>
        <v>0</v>
      </c>
      <c r="K101" s="2">
        <f t="shared" si="66"/>
        <v>0</v>
      </c>
      <c r="L101" s="2">
        <f t="shared" si="66"/>
        <v>0</v>
      </c>
      <c r="M101" s="2">
        <f t="shared" si="66"/>
        <v>3.9840637450199202E-3</v>
      </c>
      <c r="N101" s="2">
        <f t="shared" si="66"/>
        <v>0</v>
      </c>
      <c r="O101" s="2">
        <f t="shared" si="66"/>
        <v>3.9840637450199202E-3</v>
      </c>
      <c r="P101" s="2">
        <f t="shared" si="66"/>
        <v>0</v>
      </c>
      <c r="Q101" s="2">
        <f t="shared" si="66"/>
        <v>0</v>
      </c>
      <c r="R101" s="2">
        <f t="shared" si="66"/>
        <v>0</v>
      </c>
      <c r="S101" s="2">
        <f t="shared" si="66"/>
        <v>3.9840637450199202E-3</v>
      </c>
      <c r="T101" s="2">
        <f t="shared" si="66"/>
        <v>0</v>
      </c>
      <c r="U101" s="2">
        <f t="shared" si="66"/>
        <v>0</v>
      </c>
      <c r="V101" s="2">
        <f t="shared" si="66"/>
        <v>0</v>
      </c>
      <c r="W101" s="2">
        <f t="shared" si="66"/>
        <v>0</v>
      </c>
      <c r="X101" s="2">
        <f t="shared" si="66"/>
        <v>0</v>
      </c>
      <c r="Y101" s="2">
        <f t="shared" si="66"/>
        <v>0</v>
      </c>
      <c r="Z101" s="2">
        <f t="shared" si="66"/>
        <v>0</v>
      </c>
      <c r="AA101" s="2">
        <f t="shared" si="66"/>
        <v>0</v>
      </c>
      <c r="AB101" s="2">
        <f t="shared" si="66"/>
        <v>0</v>
      </c>
      <c r="AC101" s="2">
        <f t="shared" si="66"/>
        <v>0</v>
      </c>
      <c r="AD101" s="2">
        <f t="shared" si="66"/>
        <v>0</v>
      </c>
      <c r="AE101" s="2">
        <f t="shared" si="66"/>
        <v>0</v>
      </c>
      <c r="AF101" s="2">
        <f t="shared" si="66"/>
        <v>0</v>
      </c>
      <c r="AG101" s="2">
        <f t="shared" si="66"/>
        <v>0</v>
      </c>
      <c r="AH101" s="2">
        <f t="shared" si="66"/>
        <v>0</v>
      </c>
      <c r="AI101" s="2">
        <f t="shared" si="66"/>
        <v>0</v>
      </c>
      <c r="AJ101" s="2">
        <f t="shared" si="66"/>
        <v>3.9840637450199202E-3</v>
      </c>
      <c r="AK101" s="2">
        <f t="shared" si="66"/>
        <v>0</v>
      </c>
      <c r="AL101" s="2">
        <f t="shared" si="66"/>
        <v>3.9840637450199202E-3</v>
      </c>
      <c r="AM101" s="2">
        <f t="shared" si="66"/>
        <v>0</v>
      </c>
      <c r="AN101" s="2">
        <f t="shared" si="66"/>
        <v>0</v>
      </c>
      <c r="AO101" s="2">
        <f t="shared" si="66"/>
        <v>0</v>
      </c>
      <c r="AP101" s="2">
        <f t="shared" si="66"/>
        <v>0</v>
      </c>
      <c r="AQ101" s="2">
        <f t="shared" si="66"/>
        <v>0</v>
      </c>
      <c r="AR101" s="2">
        <f t="shared" si="66"/>
        <v>0</v>
      </c>
      <c r="AS101" s="2">
        <f t="shared" si="66"/>
        <v>0</v>
      </c>
      <c r="AT101" s="2">
        <f t="shared" si="66"/>
        <v>3.9840637450199202E-3</v>
      </c>
      <c r="AU101" s="2">
        <f t="shared" si="66"/>
        <v>7.968127490039844E-3</v>
      </c>
      <c r="AV101" s="2">
        <f t="shared" si="66"/>
        <v>7.9681274900398405E-3</v>
      </c>
      <c r="AW101" s="2">
        <f t="shared" si="66"/>
        <v>1.5936254980079681E-2</v>
      </c>
      <c r="AX101" s="2">
        <f t="shared" si="66"/>
        <v>7.9681274900398336E-3</v>
      </c>
      <c r="AY101" s="2">
        <f t="shared" si="66"/>
        <v>3.9840637450199307E-3</v>
      </c>
      <c r="AZ101" s="2">
        <f t="shared" si="66"/>
        <v>7.9681274900398336E-3</v>
      </c>
      <c r="BA101" s="2">
        <f t="shared" si="66"/>
        <v>0</v>
      </c>
      <c r="BB101" s="2">
        <f t="shared" si="66"/>
        <v>0</v>
      </c>
      <c r="BC101" s="2">
        <f t="shared" si="66"/>
        <v>0</v>
      </c>
      <c r="BD101" s="2">
        <f t="shared" si="66"/>
        <v>0</v>
      </c>
      <c r="BE101" s="2">
        <f t="shared" si="66"/>
        <v>0</v>
      </c>
      <c r="BF101" s="2">
        <f t="shared" si="66"/>
        <v>0</v>
      </c>
      <c r="BG101" s="2">
        <f t="shared" si="66"/>
        <v>0</v>
      </c>
      <c r="BH101" s="2">
        <f t="shared" si="66"/>
        <v>0</v>
      </c>
      <c r="BI101" s="2">
        <f t="shared" si="66"/>
        <v>0</v>
      </c>
      <c r="BJ101" s="2">
        <f t="shared" si="66"/>
        <v>0</v>
      </c>
      <c r="BK101" s="2">
        <f t="shared" si="66"/>
        <v>0</v>
      </c>
      <c r="BL101" s="2">
        <f t="shared" si="66"/>
        <v>0</v>
      </c>
      <c r="BM101" s="2">
        <f t="shared" si="66"/>
        <v>0</v>
      </c>
      <c r="BN101" s="2">
        <f t="shared" si="66"/>
        <v>0</v>
      </c>
      <c r="BO101" s="2">
        <f t="shared" si="66"/>
        <v>0</v>
      </c>
      <c r="BP101" s="2">
        <f t="shared" ref="BP101:CJ101" si="67">IF(BP9="","",BP9-BO9)</f>
        <v>0</v>
      </c>
      <c r="BQ101" s="2">
        <f t="shared" si="67"/>
        <v>0</v>
      </c>
      <c r="BR101" s="2">
        <f t="shared" si="67"/>
        <v>0</v>
      </c>
      <c r="BS101" s="2">
        <f t="shared" si="67"/>
        <v>0</v>
      </c>
      <c r="BT101" s="2">
        <f t="shared" si="67"/>
        <v>0</v>
      </c>
      <c r="BU101" s="2">
        <f t="shared" si="67"/>
        <v>0</v>
      </c>
      <c r="BV101" s="2">
        <f t="shared" si="67"/>
        <v>0</v>
      </c>
      <c r="BW101" s="2">
        <f t="shared" si="67"/>
        <v>0</v>
      </c>
      <c r="BX101" s="2">
        <f t="shared" si="67"/>
        <v>0</v>
      </c>
      <c r="BY101" s="2">
        <f t="shared" si="67"/>
        <v>0</v>
      </c>
      <c r="BZ101" s="2">
        <f t="shared" si="67"/>
        <v>0</v>
      </c>
      <c r="CA101" s="2">
        <f t="shared" si="67"/>
        <v>0</v>
      </c>
      <c r="CB101" s="2">
        <f t="shared" si="67"/>
        <v>0</v>
      </c>
      <c r="CC101" s="2">
        <f t="shared" si="67"/>
        <v>0</v>
      </c>
      <c r="CD101" s="2">
        <f t="shared" si="67"/>
        <v>0</v>
      </c>
      <c r="CE101" s="2">
        <f t="shared" si="67"/>
        <v>0</v>
      </c>
      <c r="CF101" s="2">
        <f t="shared" si="67"/>
        <v>0</v>
      </c>
      <c r="CG101" s="2">
        <f t="shared" si="67"/>
        <v>0</v>
      </c>
      <c r="CH101" s="2">
        <f t="shared" si="67"/>
        <v>0</v>
      </c>
      <c r="CI101" s="2">
        <f t="shared" si="67"/>
        <v>0</v>
      </c>
      <c r="CJ101" s="2">
        <f t="shared" si="67"/>
        <v>0</v>
      </c>
      <c r="CK101" s="2">
        <f>IF(CK9="","",CK9-CJ9)</f>
        <v>0</v>
      </c>
    </row>
    <row r="102" spans="1:89" ht="14.5" customHeight="1">
      <c r="A102" s="5">
        <v>40940</v>
      </c>
      <c r="B102" s="6">
        <f t="shared" ref="B102:B165" si="68">B10</f>
        <v>0</v>
      </c>
      <c r="C102" s="2">
        <f t="shared" ref="C102:R165" si="69">IF(C10="","",C10-B10)</f>
        <v>0</v>
      </c>
      <c r="D102" s="2">
        <f t="shared" si="69"/>
        <v>0</v>
      </c>
      <c r="E102" s="2">
        <f t="shared" si="69"/>
        <v>0</v>
      </c>
      <c r="F102" s="2">
        <f t="shared" si="69"/>
        <v>1.5873015873015873E-3</v>
      </c>
      <c r="G102" s="2">
        <f t="shared" si="69"/>
        <v>1.5873015873015873E-3</v>
      </c>
      <c r="H102" s="2">
        <f t="shared" si="69"/>
        <v>3.1746031746031746E-3</v>
      </c>
      <c r="I102" s="2">
        <f t="shared" si="69"/>
        <v>1.5873015873015869E-3</v>
      </c>
      <c r="J102" s="2">
        <f t="shared" si="69"/>
        <v>0</v>
      </c>
      <c r="K102" s="2">
        <f t="shared" si="69"/>
        <v>0</v>
      </c>
      <c r="L102" s="2">
        <f t="shared" si="69"/>
        <v>0</v>
      </c>
      <c r="M102" s="2">
        <f t="shared" si="69"/>
        <v>0</v>
      </c>
      <c r="N102" s="2">
        <f t="shared" si="69"/>
        <v>1.5873015873015886E-3</v>
      </c>
      <c r="O102" s="2">
        <f t="shared" si="69"/>
        <v>0</v>
      </c>
      <c r="P102" s="2">
        <f t="shared" si="69"/>
        <v>6.3492063492063475E-3</v>
      </c>
      <c r="Q102" s="2">
        <f t="shared" si="69"/>
        <v>0</v>
      </c>
      <c r="R102" s="2">
        <f t="shared" si="69"/>
        <v>6.3492063492063509E-3</v>
      </c>
      <c r="S102" s="2">
        <f t="shared" ref="S102:CD102" si="70">IF(S10="","",S10-R10)</f>
        <v>4.7619047619047623E-3</v>
      </c>
      <c r="T102" s="2">
        <f t="shared" si="70"/>
        <v>3.1746031746031737E-3</v>
      </c>
      <c r="U102" s="2">
        <f t="shared" si="70"/>
        <v>0</v>
      </c>
      <c r="V102" s="2">
        <f t="shared" si="70"/>
        <v>0</v>
      </c>
      <c r="W102" s="2">
        <f t="shared" si="70"/>
        <v>0</v>
      </c>
      <c r="X102" s="2">
        <f t="shared" si="70"/>
        <v>3.1746031746031737E-3</v>
      </c>
      <c r="Y102" s="2">
        <f t="shared" si="70"/>
        <v>0</v>
      </c>
      <c r="Z102" s="2">
        <f t="shared" si="70"/>
        <v>0</v>
      </c>
      <c r="AA102" s="2">
        <f t="shared" si="70"/>
        <v>0</v>
      </c>
      <c r="AB102" s="2">
        <f t="shared" si="70"/>
        <v>0</v>
      </c>
      <c r="AC102" s="2">
        <f t="shared" si="70"/>
        <v>0</v>
      </c>
      <c r="AD102" s="2">
        <f t="shared" si="70"/>
        <v>0</v>
      </c>
      <c r="AE102" s="2">
        <f t="shared" si="70"/>
        <v>0</v>
      </c>
      <c r="AF102" s="2">
        <f t="shared" si="70"/>
        <v>0</v>
      </c>
      <c r="AG102" s="2">
        <f t="shared" si="70"/>
        <v>0</v>
      </c>
      <c r="AH102" s="2">
        <f t="shared" si="70"/>
        <v>0</v>
      </c>
      <c r="AI102" s="2">
        <f t="shared" si="70"/>
        <v>0</v>
      </c>
      <c r="AJ102" s="2">
        <f t="shared" si="70"/>
        <v>0</v>
      </c>
      <c r="AK102" s="2">
        <f t="shared" si="70"/>
        <v>0</v>
      </c>
      <c r="AL102" s="2">
        <f t="shared" si="70"/>
        <v>0</v>
      </c>
      <c r="AM102" s="2">
        <f t="shared" si="70"/>
        <v>1.5873015873015886E-3</v>
      </c>
      <c r="AN102" s="2">
        <f t="shared" si="70"/>
        <v>1.5873015873015886E-3</v>
      </c>
      <c r="AO102" s="2">
        <f t="shared" si="70"/>
        <v>7.9365079365079361E-3</v>
      </c>
      <c r="AP102" s="2">
        <f t="shared" si="70"/>
        <v>1.5873015873015886E-3</v>
      </c>
      <c r="AQ102" s="2">
        <f t="shared" si="70"/>
        <v>1.5873015873015817E-3</v>
      </c>
      <c r="AR102" s="2">
        <f t="shared" si="70"/>
        <v>3.1746031746031772E-3</v>
      </c>
      <c r="AS102" s="2">
        <f t="shared" si="70"/>
        <v>4.7619047619047589E-3</v>
      </c>
      <c r="AT102" s="2">
        <f t="shared" si="70"/>
        <v>0</v>
      </c>
      <c r="AU102" s="2">
        <f t="shared" si="70"/>
        <v>0</v>
      </c>
      <c r="AV102" s="2">
        <f t="shared" si="70"/>
        <v>9.5238095238095316E-3</v>
      </c>
      <c r="AW102" s="2">
        <f t="shared" si="70"/>
        <v>9.5238095238095177E-3</v>
      </c>
      <c r="AX102" s="2">
        <f t="shared" si="70"/>
        <v>1.5873015873015955E-3</v>
      </c>
      <c r="AY102" s="2">
        <f t="shared" si="70"/>
        <v>7.9365079365079361E-3</v>
      </c>
      <c r="AZ102" s="2">
        <f t="shared" si="70"/>
        <v>7.9365079365079361E-3</v>
      </c>
      <c r="BA102" s="2">
        <f t="shared" si="70"/>
        <v>0</v>
      </c>
      <c r="BB102" s="2">
        <f t="shared" si="70"/>
        <v>0</v>
      </c>
      <c r="BC102" s="2">
        <f t="shared" si="70"/>
        <v>0</v>
      </c>
      <c r="BD102" s="2">
        <f t="shared" si="70"/>
        <v>0</v>
      </c>
      <c r="BE102" s="2">
        <f t="shared" si="70"/>
        <v>0</v>
      </c>
      <c r="BF102" s="2">
        <f t="shared" si="70"/>
        <v>0</v>
      </c>
      <c r="BG102" s="2">
        <f t="shared" si="70"/>
        <v>0</v>
      </c>
      <c r="BH102" s="2">
        <f t="shared" si="70"/>
        <v>0</v>
      </c>
      <c r="BI102" s="2">
        <f t="shared" si="70"/>
        <v>0</v>
      </c>
      <c r="BJ102" s="2">
        <f t="shared" si="70"/>
        <v>0</v>
      </c>
      <c r="BK102" s="2">
        <f t="shared" si="70"/>
        <v>0</v>
      </c>
      <c r="BL102" s="2">
        <f t="shared" si="70"/>
        <v>0</v>
      </c>
      <c r="BM102" s="2">
        <f t="shared" si="70"/>
        <v>0</v>
      </c>
      <c r="BN102" s="2">
        <f t="shared" si="70"/>
        <v>0</v>
      </c>
      <c r="BO102" s="2">
        <f t="shared" si="70"/>
        <v>0</v>
      </c>
      <c r="BP102" s="2">
        <f t="shared" si="70"/>
        <v>0</v>
      </c>
      <c r="BQ102" s="2">
        <f t="shared" si="70"/>
        <v>0</v>
      </c>
      <c r="BR102" s="2">
        <f t="shared" si="70"/>
        <v>0</v>
      </c>
      <c r="BS102" s="2">
        <f t="shared" si="70"/>
        <v>0</v>
      </c>
      <c r="BT102" s="2">
        <f t="shared" si="70"/>
        <v>0</v>
      </c>
      <c r="BU102" s="2">
        <f t="shared" si="70"/>
        <v>0</v>
      </c>
      <c r="BV102" s="2">
        <f t="shared" si="70"/>
        <v>0</v>
      </c>
      <c r="BW102" s="2">
        <f t="shared" si="70"/>
        <v>0</v>
      </c>
      <c r="BX102" s="2">
        <f t="shared" si="70"/>
        <v>0</v>
      </c>
      <c r="BY102" s="2">
        <f t="shared" si="70"/>
        <v>0</v>
      </c>
      <c r="BZ102" s="2">
        <f t="shared" si="70"/>
        <v>0</v>
      </c>
      <c r="CA102" s="2">
        <f t="shared" si="70"/>
        <v>0</v>
      </c>
      <c r="CB102" s="2">
        <f t="shared" si="70"/>
        <v>0</v>
      </c>
      <c r="CC102" s="2">
        <f t="shared" si="70"/>
        <v>0</v>
      </c>
      <c r="CD102" s="2">
        <f t="shared" si="70"/>
        <v>0</v>
      </c>
      <c r="CE102" s="2">
        <f t="shared" ref="CE102:CK102" si="71">IF(CE10="","",CE10-CD10)</f>
        <v>0</v>
      </c>
      <c r="CF102" s="2">
        <f t="shared" si="71"/>
        <v>0</v>
      </c>
      <c r="CG102" s="2">
        <f t="shared" si="71"/>
        <v>0</v>
      </c>
      <c r="CH102" s="2">
        <f t="shared" si="71"/>
        <v>0</v>
      </c>
      <c r="CI102" s="2">
        <f t="shared" si="71"/>
        <v>0</v>
      </c>
      <c r="CJ102" s="2">
        <f t="shared" si="71"/>
        <v>0</v>
      </c>
      <c r="CK102" s="2" t="str">
        <f t="shared" si="71"/>
        <v/>
      </c>
    </row>
    <row r="103" spans="1:89" ht="14.5" customHeight="1">
      <c r="A103" s="5">
        <v>40969</v>
      </c>
      <c r="B103" s="6">
        <f t="shared" si="68"/>
        <v>0</v>
      </c>
      <c r="C103" s="2">
        <f t="shared" si="69"/>
        <v>0</v>
      </c>
      <c r="D103" s="2">
        <f t="shared" si="69"/>
        <v>9.4876660341555979E-4</v>
      </c>
      <c r="E103" s="2">
        <f t="shared" si="69"/>
        <v>0</v>
      </c>
      <c r="F103" s="2">
        <f t="shared" si="69"/>
        <v>0</v>
      </c>
      <c r="G103" s="2">
        <f t="shared" si="69"/>
        <v>9.4876660341555979E-4</v>
      </c>
      <c r="H103" s="2">
        <f t="shared" si="69"/>
        <v>2.8462998102466788E-3</v>
      </c>
      <c r="I103" s="2">
        <f t="shared" si="69"/>
        <v>1.8975332068311198E-3</v>
      </c>
      <c r="J103" s="2">
        <f t="shared" si="69"/>
        <v>0</v>
      </c>
      <c r="K103" s="2">
        <f t="shared" si="69"/>
        <v>0</v>
      </c>
      <c r="L103" s="2">
        <f t="shared" si="69"/>
        <v>0</v>
      </c>
      <c r="M103" s="2">
        <f t="shared" si="69"/>
        <v>2.8462998102466788E-3</v>
      </c>
      <c r="N103" s="2">
        <f t="shared" si="69"/>
        <v>9.4876660341556077E-4</v>
      </c>
      <c r="O103" s="2">
        <f t="shared" si="69"/>
        <v>4.7438330170777986E-3</v>
      </c>
      <c r="P103" s="2">
        <f t="shared" si="69"/>
        <v>0</v>
      </c>
      <c r="Q103" s="2">
        <f t="shared" si="69"/>
        <v>0</v>
      </c>
      <c r="R103" s="2">
        <f t="shared" si="69"/>
        <v>9.4876660341555903E-4</v>
      </c>
      <c r="S103" s="2">
        <f t="shared" ref="S103:CD103" si="72">IF(S11="","",S11-R11)</f>
        <v>0</v>
      </c>
      <c r="T103" s="2">
        <f t="shared" si="72"/>
        <v>1.8975332068311215E-3</v>
      </c>
      <c r="U103" s="2">
        <f t="shared" si="72"/>
        <v>1.8975332068311181E-3</v>
      </c>
      <c r="V103" s="2">
        <f t="shared" si="72"/>
        <v>0</v>
      </c>
      <c r="W103" s="2">
        <f t="shared" si="72"/>
        <v>2.8462998102466788E-3</v>
      </c>
      <c r="X103" s="2">
        <f t="shared" si="72"/>
        <v>0</v>
      </c>
      <c r="Y103" s="2">
        <f t="shared" si="72"/>
        <v>0</v>
      </c>
      <c r="Z103" s="2">
        <f t="shared" si="72"/>
        <v>0</v>
      </c>
      <c r="AA103" s="2">
        <f t="shared" si="72"/>
        <v>0</v>
      </c>
      <c r="AB103" s="2">
        <f t="shared" si="72"/>
        <v>0</v>
      </c>
      <c r="AC103" s="2">
        <f t="shared" si="72"/>
        <v>0</v>
      </c>
      <c r="AD103" s="2">
        <f t="shared" si="72"/>
        <v>1.8975332068311215E-3</v>
      </c>
      <c r="AE103" s="2">
        <f t="shared" si="72"/>
        <v>0</v>
      </c>
      <c r="AF103" s="2">
        <f t="shared" si="72"/>
        <v>5.6925996204933577E-3</v>
      </c>
      <c r="AG103" s="2">
        <f t="shared" si="72"/>
        <v>0</v>
      </c>
      <c r="AH103" s="2">
        <f t="shared" si="72"/>
        <v>0</v>
      </c>
      <c r="AI103" s="2">
        <f t="shared" si="72"/>
        <v>1.8975332068311181E-3</v>
      </c>
      <c r="AJ103" s="2">
        <f t="shared" si="72"/>
        <v>9.487666034155573E-4</v>
      </c>
      <c r="AK103" s="2">
        <f t="shared" si="72"/>
        <v>0</v>
      </c>
      <c r="AL103" s="2">
        <f t="shared" si="72"/>
        <v>0</v>
      </c>
      <c r="AM103" s="2">
        <f t="shared" si="72"/>
        <v>4.7438330170778004E-3</v>
      </c>
      <c r="AN103" s="2">
        <f t="shared" si="72"/>
        <v>9.4876660341556424E-4</v>
      </c>
      <c r="AO103" s="2">
        <f t="shared" si="72"/>
        <v>1.8975332068311146E-3</v>
      </c>
      <c r="AP103" s="2">
        <f t="shared" si="72"/>
        <v>9.4876660341556007E-3</v>
      </c>
      <c r="AQ103" s="2">
        <f t="shared" si="72"/>
        <v>0</v>
      </c>
      <c r="AR103" s="2">
        <f t="shared" si="72"/>
        <v>0</v>
      </c>
      <c r="AS103" s="2">
        <f t="shared" si="72"/>
        <v>0</v>
      </c>
      <c r="AT103" s="2">
        <f t="shared" si="72"/>
        <v>0</v>
      </c>
      <c r="AU103" s="2">
        <f t="shared" si="72"/>
        <v>2.3719165085388995E-2</v>
      </c>
      <c r="AV103" s="2">
        <f t="shared" si="72"/>
        <v>3.7950664136622431E-3</v>
      </c>
      <c r="AW103" s="2">
        <f t="shared" si="72"/>
        <v>6.641366223908915E-3</v>
      </c>
      <c r="AX103" s="2">
        <f t="shared" si="72"/>
        <v>7.5901328273244723E-3</v>
      </c>
      <c r="AY103" s="2">
        <f t="shared" si="72"/>
        <v>4.7438330170778004E-3</v>
      </c>
      <c r="AZ103" s="2">
        <f t="shared" si="72"/>
        <v>0</v>
      </c>
      <c r="BA103" s="2">
        <f t="shared" si="72"/>
        <v>0</v>
      </c>
      <c r="BB103" s="2">
        <f t="shared" si="72"/>
        <v>0</v>
      </c>
      <c r="BC103" s="2">
        <f t="shared" si="72"/>
        <v>0</v>
      </c>
      <c r="BD103" s="2">
        <f t="shared" si="72"/>
        <v>0</v>
      </c>
      <c r="BE103" s="2">
        <f t="shared" si="72"/>
        <v>0</v>
      </c>
      <c r="BF103" s="2">
        <f t="shared" si="72"/>
        <v>0</v>
      </c>
      <c r="BG103" s="2">
        <f t="shared" si="72"/>
        <v>0</v>
      </c>
      <c r="BH103" s="2">
        <f t="shared" si="72"/>
        <v>0</v>
      </c>
      <c r="BI103" s="2">
        <f t="shared" si="72"/>
        <v>0</v>
      </c>
      <c r="BJ103" s="2">
        <f t="shared" si="72"/>
        <v>0</v>
      </c>
      <c r="BK103" s="2">
        <f t="shared" si="72"/>
        <v>0</v>
      </c>
      <c r="BL103" s="2">
        <f t="shared" si="72"/>
        <v>0</v>
      </c>
      <c r="BM103" s="2">
        <f t="shared" si="72"/>
        <v>0</v>
      </c>
      <c r="BN103" s="2">
        <f t="shared" si="72"/>
        <v>0</v>
      </c>
      <c r="BO103" s="2">
        <f t="shared" si="72"/>
        <v>0</v>
      </c>
      <c r="BP103" s="2">
        <f t="shared" si="72"/>
        <v>0</v>
      </c>
      <c r="BQ103" s="2">
        <f t="shared" si="72"/>
        <v>0</v>
      </c>
      <c r="BR103" s="2">
        <f t="shared" si="72"/>
        <v>0</v>
      </c>
      <c r="BS103" s="2">
        <f t="shared" si="72"/>
        <v>0</v>
      </c>
      <c r="BT103" s="2">
        <f t="shared" si="72"/>
        <v>0</v>
      </c>
      <c r="BU103" s="2">
        <f t="shared" si="72"/>
        <v>0</v>
      </c>
      <c r="BV103" s="2">
        <f t="shared" si="72"/>
        <v>0</v>
      </c>
      <c r="BW103" s="2">
        <f t="shared" si="72"/>
        <v>0</v>
      </c>
      <c r="BX103" s="2">
        <f t="shared" si="72"/>
        <v>0</v>
      </c>
      <c r="BY103" s="2">
        <f t="shared" si="72"/>
        <v>0</v>
      </c>
      <c r="BZ103" s="2">
        <f t="shared" si="72"/>
        <v>0</v>
      </c>
      <c r="CA103" s="2">
        <f t="shared" si="72"/>
        <v>0</v>
      </c>
      <c r="CB103" s="2">
        <f t="shared" si="72"/>
        <v>0</v>
      </c>
      <c r="CC103" s="2">
        <f t="shared" si="72"/>
        <v>0</v>
      </c>
      <c r="CD103" s="2">
        <f t="shared" si="72"/>
        <v>0</v>
      </c>
      <c r="CE103" s="2">
        <f t="shared" ref="CE103:CK103" si="73">IF(CE11="","",CE11-CD11)</f>
        <v>0</v>
      </c>
      <c r="CF103" s="2">
        <f t="shared" si="73"/>
        <v>0</v>
      </c>
      <c r="CG103" s="2">
        <f t="shared" si="73"/>
        <v>0</v>
      </c>
      <c r="CH103" s="2">
        <f t="shared" si="73"/>
        <v>0</v>
      </c>
      <c r="CI103" s="2">
        <f t="shared" si="73"/>
        <v>0</v>
      </c>
      <c r="CJ103" s="2" t="str">
        <f t="shared" si="73"/>
        <v/>
      </c>
      <c r="CK103" s="2" t="str">
        <f t="shared" si="73"/>
        <v/>
      </c>
    </row>
    <row r="104" spans="1:89" ht="14.5" customHeight="1">
      <c r="A104" s="5">
        <v>41000</v>
      </c>
      <c r="B104" s="6">
        <f t="shared" si="68"/>
        <v>0</v>
      </c>
      <c r="C104" s="2">
        <f t="shared" si="69"/>
        <v>0</v>
      </c>
      <c r="D104" s="2">
        <f t="shared" si="69"/>
        <v>0</v>
      </c>
      <c r="E104" s="2">
        <f t="shared" si="69"/>
        <v>0</v>
      </c>
      <c r="F104" s="2">
        <f t="shared" si="69"/>
        <v>0</v>
      </c>
      <c r="G104" s="2">
        <f t="shared" si="69"/>
        <v>0</v>
      </c>
      <c r="H104" s="2">
        <f t="shared" si="69"/>
        <v>1.2091898428053204E-3</v>
      </c>
      <c r="I104" s="2">
        <f t="shared" si="69"/>
        <v>4.8367593712212815E-3</v>
      </c>
      <c r="J104" s="2">
        <f t="shared" si="69"/>
        <v>1.2091898428053206E-3</v>
      </c>
      <c r="K104" s="2">
        <f t="shared" si="69"/>
        <v>1.2091898428053206E-3</v>
      </c>
      <c r="L104" s="2">
        <f t="shared" si="69"/>
        <v>1.2091898428053197E-3</v>
      </c>
      <c r="M104" s="2">
        <f t="shared" si="69"/>
        <v>1.2091898428053215E-3</v>
      </c>
      <c r="N104" s="2">
        <f t="shared" si="69"/>
        <v>2.4183796856106395E-3</v>
      </c>
      <c r="O104" s="2">
        <f t="shared" si="69"/>
        <v>2.4183796856106412E-3</v>
      </c>
      <c r="P104" s="2">
        <f t="shared" si="69"/>
        <v>1.2091898428053215E-3</v>
      </c>
      <c r="Q104" s="2">
        <f t="shared" si="69"/>
        <v>0</v>
      </c>
      <c r="R104" s="2">
        <f t="shared" si="69"/>
        <v>3.6275695284159609E-3</v>
      </c>
      <c r="S104" s="2">
        <f t="shared" ref="S104:CD104" si="74">IF(S12="","",S12-R12)</f>
        <v>0</v>
      </c>
      <c r="T104" s="2">
        <f t="shared" si="74"/>
        <v>1.2091898428053215E-3</v>
      </c>
      <c r="U104" s="2">
        <f t="shared" si="74"/>
        <v>0</v>
      </c>
      <c r="V104" s="2">
        <f t="shared" si="74"/>
        <v>4.8367593712212789E-3</v>
      </c>
      <c r="W104" s="2">
        <f t="shared" si="74"/>
        <v>0</v>
      </c>
      <c r="X104" s="2">
        <f t="shared" si="74"/>
        <v>0</v>
      </c>
      <c r="Y104" s="2">
        <f t="shared" si="74"/>
        <v>0</v>
      </c>
      <c r="Z104" s="2">
        <f t="shared" si="74"/>
        <v>0</v>
      </c>
      <c r="AA104" s="2">
        <f t="shared" si="74"/>
        <v>0</v>
      </c>
      <c r="AB104" s="2">
        <f t="shared" si="74"/>
        <v>0</v>
      </c>
      <c r="AC104" s="2">
        <f t="shared" si="74"/>
        <v>0</v>
      </c>
      <c r="AD104" s="2">
        <f t="shared" si="74"/>
        <v>0</v>
      </c>
      <c r="AE104" s="2">
        <f t="shared" si="74"/>
        <v>0</v>
      </c>
      <c r="AF104" s="2">
        <f t="shared" si="74"/>
        <v>0</v>
      </c>
      <c r="AG104" s="2">
        <f t="shared" si="74"/>
        <v>0</v>
      </c>
      <c r="AH104" s="2">
        <f t="shared" si="74"/>
        <v>0</v>
      </c>
      <c r="AI104" s="2">
        <f t="shared" si="74"/>
        <v>0</v>
      </c>
      <c r="AJ104" s="2">
        <f t="shared" si="74"/>
        <v>0</v>
      </c>
      <c r="AK104" s="2">
        <f t="shared" si="74"/>
        <v>0</v>
      </c>
      <c r="AL104" s="2">
        <f t="shared" si="74"/>
        <v>0</v>
      </c>
      <c r="AM104" s="2">
        <f t="shared" si="74"/>
        <v>0</v>
      </c>
      <c r="AN104" s="2">
        <f t="shared" si="74"/>
        <v>0</v>
      </c>
      <c r="AO104" s="2">
        <f t="shared" si="74"/>
        <v>1.2091898428053215E-3</v>
      </c>
      <c r="AP104" s="2">
        <f t="shared" si="74"/>
        <v>6.0459492140266038E-3</v>
      </c>
      <c r="AQ104" s="2">
        <f t="shared" si="74"/>
        <v>1.209189842805318E-3</v>
      </c>
      <c r="AR104" s="2">
        <f t="shared" si="74"/>
        <v>4.8367593712212859E-3</v>
      </c>
      <c r="AS104" s="2">
        <f t="shared" si="74"/>
        <v>1.209189842805318E-3</v>
      </c>
      <c r="AT104" s="2">
        <f t="shared" si="74"/>
        <v>1.5719467956469169E-2</v>
      </c>
      <c r="AU104" s="2">
        <f t="shared" si="74"/>
        <v>1.209189842805318E-3</v>
      </c>
      <c r="AV104" s="2">
        <f t="shared" si="74"/>
        <v>8.4643288996372398E-3</v>
      </c>
      <c r="AW104" s="2">
        <f t="shared" si="74"/>
        <v>0</v>
      </c>
      <c r="AX104" s="2">
        <f t="shared" si="74"/>
        <v>3.6275695284159609E-3</v>
      </c>
      <c r="AY104" s="2">
        <f t="shared" si="74"/>
        <v>0</v>
      </c>
      <c r="AZ104" s="2">
        <f t="shared" si="74"/>
        <v>0</v>
      </c>
      <c r="BA104" s="2">
        <f t="shared" si="74"/>
        <v>0</v>
      </c>
      <c r="BB104" s="2">
        <f t="shared" si="74"/>
        <v>0</v>
      </c>
      <c r="BC104" s="2">
        <f t="shared" si="74"/>
        <v>0</v>
      </c>
      <c r="BD104" s="2">
        <f t="shared" si="74"/>
        <v>0</v>
      </c>
      <c r="BE104" s="2">
        <f t="shared" si="74"/>
        <v>2.4183796856106499E-3</v>
      </c>
      <c r="BF104" s="2">
        <f t="shared" si="74"/>
        <v>0</v>
      </c>
      <c r="BG104" s="2">
        <f t="shared" si="74"/>
        <v>0</v>
      </c>
      <c r="BH104" s="2">
        <f t="shared" si="74"/>
        <v>0</v>
      </c>
      <c r="BI104" s="2">
        <f t="shared" si="74"/>
        <v>0</v>
      </c>
      <c r="BJ104" s="2">
        <f t="shared" si="74"/>
        <v>0</v>
      </c>
      <c r="BK104" s="2">
        <f t="shared" si="74"/>
        <v>0</v>
      </c>
      <c r="BL104" s="2">
        <f t="shared" si="74"/>
        <v>0</v>
      </c>
      <c r="BM104" s="2">
        <f t="shared" si="74"/>
        <v>0</v>
      </c>
      <c r="BN104" s="2">
        <f t="shared" si="74"/>
        <v>0</v>
      </c>
      <c r="BO104" s="2">
        <f t="shared" si="74"/>
        <v>0</v>
      </c>
      <c r="BP104" s="2">
        <f t="shared" si="74"/>
        <v>0</v>
      </c>
      <c r="BQ104" s="2">
        <f t="shared" si="74"/>
        <v>0</v>
      </c>
      <c r="BR104" s="2">
        <f t="shared" si="74"/>
        <v>0</v>
      </c>
      <c r="BS104" s="2">
        <f t="shared" si="74"/>
        <v>0</v>
      </c>
      <c r="BT104" s="2">
        <f t="shared" si="74"/>
        <v>0</v>
      </c>
      <c r="BU104" s="2">
        <f t="shared" si="74"/>
        <v>0</v>
      </c>
      <c r="BV104" s="2">
        <f t="shared" si="74"/>
        <v>0</v>
      </c>
      <c r="BW104" s="2">
        <f t="shared" si="74"/>
        <v>0</v>
      </c>
      <c r="BX104" s="2">
        <f t="shared" si="74"/>
        <v>0</v>
      </c>
      <c r="BY104" s="2">
        <f t="shared" si="74"/>
        <v>0</v>
      </c>
      <c r="BZ104" s="2">
        <f t="shared" si="74"/>
        <v>0</v>
      </c>
      <c r="CA104" s="2">
        <f t="shared" si="74"/>
        <v>0</v>
      </c>
      <c r="CB104" s="2">
        <f t="shared" si="74"/>
        <v>0</v>
      </c>
      <c r="CC104" s="2">
        <f t="shared" si="74"/>
        <v>0</v>
      </c>
      <c r="CD104" s="2">
        <f t="shared" si="74"/>
        <v>0</v>
      </c>
      <c r="CE104" s="2">
        <f t="shared" ref="CE104:CK104" si="75">IF(CE12="","",CE12-CD12)</f>
        <v>0</v>
      </c>
      <c r="CF104" s="2">
        <f t="shared" si="75"/>
        <v>0</v>
      </c>
      <c r="CG104" s="2">
        <f t="shared" si="75"/>
        <v>0</v>
      </c>
      <c r="CH104" s="2">
        <f t="shared" si="75"/>
        <v>0</v>
      </c>
      <c r="CI104" s="2" t="str">
        <f t="shared" si="75"/>
        <v/>
      </c>
      <c r="CJ104" s="2" t="str">
        <f t="shared" si="75"/>
        <v/>
      </c>
      <c r="CK104" s="2" t="str">
        <f t="shared" si="75"/>
        <v/>
      </c>
    </row>
    <row r="105" spans="1:89" ht="14.5" customHeight="1">
      <c r="A105" s="5">
        <v>41030</v>
      </c>
      <c r="B105" s="6">
        <f t="shared" si="68"/>
        <v>0</v>
      </c>
      <c r="C105" s="2">
        <f t="shared" si="69"/>
        <v>0</v>
      </c>
      <c r="D105" s="2">
        <f t="shared" si="69"/>
        <v>7.9428117553613975E-4</v>
      </c>
      <c r="E105" s="2">
        <f t="shared" si="69"/>
        <v>2.3828435266084191E-3</v>
      </c>
      <c r="F105" s="2">
        <f t="shared" si="69"/>
        <v>7.9428117553613986E-4</v>
      </c>
      <c r="G105" s="2">
        <f t="shared" si="69"/>
        <v>7.9428117553614029E-4</v>
      </c>
      <c r="H105" s="2">
        <f t="shared" si="69"/>
        <v>7.9428117553613942E-4</v>
      </c>
      <c r="I105" s="2">
        <f t="shared" si="69"/>
        <v>1.5885623510722797E-3</v>
      </c>
      <c r="J105" s="2">
        <f t="shared" si="69"/>
        <v>0</v>
      </c>
      <c r="K105" s="2">
        <f t="shared" si="69"/>
        <v>7.9428117553613942E-4</v>
      </c>
      <c r="L105" s="2">
        <f t="shared" si="69"/>
        <v>0</v>
      </c>
      <c r="M105" s="2">
        <f t="shared" si="69"/>
        <v>0</v>
      </c>
      <c r="N105" s="2">
        <f t="shared" si="69"/>
        <v>0</v>
      </c>
      <c r="O105" s="2">
        <f t="shared" si="69"/>
        <v>0</v>
      </c>
      <c r="P105" s="2">
        <f t="shared" si="69"/>
        <v>2.3828435266084191E-3</v>
      </c>
      <c r="Q105" s="2">
        <f t="shared" si="69"/>
        <v>0</v>
      </c>
      <c r="R105" s="2">
        <f t="shared" si="69"/>
        <v>0</v>
      </c>
      <c r="S105" s="2">
        <f t="shared" ref="S105:CD105" si="76">IF(S13="","",S13-R13)</f>
        <v>0</v>
      </c>
      <c r="T105" s="2">
        <f t="shared" si="76"/>
        <v>0</v>
      </c>
      <c r="U105" s="2">
        <f t="shared" si="76"/>
        <v>1.5885623510722806E-3</v>
      </c>
      <c r="V105" s="2">
        <f t="shared" si="76"/>
        <v>0</v>
      </c>
      <c r="W105" s="2">
        <f t="shared" si="76"/>
        <v>0</v>
      </c>
      <c r="X105" s="2">
        <f t="shared" si="76"/>
        <v>0</v>
      </c>
      <c r="Y105" s="2">
        <f t="shared" si="76"/>
        <v>0</v>
      </c>
      <c r="Z105" s="2">
        <f t="shared" si="76"/>
        <v>0</v>
      </c>
      <c r="AA105" s="2">
        <f t="shared" si="76"/>
        <v>0</v>
      </c>
      <c r="AB105" s="2">
        <f t="shared" si="76"/>
        <v>0</v>
      </c>
      <c r="AC105" s="2">
        <f t="shared" si="76"/>
        <v>0</v>
      </c>
      <c r="AD105" s="2">
        <f t="shared" si="76"/>
        <v>0</v>
      </c>
      <c r="AE105" s="2">
        <f t="shared" si="76"/>
        <v>0</v>
      </c>
      <c r="AF105" s="2">
        <f t="shared" si="76"/>
        <v>0</v>
      </c>
      <c r="AG105" s="2">
        <f t="shared" si="76"/>
        <v>7.9428117553613856E-4</v>
      </c>
      <c r="AH105" s="2">
        <f t="shared" si="76"/>
        <v>7.9428117553614029E-4</v>
      </c>
      <c r="AI105" s="2">
        <f t="shared" si="76"/>
        <v>0</v>
      </c>
      <c r="AJ105" s="2">
        <f t="shared" si="76"/>
        <v>0</v>
      </c>
      <c r="AK105" s="2">
        <f t="shared" si="76"/>
        <v>0</v>
      </c>
      <c r="AL105" s="2">
        <f t="shared" si="76"/>
        <v>0</v>
      </c>
      <c r="AM105" s="2">
        <f t="shared" si="76"/>
        <v>7.9428117553614029E-4</v>
      </c>
      <c r="AN105" s="2">
        <f t="shared" si="76"/>
        <v>3.971405877680698E-3</v>
      </c>
      <c r="AO105" s="2">
        <f t="shared" si="76"/>
        <v>2.3828435266084191E-3</v>
      </c>
      <c r="AP105" s="2">
        <f t="shared" si="76"/>
        <v>3.1771247021445612E-3</v>
      </c>
      <c r="AQ105" s="2">
        <f t="shared" si="76"/>
        <v>7.9428117553613856E-4</v>
      </c>
      <c r="AR105" s="2">
        <f t="shared" si="76"/>
        <v>2.3828435266084191E-3</v>
      </c>
      <c r="AS105" s="2">
        <f t="shared" si="76"/>
        <v>1.7474185861795076E-2</v>
      </c>
      <c r="AT105" s="2">
        <f t="shared" si="76"/>
        <v>5.5599682287529803E-3</v>
      </c>
      <c r="AU105" s="2">
        <f t="shared" si="76"/>
        <v>3.9714058776806963E-3</v>
      </c>
      <c r="AV105" s="2">
        <f t="shared" si="76"/>
        <v>3.9714058776807032E-3</v>
      </c>
      <c r="AW105" s="2">
        <f t="shared" si="76"/>
        <v>7.9428117553613509E-4</v>
      </c>
      <c r="AX105" s="2">
        <f t="shared" si="76"/>
        <v>0</v>
      </c>
      <c r="AY105" s="2">
        <f t="shared" si="76"/>
        <v>0</v>
      </c>
      <c r="AZ105" s="2">
        <f t="shared" si="76"/>
        <v>0</v>
      </c>
      <c r="BA105" s="2">
        <f t="shared" si="76"/>
        <v>0</v>
      </c>
      <c r="BB105" s="2">
        <f t="shared" si="76"/>
        <v>0</v>
      </c>
      <c r="BC105" s="2">
        <f t="shared" si="76"/>
        <v>0</v>
      </c>
      <c r="BD105" s="2">
        <f t="shared" si="76"/>
        <v>1.5885623510722841E-3</v>
      </c>
      <c r="BE105" s="2">
        <f t="shared" si="76"/>
        <v>6.3542494042891084E-3</v>
      </c>
      <c r="BF105" s="2">
        <f t="shared" si="76"/>
        <v>0</v>
      </c>
      <c r="BG105" s="2">
        <f t="shared" si="76"/>
        <v>0</v>
      </c>
      <c r="BH105" s="2">
        <f t="shared" si="76"/>
        <v>0</v>
      </c>
      <c r="BI105" s="2">
        <f t="shared" si="76"/>
        <v>1.5885623510722841E-3</v>
      </c>
      <c r="BJ105" s="2">
        <f t="shared" si="76"/>
        <v>0</v>
      </c>
      <c r="BK105" s="2">
        <f t="shared" si="76"/>
        <v>0</v>
      </c>
      <c r="BL105" s="2">
        <f t="shared" si="76"/>
        <v>0</v>
      </c>
      <c r="BM105" s="2">
        <f t="shared" si="76"/>
        <v>0</v>
      </c>
      <c r="BN105" s="2">
        <f t="shared" si="76"/>
        <v>1.5885623510722841E-3</v>
      </c>
      <c r="BO105" s="2">
        <f t="shared" si="76"/>
        <v>0</v>
      </c>
      <c r="BP105" s="2">
        <f t="shared" si="76"/>
        <v>0</v>
      </c>
      <c r="BQ105" s="2">
        <f t="shared" si="76"/>
        <v>0</v>
      </c>
      <c r="BR105" s="2">
        <f t="shared" si="76"/>
        <v>0</v>
      </c>
      <c r="BS105" s="2">
        <f t="shared" si="76"/>
        <v>0</v>
      </c>
      <c r="BT105" s="2">
        <f t="shared" si="76"/>
        <v>0</v>
      </c>
      <c r="BU105" s="2">
        <f t="shared" si="76"/>
        <v>0</v>
      </c>
      <c r="BV105" s="2">
        <f t="shared" si="76"/>
        <v>0</v>
      </c>
      <c r="BW105" s="2">
        <f t="shared" si="76"/>
        <v>0</v>
      </c>
      <c r="BX105" s="2">
        <f t="shared" si="76"/>
        <v>0</v>
      </c>
      <c r="BY105" s="2">
        <f t="shared" si="76"/>
        <v>0</v>
      </c>
      <c r="BZ105" s="2">
        <f t="shared" si="76"/>
        <v>0</v>
      </c>
      <c r="CA105" s="2">
        <f t="shared" si="76"/>
        <v>0</v>
      </c>
      <c r="CB105" s="2">
        <f t="shared" si="76"/>
        <v>0</v>
      </c>
      <c r="CC105" s="2">
        <f t="shared" si="76"/>
        <v>0</v>
      </c>
      <c r="CD105" s="2">
        <f t="shared" si="76"/>
        <v>0</v>
      </c>
      <c r="CE105" s="2">
        <f t="shared" ref="CE105:CK105" si="77">IF(CE13="","",CE13-CD13)</f>
        <v>0</v>
      </c>
      <c r="CF105" s="2">
        <f t="shared" si="77"/>
        <v>0</v>
      </c>
      <c r="CG105" s="2">
        <f t="shared" si="77"/>
        <v>0</v>
      </c>
      <c r="CH105" s="2" t="str">
        <f t="shared" si="77"/>
        <v/>
      </c>
      <c r="CI105" s="2" t="str">
        <f t="shared" si="77"/>
        <v/>
      </c>
      <c r="CJ105" s="2" t="str">
        <f t="shared" si="77"/>
        <v/>
      </c>
      <c r="CK105" s="2" t="str">
        <f t="shared" si="77"/>
        <v/>
      </c>
    </row>
    <row r="106" spans="1:89" ht="14.5" customHeight="1">
      <c r="A106" s="5">
        <v>41061</v>
      </c>
      <c r="B106" s="6">
        <f t="shared" si="68"/>
        <v>0</v>
      </c>
      <c r="C106" s="2">
        <f t="shared" si="69"/>
        <v>0</v>
      </c>
      <c r="D106" s="2">
        <f t="shared" si="69"/>
        <v>0</v>
      </c>
      <c r="E106" s="2">
        <f t="shared" si="69"/>
        <v>6.993006993006993E-4</v>
      </c>
      <c r="F106" s="2">
        <f t="shared" si="69"/>
        <v>0</v>
      </c>
      <c r="G106" s="2">
        <f t="shared" si="69"/>
        <v>6.993006993006993E-4</v>
      </c>
      <c r="H106" s="2">
        <f t="shared" si="69"/>
        <v>0</v>
      </c>
      <c r="I106" s="2">
        <f t="shared" si="69"/>
        <v>1.3986013986013986E-3</v>
      </c>
      <c r="J106" s="2">
        <f t="shared" si="69"/>
        <v>6.993006993006993E-4</v>
      </c>
      <c r="K106" s="2">
        <f t="shared" si="69"/>
        <v>1.398601398601399E-3</v>
      </c>
      <c r="L106" s="2">
        <f t="shared" si="69"/>
        <v>0</v>
      </c>
      <c r="M106" s="2">
        <f t="shared" si="69"/>
        <v>0</v>
      </c>
      <c r="N106" s="2">
        <f t="shared" si="69"/>
        <v>0</v>
      </c>
      <c r="O106" s="2">
        <f t="shared" si="69"/>
        <v>0</v>
      </c>
      <c r="P106" s="2">
        <f t="shared" si="69"/>
        <v>2.0979020979020975E-3</v>
      </c>
      <c r="Q106" s="2">
        <f t="shared" si="69"/>
        <v>0</v>
      </c>
      <c r="R106" s="2">
        <f t="shared" si="69"/>
        <v>0</v>
      </c>
      <c r="S106" s="2">
        <f t="shared" ref="S106:CD106" si="78">IF(S14="","",S14-R14)</f>
        <v>0</v>
      </c>
      <c r="T106" s="2">
        <f t="shared" si="78"/>
        <v>3.4965034965034969E-3</v>
      </c>
      <c r="U106" s="2">
        <f t="shared" si="78"/>
        <v>0</v>
      </c>
      <c r="V106" s="2">
        <f t="shared" si="78"/>
        <v>0</v>
      </c>
      <c r="W106" s="2">
        <f t="shared" si="78"/>
        <v>0</v>
      </c>
      <c r="X106" s="2">
        <f t="shared" si="78"/>
        <v>0</v>
      </c>
      <c r="Y106" s="2">
        <f t="shared" si="78"/>
        <v>0</v>
      </c>
      <c r="Z106" s="2">
        <f t="shared" si="78"/>
        <v>0</v>
      </c>
      <c r="AA106" s="2">
        <f t="shared" si="78"/>
        <v>0</v>
      </c>
      <c r="AB106" s="2">
        <f t="shared" si="78"/>
        <v>0</v>
      </c>
      <c r="AC106" s="2">
        <f t="shared" si="78"/>
        <v>0</v>
      </c>
      <c r="AD106" s="2">
        <f t="shared" si="78"/>
        <v>1.3986013986013977E-3</v>
      </c>
      <c r="AE106" s="2">
        <f t="shared" si="78"/>
        <v>0</v>
      </c>
      <c r="AF106" s="2">
        <f t="shared" si="78"/>
        <v>2.0979020979020983E-3</v>
      </c>
      <c r="AG106" s="2">
        <f t="shared" si="78"/>
        <v>0</v>
      </c>
      <c r="AH106" s="2">
        <f t="shared" si="78"/>
        <v>0</v>
      </c>
      <c r="AI106" s="2">
        <f t="shared" si="78"/>
        <v>0</v>
      </c>
      <c r="AJ106" s="2">
        <f t="shared" si="78"/>
        <v>0</v>
      </c>
      <c r="AK106" s="2">
        <f t="shared" si="78"/>
        <v>0</v>
      </c>
      <c r="AL106" s="2">
        <f t="shared" si="78"/>
        <v>5.5944055944055961E-3</v>
      </c>
      <c r="AM106" s="2">
        <f t="shared" si="78"/>
        <v>1.3986013986013977E-3</v>
      </c>
      <c r="AN106" s="2">
        <f t="shared" si="78"/>
        <v>1.3986013986013977E-3</v>
      </c>
      <c r="AO106" s="2">
        <f t="shared" si="78"/>
        <v>4.8951048951048938E-3</v>
      </c>
      <c r="AP106" s="2">
        <f t="shared" si="78"/>
        <v>0</v>
      </c>
      <c r="AQ106" s="2">
        <f t="shared" si="78"/>
        <v>6.993006993007006E-4</v>
      </c>
      <c r="AR106" s="2">
        <f t="shared" si="78"/>
        <v>7.6923076923076893E-3</v>
      </c>
      <c r="AS106" s="2">
        <f t="shared" si="78"/>
        <v>2.7972027972028024E-3</v>
      </c>
      <c r="AT106" s="2">
        <f t="shared" si="78"/>
        <v>6.993006993007006E-4</v>
      </c>
      <c r="AU106" s="2">
        <f t="shared" si="78"/>
        <v>6.9930069930069921E-3</v>
      </c>
      <c r="AV106" s="2">
        <f t="shared" si="78"/>
        <v>6.9930069930069366E-4</v>
      </c>
      <c r="AW106" s="2">
        <f t="shared" si="78"/>
        <v>0</v>
      </c>
      <c r="AX106" s="2">
        <f t="shared" si="78"/>
        <v>0</v>
      </c>
      <c r="AY106" s="2">
        <f t="shared" si="78"/>
        <v>0</v>
      </c>
      <c r="AZ106" s="2">
        <f t="shared" si="78"/>
        <v>0</v>
      </c>
      <c r="BA106" s="2">
        <f t="shared" si="78"/>
        <v>0</v>
      </c>
      <c r="BB106" s="2">
        <f t="shared" si="78"/>
        <v>0</v>
      </c>
      <c r="BC106" s="2">
        <f t="shared" si="78"/>
        <v>0</v>
      </c>
      <c r="BD106" s="2">
        <f t="shared" si="78"/>
        <v>0</v>
      </c>
      <c r="BE106" s="2">
        <f t="shared" si="78"/>
        <v>0</v>
      </c>
      <c r="BF106" s="2">
        <f t="shared" si="78"/>
        <v>0</v>
      </c>
      <c r="BG106" s="2">
        <f t="shared" si="78"/>
        <v>0</v>
      </c>
      <c r="BH106" s="2">
        <f t="shared" si="78"/>
        <v>0</v>
      </c>
      <c r="BI106" s="2">
        <f t="shared" si="78"/>
        <v>0</v>
      </c>
      <c r="BJ106" s="2">
        <f t="shared" si="78"/>
        <v>0</v>
      </c>
      <c r="BK106" s="2">
        <f t="shared" si="78"/>
        <v>3.496503496503503E-3</v>
      </c>
      <c r="BL106" s="2">
        <f t="shared" si="78"/>
        <v>0</v>
      </c>
      <c r="BM106" s="2">
        <f t="shared" si="78"/>
        <v>2.7972027972027955E-3</v>
      </c>
      <c r="BN106" s="2">
        <f t="shared" si="78"/>
        <v>0</v>
      </c>
      <c r="BO106" s="2">
        <f t="shared" si="78"/>
        <v>0</v>
      </c>
      <c r="BP106" s="2">
        <f t="shared" si="78"/>
        <v>0</v>
      </c>
      <c r="BQ106" s="2">
        <f t="shared" si="78"/>
        <v>0</v>
      </c>
      <c r="BR106" s="2">
        <f t="shared" si="78"/>
        <v>0</v>
      </c>
      <c r="BS106" s="2">
        <f t="shared" si="78"/>
        <v>0</v>
      </c>
      <c r="BT106" s="2">
        <f t="shared" si="78"/>
        <v>0</v>
      </c>
      <c r="BU106" s="2">
        <f t="shared" si="78"/>
        <v>0</v>
      </c>
      <c r="BV106" s="2">
        <f t="shared" si="78"/>
        <v>0</v>
      </c>
      <c r="BW106" s="2">
        <f t="shared" si="78"/>
        <v>0</v>
      </c>
      <c r="BX106" s="2">
        <f t="shared" si="78"/>
        <v>0</v>
      </c>
      <c r="BY106" s="2">
        <f t="shared" si="78"/>
        <v>0</v>
      </c>
      <c r="BZ106" s="2">
        <f t="shared" si="78"/>
        <v>0</v>
      </c>
      <c r="CA106" s="2">
        <f t="shared" si="78"/>
        <v>0</v>
      </c>
      <c r="CB106" s="2">
        <f t="shared" si="78"/>
        <v>0</v>
      </c>
      <c r="CC106" s="2">
        <f t="shared" si="78"/>
        <v>0</v>
      </c>
      <c r="CD106" s="2">
        <f t="shared" si="78"/>
        <v>0</v>
      </c>
      <c r="CE106" s="2">
        <f t="shared" ref="CE106:CK106" si="79">IF(CE14="","",CE14-CD14)</f>
        <v>0</v>
      </c>
      <c r="CF106" s="2">
        <f t="shared" si="79"/>
        <v>0</v>
      </c>
      <c r="CG106" s="2" t="str">
        <f t="shared" si="79"/>
        <v/>
      </c>
      <c r="CH106" s="2" t="str">
        <f t="shared" si="79"/>
        <v/>
      </c>
      <c r="CI106" s="2" t="str">
        <f t="shared" si="79"/>
        <v/>
      </c>
      <c r="CJ106" s="2" t="str">
        <f t="shared" si="79"/>
        <v/>
      </c>
      <c r="CK106" s="2" t="str">
        <f t="shared" si="79"/>
        <v/>
      </c>
    </row>
    <row r="107" spans="1:89" ht="14.5" customHeight="1">
      <c r="A107" s="5">
        <v>41091</v>
      </c>
      <c r="B107" s="6">
        <f t="shared" si="68"/>
        <v>0</v>
      </c>
      <c r="C107" s="2">
        <f t="shared" si="69"/>
        <v>0</v>
      </c>
      <c r="D107" s="2">
        <f t="shared" si="69"/>
        <v>0</v>
      </c>
      <c r="E107" s="2">
        <f t="shared" si="69"/>
        <v>1.463057790782736E-3</v>
      </c>
      <c r="F107" s="2">
        <f t="shared" si="69"/>
        <v>0</v>
      </c>
      <c r="G107" s="2">
        <f t="shared" si="69"/>
        <v>0</v>
      </c>
      <c r="H107" s="2">
        <f t="shared" si="69"/>
        <v>7.3152889539136777E-4</v>
      </c>
      <c r="I107" s="2">
        <f t="shared" si="69"/>
        <v>0</v>
      </c>
      <c r="J107" s="2">
        <f t="shared" si="69"/>
        <v>7.3152889539136821E-4</v>
      </c>
      <c r="K107" s="2">
        <f t="shared" si="69"/>
        <v>1.4630577907827355E-3</v>
      </c>
      <c r="L107" s="2">
        <f t="shared" si="69"/>
        <v>7.3152889539136821E-4</v>
      </c>
      <c r="M107" s="2">
        <f t="shared" si="69"/>
        <v>0</v>
      </c>
      <c r="N107" s="2">
        <f t="shared" si="69"/>
        <v>0</v>
      </c>
      <c r="O107" s="2">
        <f t="shared" si="69"/>
        <v>7.3152889539136821E-4</v>
      </c>
      <c r="P107" s="2">
        <f t="shared" si="69"/>
        <v>0</v>
      </c>
      <c r="Q107" s="2">
        <f t="shared" si="69"/>
        <v>2.1945866861741038E-3</v>
      </c>
      <c r="R107" s="2">
        <f t="shared" si="69"/>
        <v>0</v>
      </c>
      <c r="S107" s="2">
        <f t="shared" ref="S107:CD107" si="80">IF(S15="","",S15-R15)</f>
        <v>2.9261155815654711E-3</v>
      </c>
      <c r="T107" s="2">
        <f t="shared" si="80"/>
        <v>0</v>
      </c>
      <c r="U107" s="2">
        <f t="shared" si="80"/>
        <v>0</v>
      </c>
      <c r="V107" s="2">
        <f t="shared" si="80"/>
        <v>0</v>
      </c>
      <c r="W107" s="2">
        <f t="shared" si="80"/>
        <v>7.3152889539136907E-4</v>
      </c>
      <c r="X107" s="2">
        <f t="shared" si="80"/>
        <v>0</v>
      </c>
      <c r="Y107" s="2">
        <f t="shared" si="80"/>
        <v>0</v>
      </c>
      <c r="Z107" s="2">
        <f t="shared" si="80"/>
        <v>2.9261155815654711E-3</v>
      </c>
      <c r="AA107" s="2">
        <f t="shared" si="80"/>
        <v>0</v>
      </c>
      <c r="AB107" s="2">
        <f t="shared" si="80"/>
        <v>0</v>
      </c>
      <c r="AC107" s="2">
        <f t="shared" si="80"/>
        <v>1.4630577907827364E-3</v>
      </c>
      <c r="AD107" s="2">
        <f t="shared" si="80"/>
        <v>7.3152889539136734E-4</v>
      </c>
      <c r="AE107" s="2">
        <f t="shared" si="80"/>
        <v>7.3152889539136734E-4</v>
      </c>
      <c r="AF107" s="2">
        <f t="shared" si="80"/>
        <v>0</v>
      </c>
      <c r="AG107" s="2">
        <f t="shared" si="80"/>
        <v>2.9261155815654728E-3</v>
      </c>
      <c r="AH107" s="2">
        <f t="shared" si="80"/>
        <v>7.3152889539136734E-4</v>
      </c>
      <c r="AI107" s="2">
        <f t="shared" si="80"/>
        <v>3.6576444769568402E-3</v>
      </c>
      <c r="AJ107" s="2">
        <f t="shared" si="80"/>
        <v>0</v>
      </c>
      <c r="AK107" s="2">
        <f t="shared" si="80"/>
        <v>7.3152889539136734E-4</v>
      </c>
      <c r="AL107" s="2">
        <f t="shared" si="80"/>
        <v>0</v>
      </c>
      <c r="AM107" s="2">
        <f t="shared" si="80"/>
        <v>1.4630577907827381E-3</v>
      </c>
      <c r="AN107" s="2">
        <f t="shared" si="80"/>
        <v>2.9261155815654694E-3</v>
      </c>
      <c r="AO107" s="2">
        <f t="shared" si="80"/>
        <v>7.3152889539136734E-4</v>
      </c>
      <c r="AP107" s="2">
        <f t="shared" si="80"/>
        <v>2.9261155815654728E-3</v>
      </c>
      <c r="AQ107" s="2">
        <f t="shared" si="80"/>
        <v>1.5362106803218728E-2</v>
      </c>
      <c r="AR107" s="2">
        <f t="shared" si="80"/>
        <v>0</v>
      </c>
      <c r="AS107" s="2">
        <f t="shared" si="80"/>
        <v>7.3152889539136734E-4</v>
      </c>
      <c r="AT107" s="2">
        <f t="shared" si="80"/>
        <v>5.1207022677395783E-3</v>
      </c>
      <c r="AU107" s="2">
        <f t="shared" si="80"/>
        <v>5.8522311631309387E-3</v>
      </c>
      <c r="AV107" s="2">
        <f t="shared" si="80"/>
        <v>0</v>
      </c>
      <c r="AW107" s="2">
        <f t="shared" si="80"/>
        <v>0</v>
      </c>
      <c r="AX107" s="2">
        <f t="shared" si="80"/>
        <v>0</v>
      </c>
      <c r="AY107" s="2">
        <f t="shared" si="80"/>
        <v>0</v>
      </c>
      <c r="AZ107" s="2">
        <f t="shared" si="80"/>
        <v>0</v>
      </c>
      <c r="BA107" s="2">
        <f t="shared" si="80"/>
        <v>0</v>
      </c>
      <c r="BB107" s="2">
        <f t="shared" si="80"/>
        <v>0</v>
      </c>
      <c r="BC107" s="2">
        <f t="shared" si="80"/>
        <v>0</v>
      </c>
      <c r="BD107" s="2">
        <f t="shared" si="80"/>
        <v>0</v>
      </c>
      <c r="BE107" s="2">
        <f t="shared" si="80"/>
        <v>0</v>
      </c>
      <c r="BF107" s="2">
        <f t="shared" si="80"/>
        <v>0</v>
      </c>
      <c r="BG107" s="2">
        <f t="shared" si="80"/>
        <v>0</v>
      </c>
      <c r="BH107" s="2">
        <f t="shared" si="80"/>
        <v>0</v>
      </c>
      <c r="BI107" s="2">
        <f t="shared" si="80"/>
        <v>0</v>
      </c>
      <c r="BJ107" s="2">
        <f t="shared" si="80"/>
        <v>0</v>
      </c>
      <c r="BK107" s="2">
        <f t="shared" si="80"/>
        <v>0</v>
      </c>
      <c r="BL107" s="2">
        <f t="shared" si="80"/>
        <v>0</v>
      </c>
      <c r="BM107" s="2">
        <f t="shared" si="80"/>
        <v>0</v>
      </c>
      <c r="BN107" s="2">
        <f t="shared" si="80"/>
        <v>0</v>
      </c>
      <c r="BO107" s="2">
        <f t="shared" si="80"/>
        <v>0</v>
      </c>
      <c r="BP107" s="2">
        <f t="shared" si="80"/>
        <v>0</v>
      </c>
      <c r="BQ107" s="2">
        <f t="shared" si="80"/>
        <v>0</v>
      </c>
      <c r="BR107" s="2">
        <f t="shared" si="80"/>
        <v>0</v>
      </c>
      <c r="BS107" s="2">
        <f t="shared" si="80"/>
        <v>0</v>
      </c>
      <c r="BT107" s="2">
        <f t="shared" si="80"/>
        <v>0</v>
      </c>
      <c r="BU107" s="2">
        <f t="shared" si="80"/>
        <v>0</v>
      </c>
      <c r="BV107" s="2">
        <f t="shared" si="80"/>
        <v>0</v>
      </c>
      <c r="BW107" s="2">
        <f t="shared" si="80"/>
        <v>0</v>
      </c>
      <c r="BX107" s="2">
        <f t="shared" si="80"/>
        <v>0</v>
      </c>
      <c r="BY107" s="2">
        <f t="shared" si="80"/>
        <v>0</v>
      </c>
      <c r="BZ107" s="2">
        <f t="shared" si="80"/>
        <v>0</v>
      </c>
      <c r="CA107" s="2">
        <f t="shared" si="80"/>
        <v>0</v>
      </c>
      <c r="CB107" s="2">
        <f t="shared" si="80"/>
        <v>0</v>
      </c>
      <c r="CC107" s="2">
        <f t="shared" si="80"/>
        <v>0</v>
      </c>
      <c r="CD107" s="2">
        <f t="shared" si="80"/>
        <v>0</v>
      </c>
      <c r="CE107" s="2">
        <f t="shared" ref="CE107:CK107" si="81">IF(CE15="","",CE15-CD15)</f>
        <v>0</v>
      </c>
      <c r="CF107" s="2" t="str">
        <f t="shared" si="81"/>
        <v/>
      </c>
      <c r="CG107" s="2" t="str">
        <f t="shared" si="81"/>
        <v/>
      </c>
      <c r="CH107" s="2" t="str">
        <f t="shared" si="81"/>
        <v/>
      </c>
      <c r="CI107" s="2" t="str">
        <f t="shared" si="81"/>
        <v/>
      </c>
      <c r="CJ107" s="2" t="str">
        <f t="shared" si="81"/>
        <v/>
      </c>
      <c r="CK107" s="2" t="str">
        <f t="shared" si="81"/>
        <v/>
      </c>
    </row>
    <row r="108" spans="1:89" ht="14.5" customHeight="1">
      <c r="A108" s="5">
        <v>41122</v>
      </c>
      <c r="B108" s="6">
        <f t="shared" si="68"/>
        <v>0</v>
      </c>
      <c r="C108" s="2">
        <f t="shared" si="69"/>
        <v>0</v>
      </c>
      <c r="D108" s="2">
        <f t="shared" si="69"/>
        <v>0</v>
      </c>
      <c r="E108" s="2">
        <f t="shared" si="69"/>
        <v>0</v>
      </c>
      <c r="F108" s="2">
        <f t="shared" si="69"/>
        <v>1.5835312747426761E-3</v>
      </c>
      <c r="G108" s="2">
        <f t="shared" si="69"/>
        <v>2.3752969121140139E-3</v>
      </c>
      <c r="H108" s="2">
        <f t="shared" si="69"/>
        <v>2.3752969121140144E-3</v>
      </c>
      <c r="I108" s="2">
        <f t="shared" si="69"/>
        <v>1.5835312747426757E-3</v>
      </c>
      <c r="J108" s="2">
        <f t="shared" si="69"/>
        <v>4.7505938242280287E-3</v>
      </c>
      <c r="K108" s="2">
        <f t="shared" si="69"/>
        <v>0</v>
      </c>
      <c r="L108" s="2">
        <f t="shared" si="69"/>
        <v>0</v>
      </c>
      <c r="M108" s="2">
        <f t="shared" si="69"/>
        <v>0</v>
      </c>
      <c r="N108" s="2">
        <f t="shared" si="69"/>
        <v>7.9176563737133783E-4</v>
      </c>
      <c r="O108" s="2">
        <f t="shared" si="69"/>
        <v>7.9176563737133956E-4</v>
      </c>
      <c r="P108" s="2">
        <f t="shared" si="69"/>
        <v>7.9176563737133783E-4</v>
      </c>
      <c r="Q108" s="2">
        <f t="shared" si="69"/>
        <v>0</v>
      </c>
      <c r="R108" s="2">
        <f t="shared" si="69"/>
        <v>5.5423594615993665E-3</v>
      </c>
      <c r="S108" s="2">
        <f t="shared" ref="S108:CD108" si="82">IF(S16="","",S16-R16)</f>
        <v>7.917656373713361E-4</v>
      </c>
      <c r="T108" s="2">
        <f t="shared" si="82"/>
        <v>0</v>
      </c>
      <c r="U108" s="2">
        <f t="shared" si="82"/>
        <v>0</v>
      </c>
      <c r="V108" s="2">
        <f t="shared" si="82"/>
        <v>7.9176563737133956E-4</v>
      </c>
      <c r="W108" s="2">
        <f t="shared" si="82"/>
        <v>0</v>
      </c>
      <c r="X108" s="2">
        <f t="shared" si="82"/>
        <v>0</v>
      </c>
      <c r="Y108" s="2">
        <f t="shared" si="82"/>
        <v>1.5835312747426757E-3</v>
      </c>
      <c r="Z108" s="2">
        <f t="shared" si="82"/>
        <v>7.9176563737133956E-4</v>
      </c>
      <c r="AA108" s="2">
        <f t="shared" si="82"/>
        <v>3.9588281868566909E-3</v>
      </c>
      <c r="AB108" s="2">
        <f t="shared" si="82"/>
        <v>0</v>
      </c>
      <c r="AC108" s="2">
        <f t="shared" si="82"/>
        <v>0</v>
      </c>
      <c r="AD108" s="2">
        <f t="shared" si="82"/>
        <v>0</v>
      </c>
      <c r="AE108" s="2">
        <f t="shared" si="82"/>
        <v>0</v>
      </c>
      <c r="AF108" s="2">
        <f t="shared" si="82"/>
        <v>0</v>
      </c>
      <c r="AG108" s="2">
        <f t="shared" si="82"/>
        <v>0</v>
      </c>
      <c r="AH108" s="2">
        <f t="shared" si="82"/>
        <v>0</v>
      </c>
      <c r="AI108" s="2">
        <f t="shared" si="82"/>
        <v>0</v>
      </c>
      <c r="AJ108" s="2">
        <f t="shared" si="82"/>
        <v>3.9588281868566909E-3</v>
      </c>
      <c r="AK108" s="2">
        <f t="shared" si="82"/>
        <v>7.917656373713361E-4</v>
      </c>
      <c r="AL108" s="2">
        <f t="shared" si="82"/>
        <v>3.9588281868566874E-3</v>
      </c>
      <c r="AM108" s="2">
        <f t="shared" si="82"/>
        <v>0</v>
      </c>
      <c r="AN108" s="2">
        <f t="shared" si="82"/>
        <v>6.3341250989707096E-3</v>
      </c>
      <c r="AO108" s="2">
        <f t="shared" si="82"/>
        <v>3.1670625494853513E-3</v>
      </c>
      <c r="AP108" s="2">
        <f t="shared" si="82"/>
        <v>2.1377672209026123E-2</v>
      </c>
      <c r="AQ108" s="2">
        <f t="shared" si="82"/>
        <v>0</v>
      </c>
      <c r="AR108" s="2">
        <f t="shared" si="82"/>
        <v>4.7505938242280304E-3</v>
      </c>
      <c r="AS108" s="2">
        <f t="shared" si="82"/>
        <v>5.5423594615993665E-3</v>
      </c>
      <c r="AT108" s="2">
        <f t="shared" si="82"/>
        <v>4.7505938242280304E-3</v>
      </c>
      <c r="AU108" s="2">
        <f t="shared" si="82"/>
        <v>0</v>
      </c>
      <c r="AV108" s="2">
        <f t="shared" si="82"/>
        <v>0</v>
      </c>
      <c r="AW108" s="2">
        <f t="shared" si="82"/>
        <v>0</v>
      </c>
      <c r="AX108" s="2">
        <f t="shared" si="82"/>
        <v>0</v>
      </c>
      <c r="AY108" s="2">
        <f t="shared" si="82"/>
        <v>0</v>
      </c>
      <c r="AZ108" s="2">
        <f t="shared" si="82"/>
        <v>0</v>
      </c>
      <c r="BA108" s="2">
        <f t="shared" si="82"/>
        <v>0</v>
      </c>
      <c r="BB108" s="2">
        <f t="shared" si="82"/>
        <v>0</v>
      </c>
      <c r="BC108" s="2">
        <f t="shared" si="82"/>
        <v>0</v>
      </c>
      <c r="BD108" s="2">
        <f t="shared" si="82"/>
        <v>0</v>
      </c>
      <c r="BE108" s="2">
        <f t="shared" si="82"/>
        <v>0</v>
      </c>
      <c r="BF108" s="2">
        <f t="shared" si="82"/>
        <v>0</v>
      </c>
      <c r="BG108" s="2">
        <f t="shared" si="82"/>
        <v>0</v>
      </c>
      <c r="BH108" s="2">
        <f t="shared" si="82"/>
        <v>0</v>
      </c>
      <c r="BI108" s="2">
        <f t="shared" si="82"/>
        <v>0</v>
      </c>
      <c r="BJ108" s="2">
        <f t="shared" si="82"/>
        <v>0</v>
      </c>
      <c r="BK108" s="2">
        <f t="shared" si="82"/>
        <v>0</v>
      </c>
      <c r="BL108" s="2">
        <f t="shared" si="82"/>
        <v>0</v>
      </c>
      <c r="BM108" s="2">
        <f t="shared" si="82"/>
        <v>0</v>
      </c>
      <c r="BN108" s="2">
        <f t="shared" si="82"/>
        <v>0</v>
      </c>
      <c r="BO108" s="2">
        <f t="shared" si="82"/>
        <v>0</v>
      </c>
      <c r="BP108" s="2">
        <f t="shared" si="82"/>
        <v>0</v>
      </c>
      <c r="BQ108" s="2">
        <f t="shared" si="82"/>
        <v>0</v>
      </c>
      <c r="BR108" s="2">
        <f t="shared" si="82"/>
        <v>0</v>
      </c>
      <c r="BS108" s="2">
        <f t="shared" si="82"/>
        <v>0</v>
      </c>
      <c r="BT108" s="2">
        <f t="shared" si="82"/>
        <v>0</v>
      </c>
      <c r="BU108" s="2">
        <f t="shared" si="82"/>
        <v>0</v>
      </c>
      <c r="BV108" s="2">
        <f t="shared" si="82"/>
        <v>0</v>
      </c>
      <c r="BW108" s="2">
        <f t="shared" si="82"/>
        <v>0</v>
      </c>
      <c r="BX108" s="2">
        <f t="shared" si="82"/>
        <v>0</v>
      </c>
      <c r="BY108" s="2">
        <f t="shared" si="82"/>
        <v>0</v>
      </c>
      <c r="BZ108" s="2">
        <f t="shared" si="82"/>
        <v>0</v>
      </c>
      <c r="CA108" s="2">
        <f t="shared" si="82"/>
        <v>0</v>
      </c>
      <c r="CB108" s="2">
        <f t="shared" si="82"/>
        <v>0</v>
      </c>
      <c r="CC108" s="2">
        <f t="shared" si="82"/>
        <v>0</v>
      </c>
      <c r="CD108" s="2">
        <f t="shared" si="82"/>
        <v>0</v>
      </c>
      <c r="CE108" s="2" t="str">
        <f t="shared" ref="CE108:CK108" si="83">IF(CE16="","",CE16-CD16)</f>
        <v/>
      </c>
      <c r="CF108" s="2" t="str">
        <f t="shared" si="83"/>
        <v/>
      </c>
      <c r="CG108" s="2" t="str">
        <f t="shared" si="83"/>
        <v/>
      </c>
      <c r="CH108" s="2" t="str">
        <f t="shared" si="83"/>
        <v/>
      </c>
      <c r="CI108" s="2" t="str">
        <f t="shared" si="83"/>
        <v/>
      </c>
      <c r="CJ108" s="2" t="str">
        <f t="shared" si="83"/>
        <v/>
      </c>
      <c r="CK108" s="2" t="str">
        <f t="shared" si="83"/>
        <v/>
      </c>
    </row>
    <row r="109" spans="1:89" ht="14.5" customHeight="1">
      <c r="A109" s="5">
        <v>41153</v>
      </c>
      <c r="B109" s="6">
        <f t="shared" si="68"/>
        <v>0</v>
      </c>
      <c r="C109" s="2">
        <f t="shared" si="69"/>
        <v>0</v>
      </c>
      <c r="D109" s="2">
        <f t="shared" si="69"/>
        <v>0</v>
      </c>
      <c r="E109" s="2">
        <f t="shared" si="69"/>
        <v>0</v>
      </c>
      <c r="F109" s="2">
        <f t="shared" si="69"/>
        <v>0</v>
      </c>
      <c r="G109" s="2">
        <f t="shared" si="69"/>
        <v>9.7087378640776695E-4</v>
      </c>
      <c r="H109" s="2">
        <f t="shared" si="69"/>
        <v>0</v>
      </c>
      <c r="I109" s="2">
        <f t="shared" si="69"/>
        <v>3.8834951456310678E-3</v>
      </c>
      <c r="J109" s="2">
        <f t="shared" si="69"/>
        <v>9.708737864077676E-4</v>
      </c>
      <c r="K109" s="2">
        <f t="shared" si="69"/>
        <v>2.9126213592233011E-3</v>
      </c>
      <c r="L109" s="2">
        <f t="shared" si="69"/>
        <v>9.7087378640776587E-4</v>
      </c>
      <c r="M109" s="2">
        <f t="shared" si="69"/>
        <v>2.9126213592233011E-3</v>
      </c>
      <c r="N109" s="2">
        <f t="shared" si="69"/>
        <v>0</v>
      </c>
      <c r="O109" s="2">
        <f t="shared" si="69"/>
        <v>3.8834951456310704E-3</v>
      </c>
      <c r="P109" s="2">
        <f t="shared" si="69"/>
        <v>2.9126213592232976E-3</v>
      </c>
      <c r="Q109" s="2">
        <f t="shared" si="69"/>
        <v>7.7669902912621373E-3</v>
      </c>
      <c r="R109" s="2">
        <f t="shared" si="69"/>
        <v>0</v>
      </c>
      <c r="S109" s="2">
        <f t="shared" ref="S109:CD109" si="84">IF(S17="","",S17-R17)</f>
        <v>0</v>
      </c>
      <c r="T109" s="2">
        <f t="shared" si="84"/>
        <v>0</v>
      </c>
      <c r="U109" s="2">
        <f t="shared" si="84"/>
        <v>0</v>
      </c>
      <c r="V109" s="2">
        <f t="shared" si="84"/>
        <v>0</v>
      </c>
      <c r="W109" s="2">
        <f t="shared" si="84"/>
        <v>0</v>
      </c>
      <c r="X109" s="2">
        <f t="shared" si="84"/>
        <v>0</v>
      </c>
      <c r="Y109" s="2">
        <f t="shared" si="84"/>
        <v>0</v>
      </c>
      <c r="Z109" s="2">
        <f t="shared" si="84"/>
        <v>9.7087378640776587E-4</v>
      </c>
      <c r="AA109" s="2">
        <f t="shared" si="84"/>
        <v>3.8834951456310704E-3</v>
      </c>
      <c r="AB109" s="2">
        <f t="shared" si="84"/>
        <v>0</v>
      </c>
      <c r="AC109" s="2">
        <f t="shared" si="84"/>
        <v>0</v>
      </c>
      <c r="AD109" s="2">
        <f t="shared" si="84"/>
        <v>0</v>
      </c>
      <c r="AE109" s="2">
        <f t="shared" si="84"/>
        <v>0</v>
      </c>
      <c r="AF109" s="2">
        <f t="shared" si="84"/>
        <v>0</v>
      </c>
      <c r="AG109" s="2">
        <f t="shared" si="84"/>
        <v>6.7961165048543645E-3</v>
      </c>
      <c r="AH109" s="2">
        <f t="shared" si="84"/>
        <v>0</v>
      </c>
      <c r="AI109" s="2">
        <f t="shared" si="84"/>
        <v>2.9126213592233011E-3</v>
      </c>
      <c r="AJ109" s="2">
        <f t="shared" si="84"/>
        <v>2.9126213592233011E-3</v>
      </c>
      <c r="AK109" s="2">
        <f t="shared" si="84"/>
        <v>2.9126213592233011E-3</v>
      </c>
      <c r="AL109" s="2">
        <f t="shared" si="84"/>
        <v>0</v>
      </c>
      <c r="AM109" s="2">
        <f t="shared" si="84"/>
        <v>9.7087378640776933E-4</v>
      </c>
      <c r="AN109" s="2">
        <f t="shared" si="84"/>
        <v>1.9417475728155317E-3</v>
      </c>
      <c r="AO109" s="2">
        <f t="shared" si="84"/>
        <v>2.0388349514563114E-2</v>
      </c>
      <c r="AP109" s="2">
        <f t="shared" si="84"/>
        <v>1.5533980582524268E-2</v>
      </c>
      <c r="AQ109" s="2">
        <f t="shared" si="84"/>
        <v>5.8252427184466021E-3</v>
      </c>
      <c r="AR109" s="2">
        <f t="shared" si="84"/>
        <v>0</v>
      </c>
      <c r="AS109" s="2">
        <f t="shared" si="84"/>
        <v>7.7669902912621408E-3</v>
      </c>
      <c r="AT109" s="2">
        <f t="shared" si="84"/>
        <v>0</v>
      </c>
      <c r="AU109" s="2">
        <f t="shared" si="84"/>
        <v>0</v>
      </c>
      <c r="AV109" s="2">
        <f t="shared" si="84"/>
        <v>0</v>
      </c>
      <c r="AW109" s="2">
        <f t="shared" si="84"/>
        <v>0</v>
      </c>
      <c r="AX109" s="2">
        <f t="shared" si="84"/>
        <v>0</v>
      </c>
      <c r="AY109" s="2">
        <f t="shared" si="84"/>
        <v>0</v>
      </c>
      <c r="AZ109" s="2">
        <f t="shared" si="84"/>
        <v>0</v>
      </c>
      <c r="BA109" s="2">
        <f t="shared" si="84"/>
        <v>0</v>
      </c>
      <c r="BB109" s="2">
        <f t="shared" si="84"/>
        <v>0</v>
      </c>
      <c r="BC109" s="2">
        <f t="shared" si="84"/>
        <v>0</v>
      </c>
      <c r="BD109" s="2">
        <f t="shared" si="84"/>
        <v>0</v>
      </c>
      <c r="BE109" s="2">
        <f t="shared" si="84"/>
        <v>0</v>
      </c>
      <c r="BF109" s="2">
        <f t="shared" si="84"/>
        <v>0</v>
      </c>
      <c r="BG109" s="2">
        <f t="shared" si="84"/>
        <v>0</v>
      </c>
      <c r="BH109" s="2">
        <f t="shared" si="84"/>
        <v>0</v>
      </c>
      <c r="BI109" s="2">
        <f t="shared" si="84"/>
        <v>0</v>
      </c>
      <c r="BJ109" s="2">
        <f t="shared" si="84"/>
        <v>0</v>
      </c>
      <c r="BK109" s="2">
        <f t="shared" si="84"/>
        <v>0</v>
      </c>
      <c r="BL109" s="2">
        <f t="shared" si="84"/>
        <v>0</v>
      </c>
      <c r="BM109" s="2">
        <f t="shared" si="84"/>
        <v>0</v>
      </c>
      <c r="BN109" s="2">
        <f t="shared" si="84"/>
        <v>0</v>
      </c>
      <c r="BO109" s="2">
        <f t="shared" si="84"/>
        <v>0</v>
      </c>
      <c r="BP109" s="2">
        <f t="shared" si="84"/>
        <v>0</v>
      </c>
      <c r="BQ109" s="2">
        <f t="shared" si="84"/>
        <v>0</v>
      </c>
      <c r="BR109" s="2">
        <f t="shared" si="84"/>
        <v>0</v>
      </c>
      <c r="BS109" s="2">
        <f t="shared" si="84"/>
        <v>0</v>
      </c>
      <c r="BT109" s="2">
        <f t="shared" si="84"/>
        <v>0</v>
      </c>
      <c r="BU109" s="2">
        <f t="shared" si="84"/>
        <v>0</v>
      </c>
      <c r="BV109" s="2">
        <f t="shared" si="84"/>
        <v>0</v>
      </c>
      <c r="BW109" s="2">
        <f t="shared" si="84"/>
        <v>0</v>
      </c>
      <c r="BX109" s="2">
        <f t="shared" si="84"/>
        <v>0</v>
      </c>
      <c r="BY109" s="2">
        <f t="shared" si="84"/>
        <v>0</v>
      </c>
      <c r="BZ109" s="2">
        <f t="shared" si="84"/>
        <v>0</v>
      </c>
      <c r="CA109" s="2">
        <f t="shared" si="84"/>
        <v>0</v>
      </c>
      <c r="CB109" s="2">
        <f t="shared" si="84"/>
        <v>0</v>
      </c>
      <c r="CC109" s="2">
        <f t="shared" si="84"/>
        <v>0</v>
      </c>
      <c r="CD109" s="2" t="str">
        <f t="shared" si="84"/>
        <v/>
      </c>
      <c r="CE109" s="2" t="str">
        <f t="shared" ref="CE109:CK109" si="85">IF(CE17="","",CE17-CD17)</f>
        <v/>
      </c>
      <c r="CF109" s="2" t="str">
        <f t="shared" si="85"/>
        <v/>
      </c>
      <c r="CG109" s="2" t="str">
        <f t="shared" si="85"/>
        <v/>
      </c>
      <c r="CH109" s="2" t="str">
        <f t="shared" si="85"/>
        <v/>
      </c>
      <c r="CI109" s="2" t="str">
        <f t="shared" si="85"/>
        <v/>
      </c>
      <c r="CJ109" s="2" t="str">
        <f t="shared" si="85"/>
        <v/>
      </c>
      <c r="CK109" s="2" t="str">
        <f t="shared" si="85"/>
        <v/>
      </c>
    </row>
    <row r="110" spans="1:89" ht="14.5" customHeight="1">
      <c r="A110" s="5">
        <v>41183</v>
      </c>
      <c r="B110" s="6">
        <f t="shared" si="68"/>
        <v>0</v>
      </c>
      <c r="C110" s="2">
        <f t="shared" si="69"/>
        <v>0</v>
      </c>
      <c r="D110" s="2">
        <f t="shared" si="69"/>
        <v>0</v>
      </c>
      <c r="E110" s="2">
        <f t="shared" si="69"/>
        <v>0</v>
      </c>
      <c r="F110" s="2">
        <f t="shared" si="69"/>
        <v>2.0533880903490761E-3</v>
      </c>
      <c r="G110" s="2">
        <f t="shared" si="69"/>
        <v>0</v>
      </c>
      <c r="H110" s="2">
        <f t="shared" si="69"/>
        <v>0</v>
      </c>
      <c r="I110" s="2">
        <f t="shared" si="69"/>
        <v>0</v>
      </c>
      <c r="J110" s="2">
        <f t="shared" si="69"/>
        <v>0</v>
      </c>
      <c r="K110" s="2">
        <f t="shared" si="69"/>
        <v>0</v>
      </c>
      <c r="L110" s="2">
        <f t="shared" si="69"/>
        <v>0</v>
      </c>
      <c r="M110" s="2">
        <f t="shared" si="69"/>
        <v>2.0533880903490761E-3</v>
      </c>
      <c r="N110" s="2">
        <f t="shared" si="69"/>
        <v>1.0266940451745376E-3</v>
      </c>
      <c r="O110" s="2">
        <f t="shared" si="69"/>
        <v>2.0533880903490761E-3</v>
      </c>
      <c r="P110" s="2">
        <f t="shared" si="69"/>
        <v>6.1601642710472282E-3</v>
      </c>
      <c r="Q110" s="2">
        <f t="shared" si="69"/>
        <v>0</v>
      </c>
      <c r="R110" s="2">
        <f t="shared" si="69"/>
        <v>0</v>
      </c>
      <c r="S110" s="2">
        <f t="shared" ref="S110:CD110" si="86">IF(S18="","",S18-R18)</f>
        <v>0</v>
      </c>
      <c r="T110" s="2">
        <f t="shared" si="86"/>
        <v>0</v>
      </c>
      <c r="U110" s="2">
        <f t="shared" si="86"/>
        <v>0</v>
      </c>
      <c r="V110" s="2">
        <f t="shared" si="86"/>
        <v>0</v>
      </c>
      <c r="W110" s="2">
        <f t="shared" si="86"/>
        <v>1.0266940451745376E-3</v>
      </c>
      <c r="X110" s="2">
        <f t="shared" si="86"/>
        <v>2.0533880903490769E-3</v>
      </c>
      <c r="Y110" s="2">
        <f t="shared" si="86"/>
        <v>4.1067761806981504E-3</v>
      </c>
      <c r="Z110" s="2">
        <f t="shared" si="86"/>
        <v>1.0266940451745393E-3</v>
      </c>
      <c r="AA110" s="2">
        <f t="shared" si="86"/>
        <v>1.0266940451745393E-3</v>
      </c>
      <c r="AB110" s="2">
        <f t="shared" si="86"/>
        <v>4.1067761806981504E-3</v>
      </c>
      <c r="AC110" s="2">
        <f t="shared" si="86"/>
        <v>0</v>
      </c>
      <c r="AD110" s="2">
        <f t="shared" si="86"/>
        <v>0</v>
      </c>
      <c r="AE110" s="2">
        <f t="shared" si="86"/>
        <v>0</v>
      </c>
      <c r="AF110" s="2">
        <f t="shared" si="86"/>
        <v>0</v>
      </c>
      <c r="AG110" s="2">
        <f t="shared" si="86"/>
        <v>2.0533880903490752E-3</v>
      </c>
      <c r="AH110" s="2">
        <f t="shared" si="86"/>
        <v>3.0800821355236145E-3</v>
      </c>
      <c r="AI110" s="2">
        <f t="shared" si="86"/>
        <v>2.0533880903490787E-3</v>
      </c>
      <c r="AJ110" s="2">
        <f t="shared" si="86"/>
        <v>3.080082135523611E-3</v>
      </c>
      <c r="AK110" s="2">
        <f t="shared" si="86"/>
        <v>4.1067761806981504E-3</v>
      </c>
      <c r="AL110" s="2">
        <f t="shared" si="86"/>
        <v>8.2135523613963077E-3</v>
      </c>
      <c r="AM110" s="2">
        <f t="shared" si="86"/>
        <v>2.0533880903490717E-3</v>
      </c>
      <c r="AN110" s="2">
        <f t="shared" si="86"/>
        <v>6.160164271047229E-3</v>
      </c>
      <c r="AO110" s="2">
        <f t="shared" si="86"/>
        <v>6.160164271047229E-3</v>
      </c>
      <c r="AP110" s="2">
        <f t="shared" si="86"/>
        <v>4.1067761806981573E-3</v>
      </c>
      <c r="AQ110" s="2">
        <f t="shared" si="86"/>
        <v>0</v>
      </c>
      <c r="AR110" s="2">
        <f t="shared" si="86"/>
        <v>7.1868583162217614E-3</v>
      </c>
      <c r="AS110" s="2">
        <f t="shared" si="86"/>
        <v>0</v>
      </c>
      <c r="AT110" s="2">
        <f t="shared" si="86"/>
        <v>0</v>
      </c>
      <c r="AU110" s="2">
        <f t="shared" si="86"/>
        <v>0</v>
      </c>
      <c r="AV110" s="2">
        <f t="shared" si="86"/>
        <v>0</v>
      </c>
      <c r="AW110" s="2">
        <f t="shared" si="86"/>
        <v>0</v>
      </c>
      <c r="AX110" s="2">
        <f t="shared" si="86"/>
        <v>0</v>
      </c>
      <c r="AY110" s="2">
        <f t="shared" si="86"/>
        <v>0</v>
      </c>
      <c r="AZ110" s="2">
        <f t="shared" si="86"/>
        <v>0</v>
      </c>
      <c r="BA110" s="2">
        <f t="shared" si="86"/>
        <v>0</v>
      </c>
      <c r="BB110" s="2">
        <f t="shared" si="86"/>
        <v>0</v>
      </c>
      <c r="BC110" s="2">
        <f t="shared" si="86"/>
        <v>0</v>
      </c>
      <c r="BD110" s="2">
        <f t="shared" si="86"/>
        <v>0</v>
      </c>
      <c r="BE110" s="2">
        <f t="shared" si="86"/>
        <v>0</v>
      </c>
      <c r="BF110" s="2">
        <f t="shared" si="86"/>
        <v>0</v>
      </c>
      <c r="BG110" s="2">
        <f t="shared" si="86"/>
        <v>0</v>
      </c>
      <c r="BH110" s="2">
        <f t="shared" si="86"/>
        <v>0</v>
      </c>
      <c r="BI110" s="2">
        <f t="shared" si="86"/>
        <v>0</v>
      </c>
      <c r="BJ110" s="2">
        <f t="shared" si="86"/>
        <v>0</v>
      </c>
      <c r="BK110" s="2">
        <f t="shared" si="86"/>
        <v>0</v>
      </c>
      <c r="BL110" s="2">
        <f t="shared" si="86"/>
        <v>0</v>
      </c>
      <c r="BM110" s="2">
        <f t="shared" si="86"/>
        <v>0</v>
      </c>
      <c r="BN110" s="2">
        <f t="shared" si="86"/>
        <v>0</v>
      </c>
      <c r="BO110" s="2">
        <f t="shared" si="86"/>
        <v>0</v>
      </c>
      <c r="BP110" s="2">
        <f t="shared" si="86"/>
        <v>0</v>
      </c>
      <c r="BQ110" s="2">
        <f t="shared" si="86"/>
        <v>0</v>
      </c>
      <c r="BR110" s="2">
        <f t="shared" si="86"/>
        <v>0</v>
      </c>
      <c r="BS110" s="2">
        <f t="shared" si="86"/>
        <v>0</v>
      </c>
      <c r="BT110" s="2">
        <f t="shared" si="86"/>
        <v>0</v>
      </c>
      <c r="BU110" s="2">
        <f t="shared" si="86"/>
        <v>0</v>
      </c>
      <c r="BV110" s="2">
        <f t="shared" si="86"/>
        <v>0</v>
      </c>
      <c r="BW110" s="2">
        <f t="shared" si="86"/>
        <v>0</v>
      </c>
      <c r="BX110" s="2">
        <f t="shared" si="86"/>
        <v>0</v>
      </c>
      <c r="BY110" s="2">
        <f t="shared" si="86"/>
        <v>0</v>
      </c>
      <c r="BZ110" s="2">
        <f t="shared" si="86"/>
        <v>0</v>
      </c>
      <c r="CA110" s="2">
        <f t="shared" si="86"/>
        <v>0</v>
      </c>
      <c r="CB110" s="2">
        <f t="shared" si="86"/>
        <v>0</v>
      </c>
      <c r="CC110" s="2" t="str">
        <f t="shared" si="86"/>
        <v/>
      </c>
      <c r="CD110" s="2" t="str">
        <f t="shared" si="86"/>
        <v/>
      </c>
      <c r="CE110" s="2" t="str">
        <f t="shared" ref="CE110:CK110" si="87">IF(CE18="","",CE18-CD18)</f>
        <v/>
      </c>
      <c r="CF110" s="2" t="str">
        <f t="shared" si="87"/>
        <v/>
      </c>
      <c r="CG110" s="2" t="str">
        <f t="shared" si="87"/>
        <v/>
      </c>
      <c r="CH110" s="2" t="str">
        <f t="shared" si="87"/>
        <v/>
      </c>
      <c r="CI110" s="2" t="str">
        <f t="shared" si="87"/>
        <v/>
      </c>
      <c r="CJ110" s="2" t="str">
        <f t="shared" si="87"/>
        <v/>
      </c>
      <c r="CK110" s="2" t="str">
        <f t="shared" si="87"/>
        <v/>
      </c>
    </row>
    <row r="111" spans="1:89" ht="14.5" customHeight="1">
      <c r="A111" s="5">
        <v>41214</v>
      </c>
      <c r="B111" s="6">
        <f t="shared" si="68"/>
        <v>0</v>
      </c>
      <c r="C111" s="2">
        <f t="shared" si="69"/>
        <v>0</v>
      </c>
      <c r="D111" s="2">
        <f t="shared" si="69"/>
        <v>0</v>
      </c>
      <c r="E111" s="2">
        <f t="shared" si="69"/>
        <v>0</v>
      </c>
      <c r="F111" s="2">
        <f t="shared" si="69"/>
        <v>1.8450184501845018E-3</v>
      </c>
      <c r="G111" s="2">
        <f t="shared" si="69"/>
        <v>0</v>
      </c>
      <c r="H111" s="2">
        <f t="shared" si="69"/>
        <v>1.8450184501845018E-3</v>
      </c>
      <c r="I111" s="2">
        <f t="shared" si="69"/>
        <v>0</v>
      </c>
      <c r="J111" s="2">
        <f t="shared" si="69"/>
        <v>1.8450184501845016E-3</v>
      </c>
      <c r="K111" s="2">
        <f t="shared" si="69"/>
        <v>0</v>
      </c>
      <c r="L111" s="2">
        <f t="shared" si="69"/>
        <v>1.845018450184502E-3</v>
      </c>
      <c r="M111" s="2">
        <f t="shared" si="69"/>
        <v>0</v>
      </c>
      <c r="N111" s="2">
        <f t="shared" si="69"/>
        <v>0</v>
      </c>
      <c r="O111" s="2">
        <f t="shared" si="69"/>
        <v>0</v>
      </c>
      <c r="P111" s="2">
        <f t="shared" si="69"/>
        <v>0</v>
      </c>
      <c r="Q111" s="2">
        <f t="shared" si="69"/>
        <v>0</v>
      </c>
      <c r="R111" s="2">
        <f t="shared" si="69"/>
        <v>0</v>
      </c>
      <c r="S111" s="2">
        <f t="shared" ref="S111:CD111" si="88">IF(S19="","",S19-R19)</f>
        <v>0</v>
      </c>
      <c r="T111" s="2">
        <f t="shared" si="88"/>
        <v>0</v>
      </c>
      <c r="U111" s="2">
        <f t="shared" si="88"/>
        <v>0</v>
      </c>
      <c r="V111" s="2">
        <f t="shared" si="88"/>
        <v>0</v>
      </c>
      <c r="W111" s="2">
        <f t="shared" si="88"/>
        <v>0</v>
      </c>
      <c r="X111" s="2">
        <f t="shared" si="88"/>
        <v>5.535055350553506E-3</v>
      </c>
      <c r="Y111" s="2">
        <f t="shared" si="88"/>
        <v>1.8450184501845011E-3</v>
      </c>
      <c r="Z111" s="2">
        <f t="shared" si="88"/>
        <v>0</v>
      </c>
      <c r="AA111" s="2">
        <f t="shared" si="88"/>
        <v>0</v>
      </c>
      <c r="AB111" s="2">
        <f t="shared" si="88"/>
        <v>1.8450184501845029E-3</v>
      </c>
      <c r="AC111" s="2">
        <f t="shared" si="88"/>
        <v>1.8450184501845011E-3</v>
      </c>
      <c r="AD111" s="2">
        <f t="shared" si="88"/>
        <v>0</v>
      </c>
      <c r="AE111" s="2">
        <f t="shared" si="88"/>
        <v>0</v>
      </c>
      <c r="AF111" s="2">
        <f t="shared" si="88"/>
        <v>0</v>
      </c>
      <c r="AG111" s="2">
        <f t="shared" si="88"/>
        <v>1.107011070110701E-2</v>
      </c>
      <c r="AH111" s="2">
        <f t="shared" si="88"/>
        <v>1.8450184501845011E-3</v>
      </c>
      <c r="AI111" s="2">
        <f t="shared" si="88"/>
        <v>0</v>
      </c>
      <c r="AJ111" s="2">
        <f t="shared" si="88"/>
        <v>0</v>
      </c>
      <c r="AK111" s="2">
        <f t="shared" si="88"/>
        <v>3.6900369003690023E-3</v>
      </c>
      <c r="AL111" s="2">
        <f t="shared" si="88"/>
        <v>9.2250922509225092E-3</v>
      </c>
      <c r="AM111" s="2">
        <f t="shared" si="88"/>
        <v>1.1070110701107014E-2</v>
      </c>
      <c r="AN111" s="2">
        <f t="shared" si="88"/>
        <v>5.5350553505535069E-3</v>
      </c>
      <c r="AO111" s="2">
        <f t="shared" si="88"/>
        <v>5.5350553505535069E-3</v>
      </c>
      <c r="AP111" s="2">
        <f t="shared" si="88"/>
        <v>0</v>
      </c>
      <c r="AQ111" s="2">
        <f t="shared" si="88"/>
        <v>5.5350553505535E-3</v>
      </c>
      <c r="AR111" s="2">
        <f t="shared" si="88"/>
        <v>0</v>
      </c>
      <c r="AS111" s="2">
        <f t="shared" si="88"/>
        <v>0</v>
      </c>
      <c r="AT111" s="2">
        <f t="shared" si="88"/>
        <v>0</v>
      </c>
      <c r="AU111" s="2">
        <f t="shared" si="88"/>
        <v>0</v>
      </c>
      <c r="AV111" s="2">
        <f t="shared" si="88"/>
        <v>0</v>
      </c>
      <c r="AW111" s="2">
        <f t="shared" si="88"/>
        <v>0</v>
      </c>
      <c r="AX111" s="2">
        <f t="shared" si="88"/>
        <v>1.4760147601476023E-2</v>
      </c>
      <c r="AY111" s="2">
        <f t="shared" si="88"/>
        <v>0</v>
      </c>
      <c r="AZ111" s="2">
        <f t="shared" si="88"/>
        <v>0</v>
      </c>
      <c r="BA111" s="2">
        <f t="shared" si="88"/>
        <v>0</v>
      </c>
      <c r="BB111" s="2">
        <f t="shared" si="88"/>
        <v>0</v>
      </c>
      <c r="BC111" s="2">
        <f t="shared" si="88"/>
        <v>0</v>
      </c>
      <c r="BD111" s="2">
        <f t="shared" si="88"/>
        <v>0</v>
      </c>
      <c r="BE111" s="2">
        <f t="shared" si="88"/>
        <v>0</v>
      </c>
      <c r="BF111" s="2">
        <f t="shared" si="88"/>
        <v>0</v>
      </c>
      <c r="BG111" s="2">
        <f t="shared" si="88"/>
        <v>0</v>
      </c>
      <c r="BH111" s="2">
        <f t="shared" si="88"/>
        <v>0</v>
      </c>
      <c r="BI111" s="2">
        <f t="shared" si="88"/>
        <v>0</v>
      </c>
      <c r="BJ111" s="2">
        <f t="shared" si="88"/>
        <v>0</v>
      </c>
      <c r="BK111" s="2">
        <f t="shared" si="88"/>
        <v>0</v>
      </c>
      <c r="BL111" s="2">
        <f t="shared" si="88"/>
        <v>0</v>
      </c>
      <c r="BM111" s="2">
        <f t="shared" si="88"/>
        <v>0</v>
      </c>
      <c r="BN111" s="2">
        <f t="shared" si="88"/>
        <v>0</v>
      </c>
      <c r="BO111" s="2">
        <f t="shared" si="88"/>
        <v>0</v>
      </c>
      <c r="BP111" s="2">
        <f t="shared" si="88"/>
        <v>0</v>
      </c>
      <c r="BQ111" s="2">
        <f t="shared" si="88"/>
        <v>0</v>
      </c>
      <c r="BR111" s="2">
        <f t="shared" si="88"/>
        <v>0</v>
      </c>
      <c r="BS111" s="2">
        <f t="shared" si="88"/>
        <v>0</v>
      </c>
      <c r="BT111" s="2">
        <f t="shared" si="88"/>
        <v>0</v>
      </c>
      <c r="BU111" s="2">
        <f t="shared" si="88"/>
        <v>0</v>
      </c>
      <c r="BV111" s="2">
        <f t="shared" si="88"/>
        <v>0</v>
      </c>
      <c r="BW111" s="2">
        <f t="shared" si="88"/>
        <v>0</v>
      </c>
      <c r="BX111" s="2">
        <f t="shared" si="88"/>
        <v>0</v>
      </c>
      <c r="BY111" s="2">
        <f t="shared" si="88"/>
        <v>0</v>
      </c>
      <c r="BZ111" s="2">
        <f t="shared" si="88"/>
        <v>0</v>
      </c>
      <c r="CA111" s="2">
        <f t="shared" si="88"/>
        <v>0</v>
      </c>
      <c r="CB111" s="2" t="str">
        <f t="shared" si="88"/>
        <v/>
      </c>
      <c r="CC111" s="2" t="str">
        <f t="shared" si="88"/>
        <v/>
      </c>
      <c r="CD111" s="2" t="str">
        <f t="shared" si="88"/>
        <v/>
      </c>
      <c r="CE111" s="2" t="str">
        <f t="shared" ref="CE111:CK111" si="89">IF(CE19="","",CE19-CD19)</f>
        <v/>
      </c>
      <c r="CF111" s="2" t="str">
        <f t="shared" si="89"/>
        <v/>
      </c>
      <c r="CG111" s="2" t="str">
        <f t="shared" si="89"/>
        <v/>
      </c>
      <c r="CH111" s="2" t="str">
        <f t="shared" si="89"/>
        <v/>
      </c>
      <c r="CI111" s="2" t="str">
        <f t="shared" si="89"/>
        <v/>
      </c>
      <c r="CJ111" s="2" t="str">
        <f t="shared" si="89"/>
        <v/>
      </c>
      <c r="CK111" s="2" t="str">
        <f t="shared" si="89"/>
        <v/>
      </c>
    </row>
    <row r="112" spans="1:89" ht="14.5" customHeight="1">
      <c r="A112" s="5">
        <v>41244</v>
      </c>
      <c r="B112" s="6">
        <f t="shared" si="68"/>
        <v>0</v>
      </c>
      <c r="C112" s="2">
        <f t="shared" si="69"/>
        <v>0</v>
      </c>
      <c r="D112" s="2">
        <f t="shared" si="69"/>
        <v>0</v>
      </c>
      <c r="E112" s="2">
        <f t="shared" si="69"/>
        <v>0</v>
      </c>
      <c r="F112" s="2">
        <f t="shared" si="69"/>
        <v>0</v>
      </c>
      <c r="G112" s="2">
        <f t="shared" si="69"/>
        <v>3.0864197530864196E-3</v>
      </c>
      <c r="H112" s="2">
        <f t="shared" si="69"/>
        <v>0</v>
      </c>
      <c r="I112" s="2">
        <f t="shared" si="69"/>
        <v>0</v>
      </c>
      <c r="J112" s="2">
        <f t="shared" si="69"/>
        <v>0</v>
      </c>
      <c r="K112" s="2">
        <f t="shared" si="69"/>
        <v>0</v>
      </c>
      <c r="L112" s="2">
        <f t="shared" si="69"/>
        <v>3.0864197530864196E-3</v>
      </c>
      <c r="M112" s="2">
        <f t="shared" si="69"/>
        <v>0</v>
      </c>
      <c r="N112" s="2">
        <f t="shared" si="69"/>
        <v>3.0864197530864196E-3</v>
      </c>
      <c r="O112" s="2">
        <f t="shared" si="69"/>
        <v>0</v>
      </c>
      <c r="P112" s="2">
        <f t="shared" si="69"/>
        <v>0</v>
      </c>
      <c r="Q112" s="2">
        <f t="shared" si="69"/>
        <v>0</v>
      </c>
      <c r="R112" s="2">
        <f t="shared" si="69"/>
        <v>0</v>
      </c>
      <c r="S112" s="2">
        <f t="shared" ref="S112:CD112" si="90">IF(S20="","",S20-R20)</f>
        <v>0</v>
      </c>
      <c r="T112" s="2">
        <f t="shared" si="90"/>
        <v>0</v>
      </c>
      <c r="U112" s="2">
        <f t="shared" si="90"/>
        <v>0</v>
      </c>
      <c r="V112" s="2">
        <f t="shared" si="90"/>
        <v>0</v>
      </c>
      <c r="W112" s="2">
        <f t="shared" si="90"/>
        <v>6.1728395061728392E-3</v>
      </c>
      <c r="X112" s="2">
        <f t="shared" si="90"/>
        <v>3.0864197530864196E-3</v>
      </c>
      <c r="Y112" s="2">
        <f t="shared" si="90"/>
        <v>0</v>
      </c>
      <c r="Z112" s="2">
        <f t="shared" si="90"/>
        <v>0</v>
      </c>
      <c r="AA112" s="2">
        <f t="shared" si="90"/>
        <v>0</v>
      </c>
      <c r="AB112" s="2">
        <f t="shared" si="90"/>
        <v>0</v>
      </c>
      <c r="AC112" s="2">
        <f t="shared" si="90"/>
        <v>0</v>
      </c>
      <c r="AD112" s="2">
        <f t="shared" si="90"/>
        <v>0</v>
      </c>
      <c r="AE112" s="2">
        <f t="shared" si="90"/>
        <v>0</v>
      </c>
      <c r="AF112" s="2">
        <f t="shared" si="90"/>
        <v>0</v>
      </c>
      <c r="AG112" s="2">
        <f t="shared" si="90"/>
        <v>0</v>
      </c>
      <c r="AH112" s="2">
        <f t="shared" si="90"/>
        <v>3.0864197530864196E-3</v>
      </c>
      <c r="AI112" s="2">
        <f t="shared" si="90"/>
        <v>0</v>
      </c>
      <c r="AJ112" s="2">
        <f t="shared" si="90"/>
        <v>6.1728395061728392E-3</v>
      </c>
      <c r="AK112" s="2">
        <f t="shared" si="90"/>
        <v>0</v>
      </c>
      <c r="AL112" s="2">
        <f t="shared" si="90"/>
        <v>0</v>
      </c>
      <c r="AM112" s="2">
        <f t="shared" si="90"/>
        <v>3.0864197530864196E-3</v>
      </c>
      <c r="AN112" s="2">
        <f t="shared" si="90"/>
        <v>0</v>
      </c>
      <c r="AO112" s="2">
        <f t="shared" si="90"/>
        <v>0</v>
      </c>
      <c r="AP112" s="2">
        <f t="shared" si="90"/>
        <v>0</v>
      </c>
      <c r="AQ112" s="2">
        <f t="shared" si="90"/>
        <v>0</v>
      </c>
      <c r="AR112" s="2">
        <f t="shared" si="90"/>
        <v>0</v>
      </c>
      <c r="AS112" s="2">
        <f t="shared" si="90"/>
        <v>0</v>
      </c>
      <c r="AT112" s="2">
        <f t="shared" si="90"/>
        <v>0</v>
      </c>
      <c r="AU112" s="2">
        <f t="shared" si="90"/>
        <v>0</v>
      </c>
      <c r="AV112" s="2">
        <f t="shared" si="90"/>
        <v>0</v>
      </c>
      <c r="AW112" s="2">
        <f t="shared" si="90"/>
        <v>0</v>
      </c>
      <c r="AX112" s="2">
        <f t="shared" si="90"/>
        <v>0</v>
      </c>
      <c r="AY112" s="2">
        <f t="shared" si="90"/>
        <v>0</v>
      </c>
      <c r="AZ112" s="2">
        <f t="shared" si="90"/>
        <v>0</v>
      </c>
      <c r="BA112" s="2">
        <f t="shared" si="90"/>
        <v>0</v>
      </c>
      <c r="BB112" s="2">
        <f t="shared" si="90"/>
        <v>0</v>
      </c>
      <c r="BC112" s="2">
        <f t="shared" si="90"/>
        <v>0</v>
      </c>
      <c r="BD112" s="2">
        <f t="shared" si="90"/>
        <v>0</v>
      </c>
      <c r="BE112" s="2">
        <f t="shared" si="90"/>
        <v>3.0864197530864196E-3</v>
      </c>
      <c r="BF112" s="2">
        <f t="shared" si="90"/>
        <v>0</v>
      </c>
      <c r="BG112" s="2">
        <f t="shared" si="90"/>
        <v>0</v>
      </c>
      <c r="BH112" s="2">
        <f t="shared" si="90"/>
        <v>0</v>
      </c>
      <c r="BI112" s="2">
        <f t="shared" si="90"/>
        <v>0</v>
      </c>
      <c r="BJ112" s="2">
        <f t="shared" si="90"/>
        <v>0</v>
      </c>
      <c r="BK112" s="2">
        <f t="shared" si="90"/>
        <v>0</v>
      </c>
      <c r="BL112" s="2">
        <f t="shared" si="90"/>
        <v>0</v>
      </c>
      <c r="BM112" s="2">
        <f t="shared" si="90"/>
        <v>0</v>
      </c>
      <c r="BN112" s="2">
        <f t="shared" si="90"/>
        <v>0</v>
      </c>
      <c r="BO112" s="2">
        <f t="shared" si="90"/>
        <v>0</v>
      </c>
      <c r="BP112" s="2">
        <f t="shared" si="90"/>
        <v>0</v>
      </c>
      <c r="BQ112" s="2">
        <f t="shared" si="90"/>
        <v>0</v>
      </c>
      <c r="BR112" s="2">
        <f t="shared" si="90"/>
        <v>0</v>
      </c>
      <c r="BS112" s="2">
        <f t="shared" si="90"/>
        <v>0</v>
      </c>
      <c r="BT112" s="2">
        <f t="shared" si="90"/>
        <v>0</v>
      </c>
      <c r="BU112" s="2">
        <f t="shared" si="90"/>
        <v>0</v>
      </c>
      <c r="BV112" s="2">
        <f t="shared" si="90"/>
        <v>0</v>
      </c>
      <c r="BW112" s="2">
        <f t="shared" si="90"/>
        <v>0</v>
      </c>
      <c r="BX112" s="2">
        <f t="shared" si="90"/>
        <v>0</v>
      </c>
      <c r="BY112" s="2">
        <f t="shared" si="90"/>
        <v>0</v>
      </c>
      <c r="BZ112" s="2">
        <f t="shared" si="90"/>
        <v>0</v>
      </c>
      <c r="CA112" s="2" t="str">
        <f t="shared" si="90"/>
        <v/>
      </c>
      <c r="CB112" s="2" t="str">
        <f t="shared" si="90"/>
        <v/>
      </c>
      <c r="CC112" s="2" t="str">
        <f t="shared" si="90"/>
        <v/>
      </c>
      <c r="CD112" s="2" t="str">
        <f t="shared" si="90"/>
        <v/>
      </c>
      <c r="CE112" s="2" t="str">
        <f t="shared" ref="CE112:CK112" si="91">IF(CE20="","",CE20-CD20)</f>
        <v/>
      </c>
      <c r="CF112" s="2" t="str">
        <f t="shared" si="91"/>
        <v/>
      </c>
      <c r="CG112" s="2" t="str">
        <f t="shared" si="91"/>
        <v/>
      </c>
      <c r="CH112" s="2" t="str">
        <f t="shared" si="91"/>
        <v/>
      </c>
      <c r="CI112" s="2" t="str">
        <f t="shared" si="91"/>
        <v/>
      </c>
      <c r="CJ112" s="2" t="str">
        <f t="shared" si="91"/>
        <v/>
      </c>
      <c r="CK112" s="2" t="str">
        <f t="shared" si="91"/>
        <v/>
      </c>
    </row>
    <row r="113" spans="1:89" ht="14.5" customHeight="1">
      <c r="A113" s="5">
        <v>41275</v>
      </c>
      <c r="B113" s="6">
        <f t="shared" si="68"/>
        <v>0</v>
      </c>
      <c r="C113" s="2">
        <f t="shared" si="69"/>
        <v>0</v>
      </c>
      <c r="D113" s="2">
        <f t="shared" si="69"/>
        <v>0</v>
      </c>
      <c r="E113" s="2">
        <f t="shared" si="69"/>
        <v>0</v>
      </c>
      <c r="F113" s="2">
        <f t="shared" si="69"/>
        <v>3.3112582781456954E-3</v>
      </c>
      <c r="G113" s="2">
        <f t="shared" si="69"/>
        <v>0</v>
      </c>
      <c r="H113" s="2">
        <f t="shared" si="69"/>
        <v>0</v>
      </c>
      <c r="I113" s="2">
        <f t="shared" si="69"/>
        <v>0</v>
      </c>
      <c r="J113" s="2">
        <f t="shared" si="69"/>
        <v>3.3112582781456954E-3</v>
      </c>
      <c r="K113" s="2">
        <f t="shared" si="69"/>
        <v>3.3112582781456958E-3</v>
      </c>
      <c r="L113" s="2">
        <f t="shared" si="69"/>
        <v>0</v>
      </c>
      <c r="M113" s="2">
        <f t="shared" si="69"/>
        <v>0</v>
      </c>
      <c r="N113" s="2">
        <f t="shared" si="69"/>
        <v>0</v>
      </c>
      <c r="O113" s="2">
        <f t="shared" si="69"/>
        <v>3.3112582781456949E-3</v>
      </c>
      <c r="P113" s="2">
        <f t="shared" si="69"/>
        <v>0</v>
      </c>
      <c r="Q113" s="2">
        <f t="shared" si="69"/>
        <v>0</v>
      </c>
      <c r="R113" s="2">
        <f t="shared" si="69"/>
        <v>0</v>
      </c>
      <c r="S113" s="2">
        <f t="shared" ref="S113:CD113" si="92">IF(S21="","",S21-R21)</f>
        <v>0</v>
      </c>
      <c r="T113" s="2">
        <f t="shared" si="92"/>
        <v>0</v>
      </c>
      <c r="U113" s="2">
        <f t="shared" si="92"/>
        <v>0</v>
      </c>
      <c r="V113" s="2">
        <f t="shared" si="92"/>
        <v>0</v>
      </c>
      <c r="W113" s="2">
        <f t="shared" si="92"/>
        <v>0</v>
      </c>
      <c r="X113" s="2">
        <f t="shared" si="92"/>
        <v>0</v>
      </c>
      <c r="Y113" s="2">
        <f t="shared" si="92"/>
        <v>6.6225165562913916E-3</v>
      </c>
      <c r="Z113" s="2">
        <f t="shared" si="92"/>
        <v>0</v>
      </c>
      <c r="AA113" s="2">
        <f t="shared" si="92"/>
        <v>0</v>
      </c>
      <c r="AB113" s="2">
        <f t="shared" si="92"/>
        <v>0</v>
      </c>
      <c r="AC113" s="2">
        <f t="shared" si="92"/>
        <v>0</v>
      </c>
      <c r="AD113" s="2">
        <f t="shared" si="92"/>
        <v>3.3112582781456949E-3</v>
      </c>
      <c r="AE113" s="2">
        <f t="shared" si="92"/>
        <v>0</v>
      </c>
      <c r="AF113" s="2">
        <f t="shared" si="92"/>
        <v>3.3112582781456949E-3</v>
      </c>
      <c r="AG113" s="2">
        <f t="shared" si="92"/>
        <v>6.6225165562913933E-3</v>
      </c>
      <c r="AH113" s="2">
        <f t="shared" si="92"/>
        <v>0</v>
      </c>
      <c r="AI113" s="2">
        <f t="shared" si="92"/>
        <v>3.3112582781456915E-3</v>
      </c>
      <c r="AJ113" s="2">
        <f t="shared" si="92"/>
        <v>9.9337748344370883E-3</v>
      </c>
      <c r="AK113" s="2">
        <f t="shared" si="92"/>
        <v>1.324503311258278E-2</v>
      </c>
      <c r="AL113" s="2">
        <f t="shared" si="92"/>
        <v>3.3112582781456984E-3</v>
      </c>
      <c r="AM113" s="2">
        <f t="shared" si="92"/>
        <v>0</v>
      </c>
      <c r="AN113" s="2">
        <f t="shared" si="92"/>
        <v>6.6225165562913829E-3</v>
      </c>
      <c r="AO113" s="2">
        <f t="shared" si="92"/>
        <v>6.6225165562913968E-3</v>
      </c>
      <c r="AP113" s="2">
        <f t="shared" si="92"/>
        <v>0</v>
      </c>
      <c r="AQ113" s="2">
        <f t="shared" si="92"/>
        <v>0</v>
      </c>
      <c r="AR113" s="2">
        <f t="shared" si="92"/>
        <v>0</v>
      </c>
      <c r="AS113" s="2">
        <f t="shared" si="92"/>
        <v>0</v>
      </c>
      <c r="AT113" s="2">
        <f t="shared" si="92"/>
        <v>0</v>
      </c>
      <c r="AU113" s="2">
        <f t="shared" si="92"/>
        <v>0</v>
      </c>
      <c r="AV113" s="2">
        <f t="shared" si="92"/>
        <v>0</v>
      </c>
      <c r="AW113" s="2">
        <f t="shared" si="92"/>
        <v>0</v>
      </c>
      <c r="AX113" s="2">
        <f t="shared" si="92"/>
        <v>0</v>
      </c>
      <c r="AY113" s="2">
        <f t="shared" si="92"/>
        <v>0</v>
      </c>
      <c r="AZ113" s="2">
        <f t="shared" si="92"/>
        <v>0</v>
      </c>
      <c r="BA113" s="2">
        <f t="shared" si="92"/>
        <v>0</v>
      </c>
      <c r="BB113" s="2">
        <f t="shared" si="92"/>
        <v>0</v>
      </c>
      <c r="BC113" s="2">
        <f t="shared" si="92"/>
        <v>0</v>
      </c>
      <c r="BD113" s="2">
        <f t="shared" si="92"/>
        <v>0</v>
      </c>
      <c r="BE113" s="2">
        <f t="shared" si="92"/>
        <v>0</v>
      </c>
      <c r="BF113" s="2">
        <f t="shared" si="92"/>
        <v>0</v>
      </c>
      <c r="BG113" s="2">
        <f t="shared" si="92"/>
        <v>0</v>
      </c>
      <c r="BH113" s="2">
        <f t="shared" si="92"/>
        <v>0</v>
      </c>
      <c r="BI113" s="2">
        <f t="shared" si="92"/>
        <v>0</v>
      </c>
      <c r="BJ113" s="2">
        <f t="shared" si="92"/>
        <v>0</v>
      </c>
      <c r="BK113" s="2">
        <f t="shared" si="92"/>
        <v>0</v>
      </c>
      <c r="BL113" s="2">
        <f t="shared" si="92"/>
        <v>0</v>
      </c>
      <c r="BM113" s="2">
        <f t="shared" si="92"/>
        <v>0</v>
      </c>
      <c r="BN113" s="2">
        <f t="shared" si="92"/>
        <v>0</v>
      </c>
      <c r="BO113" s="2">
        <f t="shared" si="92"/>
        <v>0</v>
      </c>
      <c r="BP113" s="2">
        <f t="shared" si="92"/>
        <v>0</v>
      </c>
      <c r="BQ113" s="2">
        <f t="shared" si="92"/>
        <v>0</v>
      </c>
      <c r="BR113" s="2">
        <f t="shared" si="92"/>
        <v>0</v>
      </c>
      <c r="BS113" s="2">
        <f t="shared" si="92"/>
        <v>0</v>
      </c>
      <c r="BT113" s="2">
        <f t="shared" si="92"/>
        <v>0</v>
      </c>
      <c r="BU113" s="2">
        <f t="shared" si="92"/>
        <v>0</v>
      </c>
      <c r="BV113" s="2">
        <f t="shared" si="92"/>
        <v>0</v>
      </c>
      <c r="BW113" s="2">
        <f t="shared" si="92"/>
        <v>0</v>
      </c>
      <c r="BX113" s="2">
        <f t="shared" si="92"/>
        <v>0</v>
      </c>
      <c r="BY113" s="2">
        <f t="shared" si="92"/>
        <v>0</v>
      </c>
      <c r="BZ113" s="2" t="str">
        <f t="shared" si="92"/>
        <v/>
      </c>
      <c r="CA113" s="2" t="str">
        <f t="shared" si="92"/>
        <v/>
      </c>
      <c r="CB113" s="2" t="str">
        <f t="shared" si="92"/>
        <v/>
      </c>
      <c r="CC113" s="2" t="str">
        <f t="shared" si="92"/>
        <v/>
      </c>
      <c r="CD113" s="2" t="str">
        <f t="shared" si="92"/>
        <v/>
      </c>
      <c r="CE113" s="2" t="str">
        <f t="shared" ref="CE113:CK113" si="93">IF(CE21="","",CE21-CD21)</f>
        <v/>
      </c>
      <c r="CF113" s="2" t="str">
        <f t="shared" si="93"/>
        <v/>
      </c>
      <c r="CG113" s="2" t="str">
        <f t="shared" si="93"/>
        <v/>
      </c>
      <c r="CH113" s="2" t="str">
        <f t="shared" si="93"/>
        <v/>
      </c>
      <c r="CI113" s="2" t="str">
        <f t="shared" si="93"/>
        <v/>
      </c>
      <c r="CJ113" s="2" t="str">
        <f t="shared" si="93"/>
        <v/>
      </c>
      <c r="CK113" s="2" t="str">
        <f t="shared" si="93"/>
        <v/>
      </c>
    </row>
    <row r="114" spans="1:89" ht="14.5" customHeight="1">
      <c r="A114" s="5">
        <v>41306</v>
      </c>
      <c r="B114" s="6">
        <f t="shared" si="68"/>
        <v>0</v>
      </c>
      <c r="C114" s="2">
        <f t="shared" si="69"/>
        <v>0</v>
      </c>
      <c r="D114" s="2">
        <f t="shared" si="69"/>
        <v>0</v>
      </c>
      <c r="E114" s="2">
        <f t="shared" si="69"/>
        <v>1.5197568389057751E-3</v>
      </c>
      <c r="F114" s="2">
        <f t="shared" si="69"/>
        <v>0</v>
      </c>
      <c r="G114" s="2">
        <f t="shared" si="69"/>
        <v>0</v>
      </c>
      <c r="H114" s="2">
        <f t="shared" si="69"/>
        <v>1.5197568389057751E-3</v>
      </c>
      <c r="I114" s="2">
        <f t="shared" si="69"/>
        <v>0</v>
      </c>
      <c r="J114" s="2">
        <f t="shared" si="69"/>
        <v>3.0395136778115501E-3</v>
      </c>
      <c r="K114" s="2">
        <f t="shared" si="69"/>
        <v>0</v>
      </c>
      <c r="L114" s="2">
        <f t="shared" si="69"/>
        <v>3.0395136778115497E-3</v>
      </c>
      <c r="M114" s="2">
        <f t="shared" si="69"/>
        <v>0</v>
      </c>
      <c r="N114" s="2">
        <f t="shared" si="69"/>
        <v>0</v>
      </c>
      <c r="O114" s="2">
        <f t="shared" ref="O114:BZ114" si="94">IF(O22="","",O22-N22)</f>
        <v>0</v>
      </c>
      <c r="P114" s="2">
        <f t="shared" si="94"/>
        <v>0</v>
      </c>
      <c r="Q114" s="2">
        <f t="shared" si="94"/>
        <v>0</v>
      </c>
      <c r="R114" s="2">
        <f t="shared" si="94"/>
        <v>0</v>
      </c>
      <c r="S114" s="2">
        <f t="shared" si="94"/>
        <v>0</v>
      </c>
      <c r="T114" s="2">
        <f t="shared" si="94"/>
        <v>0</v>
      </c>
      <c r="U114" s="2">
        <f t="shared" si="94"/>
        <v>6.0790273556231011E-3</v>
      </c>
      <c r="V114" s="2">
        <f t="shared" si="94"/>
        <v>6.0790273556230994E-3</v>
      </c>
      <c r="W114" s="2">
        <f t="shared" si="94"/>
        <v>1.5197568389057753E-3</v>
      </c>
      <c r="X114" s="2">
        <f t="shared" si="94"/>
        <v>0</v>
      </c>
      <c r="Y114" s="2">
        <f t="shared" si="94"/>
        <v>0</v>
      </c>
      <c r="Z114" s="2">
        <f t="shared" si="94"/>
        <v>0</v>
      </c>
      <c r="AA114" s="2">
        <f t="shared" si="94"/>
        <v>0</v>
      </c>
      <c r="AB114" s="2">
        <f t="shared" si="94"/>
        <v>0</v>
      </c>
      <c r="AC114" s="2">
        <f t="shared" si="94"/>
        <v>6.0790273556231011E-3</v>
      </c>
      <c r="AD114" s="2">
        <f t="shared" si="94"/>
        <v>4.5592705167173224E-3</v>
      </c>
      <c r="AE114" s="2">
        <f t="shared" si="94"/>
        <v>4.5592705167173259E-3</v>
      </c>
      <c r="AF114" s="2">
        <f t="shared" si="94"/>
        <v>1.0638297872340427E-2</v>
      </c>
      <c r="AG114" s="2">
        <f t="shared" si="94"/>
        <v>1.5197568389057753E-3</v>
      </c>
      <c r="AH114" s="2">
        <f t="shared" si="94"/>
        <v>3.0395136778115506E-3</v>
      </c>
      <c r="AI114" s="2">
        <f t="shared" si="94"/>
        <v>1.063829787234042E-2</v>
      </c>
      <c r="AJ114" s="2">
        <f t="shared" si="94"/>
        <v>1.9756838905775079E-2</v>
      </c>
      <c r="AK114" s="2">
        <f t="shared" si="94"/>
        <v>3.0395136778115506E-3</v>
      </c>
      <c r="AL114" s="2">
        <f t="shared" si="94"/>
        <v>1.5197568389057753E-3</v>
      </c>
      <c r="AM114" s="2">
        <f t="shared" si="94"/>
        <v>3.0395136778115506E-3</v>
      </c>
      <c r="AN114" s="2">
        <f t="shared" si="94"/>
        <v>0</v>
      </c>
      <c r="AO114" s="2">
        <f t="shared" si="94"/>
        <v>0</v>
      </c>
      <c r="AP114" s="2">
        <f t="shared" si="94"/>
        <v>0</v>
      </c>
      <c r="AQ114" s="2">
        <f t="shared" si="94"/>
        <v>0</v>
      </c>
      <c r="AR114" s="2">
        <f t="shared" si="94"/>
        <v>0</v>
      </c>
      <c r="AS114" s="2">
        <f t="shared" si="94"/>
        <v>0</v>
      </c>
      <c r="AT114" s="2">
        <f t="shared" si="94"/>
        <v>0</v>
      </c>
      <c r="AU114" s="2">
        <f t="shared" si="94"/>
        <v>0</v>
      </c>
      <c r="AV114" s="2">
        <f t="shared" si="94"/>
        <v>0</v>
      </c>
      <c r="AW114" s="2">
        <f t="shared" si="94"/>
        <v>0</v>
      </c>
      <c r="AX114" s="2">
        <f t="shared" si="94"/>
        <v>0</v>
      </c>
      <c r="AY114" s="2">
        <f t="shared" si="94"/>
        <v>0</v>
      </c>
      <c r="AZ114" s="2">
        <f t="shared" si="94"/>
        <v>1.5197568389057753E-3</v>
      </c>
      <c r="BA114" s="2">
        <f t="shared" si="94"/>
        <v>1.5197568389057753E-3</v>
      </c>
      <c r="BB114" s="2">
        <f t="shared" si="94"/>
        <v>0</v>
      </c>
      <c r="BC114" s="2">
        <f t="shared" si="94"/>
        <v>0</v>
      </c>
      <c r="BD114" s="2">
        <f t="shared" si="94"/>
        <v>0</v>
      </c>
      <c r="BE114" s="2">
        <f t="shared" si="94"/>
        <v>0</v>
      </c>
      <c r="BF114" s="2">
        <f t="shared" si="94"/>
        <v>0</v>
      </c>
      <c r="BG114" s="2">
        <f t="shared" si="94"/>
        <v>0</v>
      </c>
      <c r="BH114" s="2">
        <f t="shared" si="94"/>
        <v>0</v>
      </c>
      <c r="BI114" s="2">
        <f t="shared" si="94"/>
        <v>0</v>
      </c>
      <c r="BJ114" s="2">
        <f t="shared" si="94"/>
        <v>0</v>
      </c>
      <c r="BK114" s="2">
        <f t="shared" si="94"/>
        <v>0</v>
      </c>
      <c r="BL114" s="2">
        <f t="shared" si="94"/>
        <v>0</v>
      </c>
      <c r="BM114" s="2">
        <f t="shared" si="94"/>
        <v>0</v>
      </c>
      <c r="BN114" s="2">
        <f t="shared" si="94"/>
        <v>0</v>
      </c>
      <c r="BO114" s="2">
        <f t="shared" si="94"/>
        <v>0</v>
      </c>
      <c r="BP114" s="2">
        <f t="shared" si="94"/>
        <v>0</v>
      </c>
      <c r="BQ114" s="2">
        <f t="shared" si="94"/>
        <v>0</v>
      </c>
      <c r="BR114" s="2">
        <f t="shared" si="94"/>
        <v>0</v>
      </c>
      <c r="BS114" s="2">
        <f t="shared" si="94"/>
        <v>0</v>
      </c>
      <c r="BT114" s="2">
        <f t="shared" si="94"/>
        <v>0</v>
      </c>
      <c r="BU114" s="2">
        <f t="shared" si="94"/>
        <v>0</v>
      </c>
      <c r="BV114" s="2">
        <f t="shared" si="94"/>
        <v>0</v>
      </c>
      <c r="BW114" s="2">
        <f t="shared" si="94"/>
        <v>0</v>
      </c>
      <c r="BX114" s="2">
        <f t="shared" si="94"/>
        <v>0</v>
      </c>
      <c r="BY114" s="2" t="str">
        <f t="shared" si="94"/>
        <v/>
      </c>
      <c r="BZ114" s="2" t="str">
        <f t="shared" si="94"/>
        <v/>
      </c>
      <c r="CA114" s="2" t="str">
        <f t="shared" ref="CA114:CK114" si="95">IF(CA22="","",CA22-BZ22)</f>
        <v/>
      </c>
      <c r="CB114" s="2" t="str">
        <f t="shared" si="95"/>
        <v/>
      </c>
      <c r="CC114" s="2" t="str">
        <f t="shared" si="95"/>
        <v/>
      </c>
      <c r="CD114" s="2" t="str">
        <f t="shared" si="95"/>
        <v/>
      </c>
      <c r="CE114" s="2" t="str">
        <f t="shared" si="95"/>
        <v/>
      </c>
      <c r="CF114" s="2" t="str">
        <f t="shared" si="95"/>
        <v/>
      </c>
      <c r="CG114" s="2" t="str">
        <f t="shared" si="95"/>
        <v/>
      </c>
      <c r="CH114" s="2" t="str">
        <f t="shared" si="95"/>
        <v/>
      </c>
      <c r="CI114" s="2" t="str">
        <f t="shared" si="95"/>
        <v/>
      </c>
      <c r="CJ114" s="2" t="str">
        <f t="shared" si="95"/>
        <v/>
      </c>
      <c r="CK114" s="2" t="str">
        <f t="shared" si="95"/>
        <v/>
      </c>
    </row>
    <row r="115" spans="1:89" ht="14.5" customHeight="1">
      <c r="A115" s="5">
        <v>41334</v>
      </c>
      <c r="B115" s="6">
        <f t="shared" si="68"/>
        <v>0</v>
      </c>
      <c r="C115" s="2">
        <f t="shared" si="69"/>
        <v>0</v>
      </c>
      <c r="D115" s="2">
        <f t="shared" ref="D115:BO115" si="96">IF(D23="","",D23-C23)</f>
        <v>0</v>
      </c>
      <c r="E115" s="2">
        <f t="shared" si="96"/>
        <v>7.0596540769502295E-4</v>
      </c>
      <c r="F115" s="2">
        <f t="shared" si="96"/>
        <v>3.5298270384751147E-4</v>
      </c>
      <c r="G115" s="2">
        <f t="shared" si="96"/>
        <v>7.0596540769502295E-4</v>
      </c>
      <c r="H115" s="2">
        <f t="shared" si="96"/>
        <v>3.5298270384751147E-4</v>
      </c>
      <c r="I115" s="2">
        <f t="shared" si="96"/>
        <v>3.5298270384751147E-4</v>
      </c>
      <c r="J115" s="2">
        <f t="shared" si="96"/>
        <v>7.0596540769502295E-4</v>
      </c>
      <c r="K115" s="2">
        <f t="shared" si="96"/>
        <v>3.5298270384751147E-4</v>
      </c>
      <c r="L115" s="2">
        <f t="shared" si="96"/>
        <v>0</v>
      </c>
      <c r="M115" s="2">
        <f t="shared" si="96"/>
        <v>0</v>
      </c>
      <c r="N115" s="2">
        <f t="shared" si="96"/>
        <v>0</v>
      </c>
      <c r="O115" s="2">
        <f t="shared" si="96"/>
        <v>3.5298270384751147E-4</v>
      </c>
      <c r="P115" s="2">
        <f t="shared" si="96"/>
        <v>0</v>
      </c>
      <c r="Q115" s="2">
        <f t="shared" si="96"/>
        <v>0</v>
      </c>
      <c r="R115" s="2">
        <f t="shared" si="96"/>
        <v>1.7649135192375574E-3</v>
      </c>
      <c r="S115" s="2">
        <f t="shared" si="96"/>
        <v>0</v>
      </c>
      <c r="T115" s="2">
        <f t="shared" si="96"/>
        <v>3.5298270384751147E-4</v>
      </c>
      <c r="U115" s="2">
        <f t="shared" si="96"/>
        <v>1.0589481115425344E-3</v>
      </c>
      <c r="V115" s="2">
        <f t="shared" si="96"/>
        <v>0</v>
      </c>
      <c r="W115" s="2">
        <f t="shared" si="96"/>
        <v>0</v>
      </c>
      <c r="X115" s="2">
        <f t="shared" si="96"/>
        <v>0</v>
      </c>
      <c r="Y115" s="2">
        <f t="shared" si="96"/>
        <v>0</v>
      </c>
      <c r="Z115" s="2">
        <f t="shared" si="96"/>
        <v>0</v>
      </c>
      <c r="AA115" s="2">
        <f t="shared" si="96"/>
        <v>0</v>
      </c>
      <c r="AB115" s="2">
        <f t="shared" si="96"/>
        <v>0</v>
      </c>
      <c r="AC115" s="2">
        <f t="shared" si="96"/>
        <v>2.4708789269325803E-3</v>
      </c>
      <c r="AD115" s="2">
        <f t="shared" si="96"/>
        <v>0</v>
      </c>
      <c r="AE115" s="2">
        <f t="shared" si="96"/>
        <v>0</v>
      </c>
      <c r="AF115" s="2">
        <f t="shared" si="96"/>
        <v>1.7649135192375574E-3</v>
      </c>
      <c r="AG115" s="2">
        <f t="shared" si="96"/>
        <v>2.1178962230850688E-3</v>
      </c>
      <c r="AH115" s="2">
        <f t="shared" si="96"/>
        <v>2.8238616307800918E-3</v>
      </c>
      <c r="AI115" s="2">
        <f t="shared" si="96"/>
        <v>6.7066713731027162E-3</v>
      </c>
      <c r="AJ115" s="2">
        <f t="shared" si="96"/>
        <v>3.176844334627605E-3</v>
      </c>
      <c r="AK115" s="2">
        <f t="shared" si="96"/>
        <v>7.0596540769502295E-4</v>
      </c>
      <c r="AL115" s="2">
        <f t="shared" si="96"/>
        <v>3.5298270384750974E-4</v>
      </c>
      <c r="AM115" s="2">
        <f t="shared" si="96"/>
        <v>3.5298270384751147E-3</v>
      </c>
      <c r="AN115" s="2">
        <f t="shared" si="96"/>
        <v>0</v>
      </c>
      <c r="AO115" s="2">
        <f t="shared" si="96"/>
        <v>0</v>
      </c>
      <c r="AP115" s="2">
        <f t="shared" si="96"/>
        <v>0</v>
      </c>
      <c r="AQ115" s="2">
        <f t="shared" si="96"/>
        <v>0</v>
      </c>
      <c r="AR115" s="2">
        <f t="shared" si="96"/>
        <v>0</v>
      </c>
      <c r="AS115" s="2">
        <f t="shared" si="96"/>
        <v>0</v>
      </c>
      <c r="AT115" s="2">
        <f t="shared" si="96"/>
        <v>0</v>
      </c>
      <c r="AU115" s="2">
        <f t="shared" si="96"/>
        <v>0</v>
      </c>
      <c r="AV115" s="2">
        <f t="shared" si="96"/>
        <v>0</v>
      </c>
      <c r="AW115" s="2">
        <f t="shared" si="96"/>
        <v>1.0589481115425327E-3</v>
      </c>
      <c r="AX115" s="2">
        <f t="shared" si="96"/>
        <v>0</v>
      </c>
      <c r="AY115" s="2">
        <f t="shared" si="96"/>
        <v>1.4119308153900459E-3</v>
      </c>
      <c r="AZ115" s="2">
        <f t="shared" si="96"/>
        <v>0</v>
      </c>
      <c r="BA115" s="2">
        <f t="shared" si="96"/>
        <v>3.5298270384751668E-4</v>
      </c>
      <c r="BB115" s="2">
        <f t="shared" si="96"/>
        <v>2.4708789269325751E-3</v>
      </c>
      <c r="BC115" s="2">
        <f t="shared" si="96"/>
        <v>0</v>
      </c>
      <c r="BD115" s="2">
        <f t="shared" si="96"/>
        <v>0</v>
      </c>
      <c r="BE115" s="2">
        <f t="shared" si="96"/>
        <v>0</v>
      </c>
      <c r="BF115" s="2">
        <f t="shared" si="96"/>
        <v>0</v>
      </c>
      <c r="BG115" s="2">
        <f t="shared" si="96"/>
        <v>0</v>
      </c>
      <c r="BH115" s="2">
        <f t="shared" si="96"/>
        <v>0</v>
      </c>
      <c r="BI115" s="2">
        <f t="shared" si="96"/>
        <v>0</v>
      </c>
      <c r="BJ115" s="2">
        <f t="shared" si="96"/>
        <v>0</v>
      </c>
      <c r="BK115" s="2">
        <f t="shared" si="96"/>
        <v>0</v>
      </c>
      <c r="BL115" s="2">
        <f t="shared" si="96"/>
        <v>0</v>
      </c>
      <c r="BM115" s="2">
        <f t="shared" si="96"/>
        <v>0</v>
      </c>
      <c r="BN115" s="2">
        <f t="shared" si="96"/>
        <v>0</v>
      </c>
      <c r="BO115" s="2">
        <f t="shared" si="96"/>
        <v>0</v>
      </c>
      <c r="BP115" s="2">
        <f t="shared" ref="BP115:CK115" si="97">IF(BP23="","",BP23-BO23)</f>
        <v>0</v>
      </c>
      <c r="BQ115" s="2">
        <f t="shared" si="97"/>
        <v>0</v>
      </c>
      <c r="BR115" s="2">
        <f t="shared" si="97"/>
        <v>0</v>
      </c>
      <c r="BS115" s="2">
        <f t="shared" si="97"/>
        <v>0</v>
      </c>
      <c r="BT115" s="2">
        <f t="shared" si="97"/>
        <v>0</v>
      </c>
      <c r="BU115" s="2">
        <f t="shared" si="97"/>
        <v>0</v>
      </c>
      <c r="BV115" s="2">
        <f t="shared" si="97"/>
        <v>0</v>
      </c>
      <c r="BW115" s="2">
        <f t="shared" si="97"/>
        <v>0</v>
      </c>
      <c r="BX115" s="2" t="str">
        <f t="shared" si="97"/>
        <v/>
      </c>
      <c r="BY115" s="2" t="str">
        <f t="shared" si="97"/>
        <v/>
      </c>
      <c r="BZ115" s="2" t="str">
        <f t="shared" si="97"/>
        <v/>
      </c>
      <c r="CA115" s="2" t="str">
        <f t="shared" si="97"/>
        <v/>
      </c>
      <c r="CB115" s="2" t="str">
        <f t="shared" si="97"/>
        <v/>
      </c>
      <c r="CC115" s="2" t="str">
        <f t="shared" si="97"/>
        <v/>
      </c>
      <c r="CD115" s="2" t="str">
        <f t="shared" si="97"/>
        <v/>
      </c>
      <c r="CE115" s="2" t="str">
        <f t="shared" si="97"/>
        <v/>
      </c>
      <c r="CF115" s="2" t="str">
        <f t="shared" si="97"/>
        <v/>
      </c>
      <c r="CG115" s="2" t="str">
        <f t="shared" si="97"/>
        <v/>
      </c>
      <c r="CH115" s="2" t="str">
        <f t="shared" si="97"/>
        <v/>
      </c>
      <c r="CI115" s="2" t="str">
        <f t="shared" si="97"/>
        <v/>
      </c>
      <c r="CJ115" s="2" t="str">
        <f t="shared" si="97"/>
        <v/>
      </c>
      <c r="CK115" s="2" t="str">
        <f t="shared" si="97"/>
        <v/>
      </c>
    </row>
    <row r="116" spans="1:89" ht="14.5" customHeight="1">
      <c r="A116" s="5">
        <v>41365</v>
      </c>
      <c r="B116" s="6">
        <f t="shared" si="68"/>
        <v>0</v>
      </c>
      <c r="C116" s="2">
        <f t="shared" si="69"/>
        <v>0</v>
      </c>
      <c r="D116" s="2">
        <f t="shared" ref="D116:BO116" si="98">IF(D24="","",D24-C24)</f>
        <v>3.7821482602118004E-4</v>
      </c>
      <c r="E116" s="2">
        <f t="shared" si="98"/>
        <v>3.7821482602118004E-4</v>
      </c>
      <c r="F116" s="2">
        <f t="shared" si="98"/>
        <v>7.5642965204236008E-4</v>
      </c>
      <c r="G116" s="2">
        <f t="shared" si="98"/>
        <v>1.5128593040847202E-3</v>
      </c>
      <c r="H116" s="2">
        <f t="shared" si="98"/>
        <v>0</v>
      </c>
      <c r="I116" s="2">
        <f t="shared" si="98"/>
        <v>0</v>
      </c>
      <c r="J116" s="2">
        <f t="shared" si="98"/>
        <v>1.5128593040847202E-3</v>
      </c>
      <c r="K116" s="2">
        <f t="shared" si="98"/>
        <v>0</v>
      </c>
      <c r="L116" s="2">
        <f t="shared" si="98"/>
        <v>0</v>
      </c>
      <c r="M116" s="2">
        <f t="shared" si="98"/>
        <v>0</v>
      </c>
      <c r="N116" s="2">
        <f t="shared" si="98"/>
        <v>0</v>
      </c>
      <c r="O116" s="2">
        <f t="shared" si="98"/>
        <v>0</v>
      </c>
      <c r="P116" s="2">
        <f t="shared" si="98"/>
        <v>0</v>
      </c>
      <c r="Q116" s="2">
        <f t="shared" si="98"/>
        <v>0</v>
      </c>
      <c r="R116" s="2">
        <f t="shared" si="98"/>
        <v>0</v>
      </c>
      <c r="S116" s="2">
        <f t="shared" si="98"/>
        <v>2.6475037821482601E-3</v>
      </c>
      <c r="T116" s="2">
        <f t="shared" si="98"/>
        <v>1.1346444780635399E-3</v>
      </c>
      <c r="U116" s="2">
        <f t="shared" si="98"/>
        <v>7.5642965204236051E-4</v>
      </c>
      <c r="V116" s="2">
        <f t="shared" si="98"/>
        <v>1.5128593040847193E-3</v>
      </c>
      <c r="W116" s="2">
        <f t="shared" si="98"/>
        <v>0</v>
      </c>
      <c r="X116" s="2">
        <f t="shared" si="98"/>
        <v>0</v>
      </c>
      <c r="Y116" s="2">
        <f t="shared" si="98"/>
        <v>0</v>
      </c>
      <c r="Z116" s="2">
        <f t="shared" si="98"/>
        <v>0</v>
      </c>
      <c r="AA116" s="2">
        <f t="shared" si="98"/>
        <v>0</v>
      </c>
      <c r="AB116" s="2">
        <f t="shared" si="98"/>
        <v>0</v>
      </c>
      <c r="AC116" s="2">
        <f t="shared" si="98"/>
        <v>1.1346444780635408E-3</v>
      </c>
      <c r="AD116" s="2">
        <f t="shared" si="98"/>
        <v>3.7821482602118026E-4</v>
      </c>
      <c r="AE116" s="2">
        <f t="shared" si="98"/>
        <v>0</v>
      </c>
      <c r="AF116" s="2">
        <f t="shared" si="98"/>
        <v>7.5642965204236051E-4</v>
      </c>
      <c r="AG116" s="2">
        <f t="shared" si="98"/>
        <v>2.2692889561270798E-3</v>
      </c>
      <c r="AH116" s="2">
        <f t="shared" si="98"/>
        <v>6.0514372163388789E-3</v>
      </c>
      <c r="AI116" s="2">
        <f t="shared" si="98"/>
        <v>2.6475037821482618E-3</v>
      </c>
      <c r="AJ116" s="2">
        <f t="shared" si="98"/>
        <v>0</v>
      </c>
      <c r="AK116" s="2">
        <f t="shared" si="98"/>
        <v>3.4039334341906188E-3</v>
      </c>
      <c r="AL116" s="2">
        <f t="shared" si="98"/>
        <v>3.7821482602118026E-4</v>
      </c>
      <c r="AM116" s="2">
        <f t="shared" si="98"/>
        <v>0</v>
      </c>
      <c r="AN116" s="2">
        <f t="shared" si="98"/>
        <v>0</v>
      </c>
      <c r="AO116" s="2">
        <f t="shared" si="98"/>
        <v>0</v>
      </c>
      <c r="AP116" s="2">
        <f t="shared" si="98"/>
        <v>0</v>
      </c>
      <c r="AQ116" s="2">
        <f t="shared" si="98"/>
        <v>0</v>
      </c>
      <c r="AR116" s="2">
        <f t="shared" si="98"/>
        <v>0</v>
      </c>
      <c r="AS116" s="2">
        <f t="shared" si="98"/>
        <v>0</v>
      </c>
      <c r="AT116" s="2">
        <f t="shared" si="98"/>
        <v>0</v>
      </c>
      <c r="AU116" s="2">
        <f t="shared" si="98"/>
        <v>0</v>
      </c>
      <c r="AV116" s="2">
        <f t="shared" si="98"/>
        <v>1.512859304084721E-3</v>
      </c>
      <c r="AW116" s="2">
        <f t="shared" si="98"/>
        <v>0</v>
      </c>
      <c r="AX116" s="2">
        <f t="shared" si="98"/>
        <v>3.4039334341906188E-3</v>
      </c>
      <c r="AY116" s="2">
        <f t="shared" si="98"/>
        <v>0</v>
      </c>
      <c r="AZ116" s="2">
        <f t="shared" si="98"/>
        <v>0</v>
      </c>
      <c r="BA116" s="2">
        <f t="shared" si="98"/>
        <v>0</v>
      </c>
      <c r="BB116" s="2">
        <f t="shared" si="98"/>
        <v>0</v>
      </c>
      <c r="BC116" s="2">
        <f t="shared" si="98"/>
        <v>0</v>
      </c>
      <c r="BD116" s="2">
        <f t="shared" si="98"/>
        <v>0</v>
      </c>
      <c r="BE116" s="2">
        <f t="shared" si="98"/>
        <v>0</v>
      </c>
      <c r="BF116" s="2">
        <f t="shared" si="98"/>
        <v>0</v>
      </c>
      <c r="BG116" s="2">
        <f t="shared" si="98"/>
        <v>0</v>
      </c>
      <c r="BH116" s="2">
        <f t="shared" si="98"/>
        <v>0</v>
      </c>
      <c r="BI116" s="2">
        <f t="shared" si="98"/>
        <v>0</v>
      </c>
      <c r="BJ116" s="2">
        <f t="shared" si="98"/>
        <v>0</v>
      </c>
      <c r="BK116" s="2">
        <f t="shared" si="98"/>
        <v>0</v>
      </c>
      <c r="BL116" s="2">
        <f t="shared" si="98"/>
        <v>0</v>
      </c>
      <c r="BM116" s="2">
        <f t="shared" si="98"/>
        <v>0</v>
      </c>
      <c r="BN116" s="2">
        <f t="shared" si="98"/>
        <v>0</v>
      </c>
      <c r="BO116" s="2">
        <f t="shared" si="98"/>
        <v>0</v>
      </c>
      <c r="BP116" s="2">
        <f t="shared" ref="BP116:CK116" si="99">IF(BP24="","",BP24-BO24)</f>
        <v>0</v>
      </c>
      <c r="BQ116" s="2">
        <f t="shared" si="99"/>
        <v>0</v>
      </c>
      <c r="BR116" s="2">
        <f t="shared" si="99"/>
        <v>0</v>
      </c>
      <c r="BS116" s="2">
        <f t="shared" si="99"/>
        <v>0</v>
      </c>
      <c r="BT116" s="2">
        <f t="shared" si="99"/>
        <v>0</v>
      </c>
      <c r="BU116" s="2">
        <f t="shared" si="99"/>
        <v>0</v>
      </c>
      <c r="BV116" s="2">
        <f t="shared" si="99"/>
        <v>0</v>
      </c>
      <c r="BW116" s="2" t="str">
        <f t="shared" si="99"/>
        <v/>
      </c>
      <c r="BX116" s="2" t="str">
        <f t="shared" si="99"/>
        <v/>
      </c>
      <c r="BY116" s="2" t="str">
        <f t="shared" si="99"/>
        <v/>
      </c>
      <c r="BZ116" s="2" t="str">
        <f t="shared" si="99"/>
        <v/>
      </c>
      <c r="CA116" s="2" t="str">
        <f t="shared" si="99"/>
        <v/>
      </c>
      <c r="CB116" s="2" t="str">
        <f t="shared" si="99"/>
        <v/>
      </c>
      <c r="CC116" s="2" t="str">
        <f t="shared" si="99"/>
        <v/>
      </c>
      <c r="CD116" s="2" t="str">
        <f t="shared" si="99"/>
        <v/>
      </c>
      <c r="CE116" s="2" t="str">
        <f t="shared" si="99"/>
        <v/>
      </c>
      <c r="CF116" s="2" t="str">
        <f t="shared" si="99"/>
        <v/>
      </c>
      <c r="CG116" s="2" t="str">
        <f t="shared" si="99"/>
        <v/>
      </c>
      <c r="CH116" s="2" t="str">
        <f t="shared" si="99"/>
        <v/>
      </c>
      <c r="CI116" s="2" t="str">
        <f t="shared" si="99"/>
        <v/>
      </c>
      <c r="CJ116" s="2" t="str">
        <f t="shared" si="99"/>
        <v/>
      </c>
      <c r="CK116" s="2" t="str">
        <f t="shared" si="99"/>
        <v/>
      </c>
    </row>
    <row r="117" spans="1:89" ht="14.5" customHeight="1">
      <c r="A117" s="5">
        <v>41395</v>
      </c>
      <c r="B117" s="6">
        <f t="shared" si="68"/>
        <v>0</v>
      </c>
      <c r="C117" s="2">
        <f t="shared" si="69"/>
        <v>0</v>
      </c>
      <c r="D117" s="2">
        <f t="shared" ref="D117:BO117" si="100">IF(D25="","",D25-C25)</f>
        <v>0</v>
      </c>
      <c r="E117" s="2">
        <f t="shared" si="100"/>
        <v>0</v>
      </c>
      <c r="F117" s="2">
        <f t="shared" si="100"/>
        <v>0</v>
      </c>
      <c r="G117" s="2">
        <f t="shared" si="100"/>
        <v>7.3072707343807086E-4</v>
      </c>
      <c r="H117" s="2">
        <f t="shared" si="100"/>
        <v>0</v>
      </c>
      <c r="I117" s="2">
        <f t="shared" si="100"/>
        <v>7.3072707343807086E-4</v>
      </c>
      <c r="J117" s="2">
        <f t="shared" si="100"/>
        <v>0</v>
      </c>
      <c r="K117" s="2">
        <f t="shared" si="100"/>
        <v>0</v>
      </c>
      <c r="L117" s="2">
        <f t="shared" si="100"/>
        <v>0</v>
      </c>
      <c r="M117" s="2">
        <f t="shared" si="100"/>
        <v>3.6536353671903538E-4</v>
      </c>
      <c r="N117" s="2">
        <f t="shared" si="100"/>
        <v>0</v>
      </c>
      <c r="O117" s="2">
        <f t="shared" si="100"/>
        <v>0</v>
      </c>
      <c r="P117" s="2">
        <f t="shared" si="100"/>
        <v>0</v>
      </c>
      <c r="Q117" s="2">
        <f t="shared" si="100"/>
        <v>1.4614541468761419E-3</v>
      </c>
      <c r="R117" s="2">
        <f t="shared" si="100"/>
        <v>1.4614541468761415E-3</v>
      </c>
      <c r="S117" s="2">
        <f t="shared" si="100"/>
        <v>0</v>
      </c>
      <c r="T117" s="2">
        <f t="shared" si="100"/>
        <v>0</v>
      </c>
      <c r="U117" s="2">
        <f t="shared" si="100"/>
        <v>0</v>
      </c>
      <c r="V117" s="2">
        <f t="shared" si="100"/>
        <v>0</v>
      </c>
      <c r="W117" s="2">
        <f t="shared" si="100"/>
        <v>0</v>
      </c>
      <c r="X117" s="2">
        <f t="shared" si="100"/>
        <v>0</v>
      </c>
      <c r="Y117" s="2">
        <f t="shared" si="100"/>
        <v>3.6536353671903603E-4</v>
      </c>
      <c r="Z117" s="2">
        <f t="shared" si="100"/>
        <v>3.6536353671903516E-4</v>
      </c>
      <c r="AA117" s="2">
        <f t="shared" si="100"/>
        <v>1.8268176835951767E-3</v>
      </c>
      <c r="AB117" s="2">
        <f t="shared" si="100"/>
        <v>1.4614541468761424E-3</v>
      </c>
      <c r="AC117" s="2">
        <f t="shared" si="100"/>
        <v>1.0960906101571063E-3</v>
      </c>
      <c r="AD117" s="2">
        <f t="shared" si="100"/>
        <v>1.4614541468761424E-3</v>
      </c>
      <c r="AE117" s="2">
        <f t="shared" si="100"/>
        <v>2.192181220314211E-3</v>
      </c>
      <c r="AF117" s="2">
        <f t="shared" si="100"/>
        <v>0</v>
      </c>
      <c r="AG117" s="2">
        <f t="shared" si="100"/>
        <v>5.1150895140664975E-3</v>
      </c>
      <c r="AH117" s="2">
        <f t="shared" si="100"/>
        <v>7.3072707343807206E-4</v>
      </c>
      <c r="AI117" s="2">
        <f t="shared" si="100"/>
        <v>1.8268176835951749E-3</v>
      </c>
      <c r="AJ117" s="2">
        <f t="shared" si="100"/>
        <v>4.3843624406284254E-3</v>
      </c>
      <c r="AK117" s="2">
        <f t="shared" si="100"/>
        <v>2.1921812203142127E-3</v>
      </c>
      <c r="AL117" s="2">
        <f t="shared" si="100"/>
        <v>0</v>
      </c>
      <c r="AM117" s="2">
        <f t="shared" si="100"/>
        <v>0</v>
      </c>
      <c r="AN117" s="2">
        <f t="shared" si="100"/>
        <v>0</v>
      </c>
      <c r="AO117" s="2">
        <f t="shared" si="100"/>
        <v>0</v>
      </c>
      <c r="AP117" s="2">
        <f t="shared" si="100"/>
        <v>0</v>
      </c>
      <c r="AQ117" s="2">
        <f t="shared" si="100"/>
        <v>0</v>
      </c>
      <c r="AR117" s="2">
        <f t="shared" si="100"/>
        <v>0</v>
      </c>
      <c r="AS117" s="2">
        <f t="shared" si="100"/>
        <v>0</v>
      </c>
      <c r="AT117" s="2">
        <f t="shared" si="100"/>
        <v>0</v>
      </c>
      <c r="AU117" s="2">
        <f t="shared" si="100"/>
        <v>0</v>
      </c>
      <c r="AV117" s="2">
        <f t="shared" si="100"/>
        <v>0</v>
      </c>
      <c r="AW117" s="2">
        <f t="shared" si="100"/>
        <v>0</v>
      </c>
      <c r="AX117" s="2">
        <f t="shared" si="100"/>
        <v>0</v>
      </c>
      <c r="AY117" s="2">
        <f t="shared" si="100"/>
        <v>0</v>
      </c>
      <c r="AZ117" s="2">
        <f t="shared" si="100"/>
        <v>0</v>
      </c>
      <c r="BA117" s="2">
        <f t="shared" si="100"/>
        <v>0</v>
      </c>
      <c r="BB117" s="2">
        <f t="shared" si="100"/>
        <v>0</v>
      </c>
      <c r="BC117" s="2">
        <f t="shared" si="100"/>
        <v>0</v>
      </c>
      <c r="BD117" s="2">
        <f t="shared" si="100"/>
        <v>0</v>
      </c>
      <c r="BE117" s="2">
        <f t="shared" si="100"/>
        <v>0</v>
      </c>
      <c r="BF117" s="2">
        <f t="shared" si="100"/>
        <v>0</v>
      </c>
      <c r="BG117" s="2">
        <f t="shared" si="100"/>
        <v>0</v>
      </c>
      <c r="BH117" s="2">
        <f t="shared" si="100"/>
        <v>0</v>
      </c>
      <c r="BI117" s="2">
        <f t="shared" si="100"/>
        <v>0</v>
      </c>
      <c r="BJ117" s="2">
        <f t="shared" si="100"/>
        <v>0</v>
      </c>
      <c r="BK117" s="2">
        <f t="shared" si="100"/>
        <v>0</v>
      </c>
      <c r="BL117" s="2">
        <f t="shared" si="100"/>
        <v>0</v>
      </c>
      <c r="BM117" s="2">
        <f t="shared" si="100"/>
        <v>0</v>
      </c>
      <c r="BN117" s="2">
        <f t="shared" si="100"/>
        <v>0</v>
      </c>
      <c r="BO117" s="2">
        <f t="shared" si="100"/>
        <v>0</v>
      </c>
      <c r="BP117" s="2">
        <f t="shared" ref="BP117:CK117" si="101">IF(BP25="","",BP25-BO25)</f>
        <v>0</v>
      </c>
      <c r="BQ117" s="2">
        <f t="shared" si="101"/>
        <v>0</v>
      </c>
      <c r="BR117" s="2">
        <f t="shared" si="101"/>
        <v>0</v>
      </c>
      <c r="BS117" s="2">
        <f t="shared" si="101"/>
        <v>0</v>
      </c>
      <c r="BT117" s="2">
        <f t="shared" si="101"/>
        <v>0</v>
      </c>
      <c r="BU117" s="2">
        <f t="shared" si="101"/>
        <v>0</v>
      </c>
      <c r="BV117" s="2" t="str">
        <f t="shared" si="101"/>
        <v/>
      </c>
      <c r="BW117" s="2" t="str">
        <f t="shared" si="101"/>
        <v/>
      </c>
      <c r="BX117" s="2" t="str">
        <f t="shared" si="101"/>
        <v/>
      </c>
      <c r="BY117" s="2" t="str">
        <f t="shared" si="101"/>
        <v/>
      </c>
      <c r="BZ117" s="2" t="str">
        <f t="shared" si="101"/>
        <v/>
      </c>
      <c r="CA117" s="2" t="str">
        <f t="shared" si="101"/>
        <v/>
      </c>
      <c r="CB117" s="2" t="str">
        <f t="shared" si="101"/>
        <v/>
      </c>
      <c r="CC117" s="2" t="str">
        <f t="shared" si="101"/>
        <v/>
      </c>
      <c r="CD117" s="2" t="str">
        <f t="shared" si="101"/>
        <v/>
      </c>
      <c r="CE117" s="2" t="str">
        <f t="shared" si="101"/>
        <v/>
      </c>
      <c r="CF117" s="2" t="str">
        <f t="shared" si="101"/>
        <v/>
      </c>
      <c r="CG117" s="2" t="str">
        <f t="shared" si="101"/>
        <v/>
      </c>
      <c r="CH117" s="2" t="str">
        <f t="shared" si="101"/>
        <v/>
      </c>
      <c r="CI117" s="2" t="str">
        <f t="shared" si="101"/>
        <v/>
      </c>
      <c r="CJ117" s="2" t="str">
        <f t="shared" si="101"/>
        <v/>
      </c>
      <c r="CK117" s="2" t="str">
        <f t="shared" si="101"/>
        <v/>
      </c>
    </row>
    <row r="118" spans="1:89" ht="14.5" customHeight="1">
      <c r="A118" s="5">
        <v>41426</v>
      </c>
      <c r="B118" s="6">
        <f t="shared" si="68"/>
        <v>0</v>
      </c>
      <c r="C118" s="2">
        <f t="shared" si="69"/>
        <v>0</v>
      </c>
      <c r="D118" s="2">
        <f t="shared" ref="D118:BO118" si="102">IF(D26="","",D26-C26)</f>
        <v>0</v>
      </c>
      <c r="E118" s="2">
        <f t="shared" si="102"/>
        <v>3.2733224222585927E-4</v>
      </c>
      <c r="F118" s="2">
        <f t="shared" si="102"/>
        <v>0</v>
      </c>
      <c r="G118" s="2">
        <f t="shared" si="102"/>
        <v>0</v>
      </c>
      <c r="H118" s="2">
        <f t="shared" si="102"/>
        <v>1.3093289689034371E-3</v>
      </c>
      <c r="I118" s="2">
        <f t="shared" si="102"/>
        <v>0</v>
      </c>
      <c r="J118" s="2">
        <f t="shared" si="102"/>
        <v>0</v>
      </c>
      <c r="K118" s="2">
        <f t="shared" si="102"/>
        <v>3.27332242225859E-4</v>
      </c>
      <c r="L118" s="2">
        <f t="shared" si="102"/>
        <v>0</v>
      </c>
      <c r="M118" s="2">
        <f t="shared" si="102"/>
        <v>0</v>
      </c>
      <c r="N118" s="2">
        <f t="shared" si="102"/>
        <v>0</v>
      </c>
      <c r="O118" s="2">
        <f t="shared" si="102"/>
        <v>1.6366612111292965E-3</v>
      </c>
      <c r="P118" s="2">
        <f t="shared" si="102"/>
        <v>3.2733224222585879E-4</v>
      </c>
      <c r="Q118" s="2">
        <f t="shared" si="102"/>
        <v>3.2733224222585931E-3</v>
      </c>
      <c r="R118" s="2">
        <f t="shared" si="102"/>
        <v>0</v>
      </c>
      <c r="S118" s="2">
        <f t="shared" si="102"/>
        <v>0</v>
      </c>
      <c r="T118" s="2">
        <f t="shared" si="102"/>
        <v>9.8199672667757809E-4</v>
      </c>
      <c r="U118" s="2">
        <f t="shared" si="102"/>
        <v>0</v>
      </c>
      <c r="V118" s="2">
        <f t="shared" si="102"/>
        <v>0</v>
      </c>
      <c r="W118" s="2">
        <f t="shared" si="102"/>
        <v>0</v>
      </c>
      <c r="X118" s="2">
        <f t="shared" si="102"/>
        <v>3.2733224222585879E-4</v>
      </c>
      <c r="Y118" s="2">
        <f t="shared" si="102"/>
        <v>1.6366612111292957E-3</v>
      </c>
      <c r="Z118" s="2">
        <f t="shared" si="102"/>
        <v>1.3093289689034369E-3</v>
      </c>
      <c r="AA118" s="2">
        <f t="shared" si="102"/>
        <v>9.8199672667757809E-4</v>
      </c>
      <c r="AB118" s="2">
        <f t="shared" si="102"/>
        <v>2.9459901800327343E-3</v>
      </c>
      <c r="AC118" s="2">
        <f t="shared" si="102"/>
        <v>1.9639934533551562E-3</v>
      </c>
      <c r="AD118" s="2">
        <f t="shared" si="102"/>
        <v>0</v>
      </c>
      <c r="AE118" s="2">
        <f t="shared" si="102"/>
        <v>1.6366612111292957E-3</v>
      </c>
      <c r="AF118" s="2">
        <f t="shared" si="102"/>
        <v>4.2553191489361694E-3</v>
      </c>
      <c r="AG118" s="2">
        <f t="shared" si="102"/>
        <v>2.9459901800327343E-3</v>
      </c>
      <c r="AH118" s="2">
        <f t="shared" si="102"/>
        <v>3.2733224222585705E-4</v>
      </c>
      <c r="AI118" s="2">
        <f t="shared" si="102"/>
        <v>1.6366612111292957E-3</v>
      </c>
      <c r="AJ118" s="2">
        <f t="shared" si="102"/>
        <v>0</v>
      </c>
      <c r="AK118" s="2">
        <f t="shared" si="102"/>
        <v>0</v>
      </c>
      <c r="AL118" s="2">
        <f t="shared" si="102"/>
        <v>0</v>
      </c>
      <c r="AM118" s="2">
        <f t="shared" si="102"/>
        <v>0</v>
      </c>
      <c r="AN118" s="2">
        <f t="shared" si="102"/>
        <v>0</v>
      </c>
      <c r="AO118" s="2">
        <f t="shared" si="102"/>
        <v>0</v>
      </c>
      <c r="AP118" s="2">
        <f t="shared" si="102"/>
        <v>0</v>
      </c>
      <c r="AQ118" s="2">
        <f t="shared" si="102"/>
        <v>0</v>
      </c>
      <c r="AR118" s="2">
        <f t="shared" si="102"/>
        <v>6.5466448445172104E-4</v>
      </c>
      <c r="AS118" s="2">
        <f t="shared" si="102"/>
        <v>0</v>
      </c>
      <c r="AT118" s="2">
        <f t="shared" si="102"/>
        <v>0</v>
      </c>
      <c r="AU118" s="2">
        <f t="shared" si="102"/>
        <v>0</v>
      </c>
      <c r="AV118" s="2">
        <f t="shared" si="102"/>
        <v>6.5466448445171757E-4</v>
      </c>
      <c r="AW118" s="2">
        <f t="shared" si="102"/>
        <v>0</v>
      </c>
      <c r="AX118" s="2">
        <f t="shared" si="102"/>
        <v>0</v>
      </c>
      <c r="AY118" s="2">
        <f t="shared" si="102"/>
        <v>6.5466448445171757E-4</v>
      </c>
      <c r="AZ118" s="2">
        <f t="shared" si="102"/>
        <v>0</v>
      </c>
      <c r="BA118" s="2">
        <f t="shared" si="102"/>
        <v>2.2913256955810132E-3</v>
      </c>
      <c r="BB118" s="2">
        <f t="shared" si="102"/>
        <v>0</v>
      </c>
      <c r="BC118" s="2">
        <f t="shared" si="102"/>
        <v>0</v>
      </c>
      <c r="BD118" s="2">
        <f t="shared" si="102"/>
        <v>0</v>
      </c>
      <c r="BE118" s="2">
        <f t="shared" si="102"/>
        <v>0</v>
      </c>
      <c r="BF118" s="2">
        <f t="shared" si="102"/>
        <v>0</v>
      </c>
      <c r="BG118" s="2">
        <f t="shared" si="102"/>
        <v>0</v>
      </c>
      <c r="BH118" s="2">
        <f t="shared" si="102"/>
        <v>0</v>
      </c>
      <c r="BI118" s="2">
        <f t="shared" si="102"/>
        <v>0</v>
      </c>
      <c r="BJ118" s="2">
        <f t="shared" si="102"/>
        <v>0</v>
      </c>
      <c r="BK118" s="2">
        <f t="shared" si="102"/>
        <v>0</v>
      </c>
      <c r="BL118" s="2">
        <f t="shared" si="102"/>
        <v>0</v>
      </c>
      <c r="BM118" s="2">
        <f t="shared" si="102"/>
        <v>0</v>
      </c>
      <c r="BN118" s="2">
        <f t="shared" si="102"/>
        <v>0</v>
      </c>
      <c r="BO118" s="2">
        <f t="shared" si="102"/>
        <v>0</v>
      </c>
      <c r="BP118" s="2">
        <f t="shared" ref="BP118:CK118" si="103">IF(BP26="","",BP26-BO26)</f>
        <v>0</v>
      </c>
      <c r="BQ118" s="2">
        <f t="shared" si="103"/>
        <v>0</v>
      </c>
      <c r="BR118" s="2">
        <f t="shared" si="103"/>
        <v>0</v>
      </c>
      <c r="BS118" s="2">
        <f t="shared" si="103"/>
        <v>0</v>
      </c>
      <c r="BT118" s="2">
        <f t="shared" si="103"/>
        <v>0</v>
      </c>
      <c r="BU118" s="2" t="str">
        <f t="shared" si="103"/>
        <v/>
      </c>
      <c r="BV118" s="2" t="str">
        <f t="shared" si="103"/>
        <v/>
      </c>
      <c r="BW118" s="2" t="str">
        <f t="shared" si="103"/>
        <v/>
      </c>
      <c r="BX118" s="2" t="str">
        <f t="shared" si="103"/>
        <v/>
      </c>
      <c r="BY118" s="2" t="str">
        <f t="shared" si="103"/>
        <v/>
      </c>
      <c r="BZ118" s="2" t="str">
        <f t="shared" si="103"/>
        <v/>
      </c>
      <c r="CA118" s="2" t="str">
        <f t="shared" si="103"/>
        <v/>
      </c>
      <c r="CB118" s="2" t="str">
        <f t="shared" si="103"/>
        <v/>
      </c>
      <c r="CC118" s="2" t="str">
        <f t="shared" si="103"/>
        <v/>
      </c>
      <c r="CD118" s="2" t="str">
        <f t="shared" si="103"/>
        <v/>
      </c>
      <c r="CE118" s="2" t="str">
        <f t="shared" si="103"/>
        <v/>
      </c>
      <c r="CF118" s="2" t="str">
        <f t="shared" si="103"/>
        <v/>
      </c>
      <c r="CG118" s="2" t="str">
        <f t="shared" si="103"/>
        <v/>
      </c>
      <c r="CH118" s="2" t="str">
        <f t="shared" si="103"/>
        <v/>
      </c>
      <c r="CI118" s="2" t="str">
        <f t="shared" si="103"/>
        <v/>
      </c>
      <c r="CJ118" s="2" t="str">
        <f t="shared" si="103"/>
        <v/>
      </c>
      <c r="CK118" s="2" t="str">
        <f t="shared" si="103"/>
        <v/>
      </c>
    </row>
    <row r="119" spans="1:89" ht="14.5" customHeight="1">
      <c r="A119" s="5">
        <v>41456</v>
      </c>
      <c r="B119" s="6">
        <f t="shared" si="68"/>
        <v>0</v>
      </c>
      <c r="C119" s="2">
        <f t="shared" si="69"/>
        <v>0</v>
      </c>
      <c r="D119" s="2">
        <f t="shared" ref="D119:BO119" si="104">IF(D27="","",D27-C27)</f>
        <v>0</v>
      </c>
      <c r="E119" s="2">
        <f t="shared" si="104"/>
        <v>3.6697247706422018E-4</v>
      </c>
      <c r="F119" s="2">
        <f t="shared" si="104"/>
        <v>0</v>
      </c>
      <c r="G119" s="2">
        <f t="shared" si="104"/>
        <v>0</v>
      </c>
      <c r="H119" s="2">
        <f t="shared" si="104"/>
        <v>3.6697247706422018E-4</v>
      </c>
      <c r="I119" s="2">
        <f t="shared" si="104"/>
        <v>0</v>
      </c>
      <c r="J119" s="2">
        <f t="shared" si="104"/>
        <v>0</v>
      </c>
      <c r="K119" s="2">
        <f t="shared" si="104"/>
        <v>0</v>
      </c>
      <c r="L119" s="2">
        <f t="shared" si="104"/>
        <v>7.3394495412844036E-4</v>
      </c>
      <c r="M119" s="2">
        <f t="shared" si="104"/>
        <v>0</v>
      </c>
      <c r="N119" s="2">
        <f t="shared" si="104"/>
        <v>0</v>
      </c>
      <c r="O119" s="2">
        <f t="shared" si="104"/>
        <v>1.1009174311926604E-3</v>
      </c>
      <c r="P119" s="2">
        <f t="shared" si="104"/>
        <v>7.3394495412844058E-4</v>
      </c>
      <c r="Q119" s="2">
        <f t="shared" si="104"/>
        <v>3.6697247706422029E-4</v>
      </c>
      <c r="R119" s="2">
        <f t="shared" si="104"/>
        <v>0</v>
      </c>
      <c r="S119" s="2">
        <f t="shared" si="104"/>
        <v>1.1009174311926604E-3</v>
      </c>
      <c r="T119" s="2">
        <f t="shared" si="104"/>
        <v>0</v>
      </c>
      <c r="U119" s="2">
        <f t="shared" si="104"/>
        <v>0</v>
      </c>
      <c r="V119" s="2">
        <f t="shared" si="104"/>
        <v>0</v>
      </c>
      <c r="W119" s="2">
        <f t="shared" si="104"/>
        <v>0</v>
      </c>
      <c r="X119" s="2">
        <f t="shared" si="104"/>
        <v>7.3394495412844058E-4</v>
      </c>
      <c r="Y119" s="2">
        <f t="shared" si="104"/>
        <v>7.3394495412843971E-4</v>
      </c>
      <c r="Z119" s="2">
        <f t="shared" si="104"/>
        <v>3.6697247706422072E-4</v>
      </c>
      <c r="AA119" s="2">
        <f t="shared" si="104"/>
        <v>1.1009174311926604E-3</v>
      </c>
      <c r="AB119" s="2">
        <f t="shared" si="104"/>
        <v>7.3394495412843971E-4</v>
      </c>
      <c r="AC119" s="2">
        <f t="shared" si="104"/>
        <v>1.4678899082568812E-3</v>
      </c>
      <c r="AD119" s="2">
        <f t="shared" si="104"/>
        <v>4.7706422018348633E-3</v>
      </c>
      <c r="AE119" s="2">
        <f t="shared" si="104"/>
        <v>4.7706422018348599E-3</v>
      </c>
      <c r="AF119" s="2">
        <f t="shared" si="104"/>
        <v>7.3394495412844318E-4</v>
      </c>
      <c r="AG119" s="2">
        <f t="shared" si="104"/>
        <v>3.3027522935779804E-3</v>
      </c>
      <c r="AH119" s="2">
        <f t="shared" si="104"/>
        <v>7.3394495412843971E-4</v>
      </c>
      <c r="AI119" s="2">
        <f t="shared" si="104"/>
        <v>0</v>
      </c>
      <c r="AJ119" s="2">
        <f t="shared" si="104"/>
        <v>0</v>
      </c>
      <c r="AK119" s="2">
        <f t="shared" si="104"/>
        <v>0</v>
      </c>
      <c r="AL119" s="2">
        <f t="shared" si="104"/>
        <v>0</v>
      </c>
      <c r="AM119" s="2">
        <f t="shared" si="104"/>
        <v>0</v>
      </c>
      <c r="AN119" s="2">
        <f t="shared" si="104"/>
        <v>0</v>
      </c>
      <c r="AO119" s="2">
        <f t="shared" si="104"/>
        <v>0</v>
      </c>
      <c r="AP119" s="2">
        <f t="shared" si="104"/>
        <v>0</v>
      </c>
      <c r="AQ119" s="2">
        <f t="shared" si="104"/>
        <v>0</v>
      </c>
      <c r="AR119" s="2">
        <f t="shared" si="104"/>
        <v>0</v>
      </c>
      <c r="AS119" s="2">
        <f t="shared" si="104"/>
        <v>0</v>
      </c>
      <c r="AT119" s="2">
        <f t="shared" si="104"/>
        <v>0</v>
      </c>
      <c r="AU119" s="2">
        <f t="shared" si="104"/>
        <v>0</v>
      </c>
      <c r="AV119" s="2">
        <f t="shared" si="104"/>
        <v>0</v>
      </c>
      <c r="AW119" s="2">
        <f t="shared" si="104"/>
        <v>3.6697247706422159E-4</v>
      </c>
      <c r="AX119" s="2">
        <f t="shared" si="104"/>
        <v>7.3394495412843971E-4</v>
      </c>
      <c r="AY119" s="2">
        <f t="shared" si="104"/>
        <v>0</v>
      </c>
      <c r="AZ119" s="2">
        <f t="shared" si="104"/>
        <v>1.4678899082568794E-3</v>
      </c>
      <c r="BA119" s="2">
        <f t="shared" si="104"/>
        <v>0</v>
      </c>
      <c r="BB119" s="2">
        <f t="shared" si="104"/>
        <v>0</v>
      </c>
      <c r="BC119" s="2">
        <f t="shared" si="104"/>
        <v>0</v>
      </c>
      <c r="BD119" s="2">
        <f t="shared" si="104"/>
        <v>0</v>
      </c>
      <c r="BE119" s="2">
        <f t="shared" si="104"/>
        <v>0</v>
      </c>
      <c r="BF119" s="2">
        <f t="shared" si="104"/>
        <v>0</v>
      </c>
      <c r="BG119" s="2">
        <f t="shared" si="104"/>
        <v>0</v>
      </c>
      <c r="BH119" s="2">
        <f t="shared" si="104"/>
        <v>0</v>
      </c>
      <c r="BI119" s="2">
        <f t="shared" si="104"/>
        <v>0</v>
      </c>
      <c r="BJ119" s="2">
        <f t="shared" si="104"/>
        <v>0</v>
      </c>
      <c r="BK119" s="2">
        <f t="shared" si="104"/>
        <v>0</v>
      </c>
      <c r="BL119" s="2">
        <f t="shared" si="104"/>
        <v>0</v>
      </c>
      <c r="BM119" s="2">
        <f t="shared" si="104"/>
        <v>0</v>
      </c>
      <c r="BN119" s="2">
        <f t="shared" si="104"/>
        <v>0</v>
      </c>
      <c r="BO119" s="2">
        <f t="shared" si="104"/>
        <v>0</v>
      </c>
      <c r="BP119" s="2">
        <f t="shared" ref="BP119:CK119" si="105">IF(BP27="","",BP27-BO27)</f>
        <v>0</v>
      </c>
      <c r="BQ119" s="2">
        <f t="shared" si="105"/>
        <v>0</v>
      </c>
      <c r="BR119" s="2">
        <f t="shared" si="105"/>
        <v>0</v>
      </c>
      <c r="BS119" s="2">
        <f t="shared" si="105"/>
        <v>0</v>
      </c>
      <c r="BT119" s="2" t="str">
        <f t="shared" si="105"/>
        <v/>
      </c>
      <c r="BU119" s="2" t="str">
        <f t="shared" si="105"/>
        <v/>
      </c>
      <c r="BV119" s="2" t="str">
        <f t="shared" si="105"/>
        <v/>
      </c>
      <c r="BW119" s="2" t="str">
        <f t="shared" si="105"/>
        <v/>
      </c>
      <c r="BX119" s="2" t="str">
        <f t="shared" si="105"/>
        <v/>
      </c>
      <c r="BY119" s="2" t="str">
        <f t="shared" si="105"/>
        <v/>
      </c>
      <c r="BZ119" s="2" t="str">
        <f t="shared" si="105"/>
        <v/>
      </c>
      <c r="CA119" s="2" t="str">
        <f t="shared" si="105"/>
        <v/>
      </c>
      <c r="CB119" s="2" t="str">
        <f t="shared" si="105"/>
        <v/>
      </c>
      <c r="CC119" s="2" t="str">
        <f t="shared" si="105"/>
        <v/>
      </c>
      <c r="CD119" s="2" t="str">
        <f t="shared" si="105"/>
        <v/>
      </c>
      <c r="CE119" s="2" t="str">
        <f t="shared" si="105"/>
        <v/>
      </c>
      <c r="CF119" s="2" t="str">
        <f t="shared" si="105"/>
        <v/>
      </c>
      <c r="CG119" s="2" t="str">
        <f t="shared" si="105"/>
        <v/>
      </c>
      <c r="CH119" s="2" t="str">
        <f t="shared" si="105"/>
        <v/>
      </c>
      <c r="CI119" s="2" t="str">
        <f t="shared" si="105"/>
        <v/>
      </c>
      <c r="CJ119" s="2" t="str">
        <f t="shared" si="105"/>
        <v/>
      </c>
      <c r="CK119" s="2" t="str">
        <f t="shared" si="105"/>
        <v/>
      </c>
    </row>
    <row r="120" spans="1:89" ht="14.5" customHeight="1">
      <c r="A120" s="5">
        <v>41487</v>
      </c>
      <c r="B120" s="6">
        <f t="shared" si="68"/>
        <v>0</v>
      </c>
      <c r="C120" s="2">
        <f t="shared" si="69"/>
        <v>0</v>
      </c>
      <c r="D120" s="2">
        <f t="shared" ref="D120:BO120" si="106">IF(D28="","",D28-C28)</f>
        <v>0</v>
      </c>
      <c r="E120" s="2">
        <f t="shared" si="106"/>
        <v>0</v>
      </c>
      <c r="F120" s="2">
        <f t="shared" si="106"/>
        <v>0</v>
      </c>
      <c r="G120" s="2">
        <f t="shared" si="106"/>
        <v>3.586800573888092E-4</v>
      </c>
      <c r="H120" s="2">
        <f t="shared" si="106"/>
        <v>0</v>
      </c>
      <c r="I120" s="2">
        <f t="shared" si="106"/>
        <v>0</v>
      </c>
      <c r="J120" s="2">
        <f t="shared" si="106"/>
        <v>3.586800573888092E-4</v>
      </c>
      <c r="K120" s="2">
        <f t="shared" si="106"/>
        <v>0</v>
      </c>
      <c r="L120" s="2">
        <f t="shared" si="106"/>
        <v>3.5868005738880909E-4</v>
      </c>
      <c r="M120" s="2">
        <f t="shared" si="106"/>
        <v>3.5868005738880931E-4</v>
      </c>
      <c r="N120" s="2">
        <f t="shared" si="106"/>
        <v>1.4347202295552368E-3</v>
      </c>
      <c r="O120" s="2">
        <f t="shared" si="106"/>
        <v>7.1736011477761819E-4</v>
      </c>
      <c r="P120" s="2">
        <f t="shared" si="106"/>
        <v>1.0760401721664273E-3</v>
      </c>
      <c r="Q120" s="2">
        <f t="shared" si="106"/>
        <v>0</v>
      </c>
      <c r="R120" s="2">
        <f t="shared" si="106"/>
        <v>0</v>
      </c>
      <c r="S120" s="2">
        <f t="shared" si="106"/>
        <v>0</v>
      </c>
      <c r="T120" s="2">
        <f t="shared" si="106"/>
        <v>0</v>
      </c>
      <c r="U120" s="2">
        <f t="shared" si="106"/>
        <v>0</v>
      </c>
      <c r="V120" s="2">
        <f t="shared" si="106"/>
        <v>7.1736011477761905E-4</v>
      </c>
      <c r="W120" s="2">
        <f t="shared" si="106"/>
        <v>3.5868005738880909E-4</v>
      </c>
      <c r="X120" s="2">
        <f t="shared" si="106"/>
        <v>0</v>
      </c>
      <c r="Y120" s="2">
        <f t="shared" si="106"/>
        <v>0</v>
      </c>
      <c r="Z120" s="2">
        <f t="shared" si="106"/>
        <v>3.5868005738880909E-4</v>
      </c>
      <c r="AA120" s="2">
        <f t="shared" si="106"/>
        <v>1.0760401721664273E-3</v>
      </c>
      <c r="AB120" s="2">
        <f t="shared" si="106"/>
        <v>2.5107604017216636E-3</v>
      </c>
      <c r="AC120" s="2">
        <f t="shared" si="106"/>
        <v>1.7934002869440472E-3</v>
      </c>
      <c r="AD120" s="2">
        <f t="shared" si="106"/>
        <v>4.6628407460545182E-3</v>
      </c>
      <c r="AE120" s="2">
        <f t="shared" si="106"/>
        <v>2.1520803443328546E-3</v>
      </c>
      <c r="AF120" s="2">
        <f t="shared" si="106"/>
        <v>1.7934002869440455E-3</v>
      </c>
      <c r="AG120" s="2">
        <f t="shared" si="106"/>
        <v>1.0760401721664307E-3</v>
      </c>
      <c r="AH120" s="2">
        <f t="shared" si="106"/>
        <v>1.4347202295552364E-3</v>
      </c>
      <c r="AI120" s="2">
        <f t="shared" si="106"/>
        <v>0</v>
      </c>
      <c r="AJ120" s="2">
        <f t="shared" si="106"/>
        <v>0</v>
      </c>
      <c r="AK120" s="2">
        <f t="shared" si="106"/>
        <v>0</v>
      </c>
      <c r="AL120" s="2">
        <f t="shared" si="106"/>
        <v>0</v>
      </c>
      <c r="AM120" s="2">
        <f t="shared" si="106"/>
        <v>0</v>
      </c>
      <c r="AN120" s="2">
        <f t="shared" si="106"/>
        <v>0</v>
      </c>
      <c r="AO120" s="2">
        <f t="shared" si="106"/>
        <v>0</v>
      </c>
      <c r="AP120" s="2">
        <f t="shared" si="106"/>
        <v>0</v>
      </c>
      <c r="AQ120" s="2">
        <f t="shared" si="106"/>
        <v>0</v>
      </c>
      <c r="AR120" s="2">
        <f t="shared" si="106"/>
        <v>0</v>
      </c>
      <c r="AS120" s="2">
        <f t="shared" si="106"/>
        <v>0</v>
      </c>
      <c r="AT120" s="2">
        <f t="shared" si="106"/>
        <v>0</v>
      </c>
      <c r="AU120" s="2">
        <f t="shared" si="106"/>
        <v>3.5868005738880909E-4</v>
      </c>
      <c r="AV120" s="2">
        <f t="shared" si="106"/>
        <v>2.1520803443328546E-3</v>
      </c>
      <c r="AW120" s="2">
        <f t="shared" si="106"/>
        <v>1.4347202295552364E-3</v>
      </c>
      <c r="AX120" s="2">
        <f t="shared" si="106"/>
        <v>0</v>
      </c>
      <c r="AY120" s="2">
        <f t="shared" si="106"/>
        <v>0</v>
      </c>
      <c r="AZ120" s="2">
        <f t="shared" si="106"/>
        <v>0</v>
      </c>
      <c r="BA120" s="2">
        <f t="shared" si="106"/>
        <v>0</v>
      </c>
      <c r="BB120" s="2">
        <f t="shared" si="106"/>
        <v>0</v>
      </c>
      <c r="BC120" s="2">
        <f t="shared" si="106"/>
        <v>0</v>
      </c>
      <c r="BD120" s="2">
        <f t="shared" si="106"/>
        <v>0</v>
      </c>
      <c r="BE120" s="2">
        <f t="shared" si="106"/>
        <v>0</v>
      </c>
      <c r="BF120" s="2">
        <f t="shared" si="106"/>
        <v>0</v>
      </c>
      <c r="BG120" s="2">
        <f t="shared" si="106"/>
        <v>0</v>
      </c>
      <c r="BH120" s="2">
        <f t="shared" si="106"/>
        <v>0</v>
      </c>
      <c r="BI120" s="2">
        <f t="shared" si="106"/>
        <v>0</v>
      </c>
      <c r="BJ120" s="2">
        <f t="shared" si="106"/>
        <v>0</v>
      </c>
      <c r="BK120" s="2">
        <f t="shared" si="106"/>
        <v>0</v>
      </c>
      <c r="BL120" s="2">
        <f t="shared" si="106"/>
        <v>0</v>
      </c>
      <c r="BM120" s="2">
        <f t="shared" si="106"/>
        <v>0</v>
      </c>
      <c r="BN120" s="2">
        <f t="shared" si="106"/>
        <v>0</v>
      </c>
      <c r="BO120" s="2">
        <f t="shared" si="106"/>
        <v>0</v>
      </c>
      <c r="BP120" s="2">
        <f t="shared" ref="BP120:CK120" si="107">IF(BP28="","",BP28-BO28)</f>
        <v>0</v>
      </c>
      <c r="BQ120" s="2">
        <f t="shared" si="107"/>
        <v>0</v>
      </c>
      <c r="BR120" s="2">
        <f t="shared" si="107"/>
        <v>0</v>
      </c>
      <c r="BS120" s="2" t="str">
        <f t="shared" si="107"/>
        <v/>
      </c>
      <c r="BT120" s="2" t="str">
        <f t="shared" si="107"/>
        <v/>
      </c>
      <c r="BU120" s="2" t="str">
        <f t="shared" si="107"/>
        <v/>
      </c>
      <c r="BV120" s="2" t="str">
        <f t="shared" si="107"/>
        <v/>
      </c>
      <c r="BW120" s="2" t="str">
        <f t="shared" si="107"/>
        <v/>
      </c>
      <c r="BX120" s="2" t="str">
        <f t="shared" si="107"/>
        <v/>
      </c>
      <c r="BY120" s="2" t="str">
        <f t="shared" si="107"/>
        <v/>
      </c>
      <c r="BZ120" s="2" t="str">
        <f t="shared" si="107"/>
        <v/>
      </c>
      <c r="CA120" s="2" t="str">
        <f t="shared" si="107"/>
        <v/>
      </c>
      <c r="CB120" s="2" t="str">
        <f t="shared" si="107"/>
        <v/>
      </c>
      <c r="CC120" s="2" t="str">
        <f t="shared" si="107"/>
        <v/>
      </c>
      <c r="CD120" s="2" t="str">
        <f t="shared" si="107"/>
        <v/>
      </c>
      <c r="CE120" s="2" t="str">
        <f t="shared" si="107"/>
        <v/>
      </c>
      <c r="CF120" s="2" t="str">
        <f t="shared" si="107"/>
        <v/>
      </c>
      <c r="CG120" s="2" t="str">
        <f t="shared" si="107"/>
        <v/>
      </c>
      <c r="CH120" s="2" t="str">
        <f t="shared" si="107"/>
        <v/>
      </c>
      <c r="CI120" s="2" t="str">
        <f t="shared" si="107"/>
        <v/>
      </c>
      <c r="CJ120" s="2" t="str">
        <f t="shared" si="107"/>
        <v/>
      </c>
      <c r="CK120" s="2" t="str">
        <f t="shared" si="107"/>
        <v/>
      </c>
    </row>
    <row r="121" spans="1:89" ht="14.5" customHeight="1">
      <c r="A121" s="5">
        <v>41518</v>
      </c>
      <c r="B121" s="6">
        <f t="shared" si="68"/>
        <v>0</v>
      </c>
      <c r="C121" s="2">
        <f t="shared" si="69"/>
        <v>0</v>
      </c>
      <c r="D121" s="2">
        <f t="shared" ref="D121:BO121" si="108">IF(D29="","",D29-C29)</f>
        <v>0</v>
      </c>
      <c r="E121" s="2">
        <f t="shared" si="108"/>
        <v>1.1094674556213018E-3</v>
      </c>
      <c r="F121" s="2">
        <f t="shared" si="108"/>
        <v>0</v>
      </c>
      <c r="G121" s="2">
        <f t="shared" si="108"/>
        <v>0</v>
      </c>
      <c r="H121" s="2">
        <f t="shared" si="108"/>
        <v>0</v>
      </c>
      <c r="I121" s="2">
        <f t="shared" si="108"/>
        <v>0</v>
      </c>
      <c r="J121" s="2">
        <f t="shared" si="108"/>
        <v>0</v>
      </c>
      <c r="K121" s="2">
        <f t="shared" si="108"/>
        <v>0</v>
      </c>
      <c r="L121" s="2">
        <f t="shared" si="108"/>
        <v>0</v>
      </c>
      <c r="M121" s="2">
        <f t="shared" si="108"/>
        <v>0</v>
      </c>
      <c r="N121" s="2">
        <f t="shared" si="108"/>
        <v>1.1094674556213018E-3</v>
      </c>
      <c r="O121" s="2">
        <f t="shared" si="108"/>
        <v>3.6982248520710075E-4</v>
      </c>
      <c r="P121" s="2">
        <f t="shared" si="108"/>
        <v>0</v>
      </c>
      <c r="Q121" s="2">
        <f t="shared" si="108"/>
        <v>0</v>
      </c>
      <c r="R121" s="2">
        <f t="shared" si="108"/>
        <v>0</v>
      </c>
      <c r="S121" s="2">
        <f t="shared" si="108"/>
        <v>0</v>
      </c>
      <c r="T121" s="2">
        <f t="shared" si="108"/>
        <v>0</v>
      </c>
      <c r="U121" s="2">
        <f t="shared" si="108"/>
        <v>0</v>
      </c>
      <c r="V121" s="2">
        <f t="shared" si="108"/>
        <v>3.6982248520710031E-4</v>
      </c>
      <c r="W121" s="2">
        <f t="shared" si="108"/>
        <v>3.6982248520710075E-4</v>
      </c>
      <c r="X121" s="2">
        <f t="shared" si="108"/>
        <v>7.3964497041420106E-4</v>
      </c>
      <c r="Y121" s="2">
        <f t="shared" si="108"/>
        <v>7.3964497041420149E-4</v>
      </c>
      <c r="Z121" s="2">
        <f t="shared" si="108"/>
        <v>1.1094674556213014E-3</v>
      </c>
      <c r="AA121" s="2">
        <f t="shared" si="108"/>
        <v>1.4792899408284021E-3</v>
      </c>
      <c r="AB121" s="2">
        <f t="shared" si="108"/>
        <v>2.958579881656806E-3</v>
      </c>
      <c r="AC121" s="2">
        <f t="shared" si="108"/>
        <v>4.0680473372781065E-3</v>
      </c>
      <c r="AD121" s="2">
        <f t="shared" si="108"/>
        <v>3.328402366863905E-3</v>
      </c>
      <c r="AE121" s="2">
        <f t="shared" si="108"/>
        <v>7.3964497041420149E-4</v>
      </c>
      <c r="AF121" s="2">
        <f t="shared" si="108"/>
        <v>0</v>
      </c>
      <c r="AG121" s="2">
        <f t="shared" si="108"/>
        <v>0</v>
      </c>
      <c r="AH121" s="2">
        <f t="shared" si="108"/>
        <v>0</v>
      </c>
      <c r="AI121" s="2">
        <f t="shared" si="108"/>
        <v>0</v>
      </c>
      <c r="AJ121" s="2">
        <f t="shared" si="108"/>
        <v>0</v>
      </c>
      <c r="AK121" s="2">
        <f t="shared" si="108"/>
        <v>0</v>
      </c>
      <c r="AL121" s="2">
        <f t="shared" si="108"/>
        <v>0</v>
      </c>
      <c r="AM121" s="2">
        <f t="shared" si="108"/>
        <v>0</v>
      </c>
      <c r="AN121" s="2">
        <f t="shared" si="108"/>
        <v>0</v>
      </c>
      <c r="AO121" s="2">
        <f t="shared" si="108"/>
        <v>0</v>
      </c>
      <c r="AP121" s="2">
        <f t="shared" si="108"/>
        <v>0</v>
      </c>
      <c r="AQ121" s="2">
        <f t="shared" si="108"/>
        <v>0</v>
      </c>
      <c r="AR121" s="2">
        <f t="shared" si="108"/>
        <v>0</v>
      </c>
      <c r="AS121" s="2">
        <f t="shared" si="108"/>
        <v>0</v>
      </c>
      <c r="AT121" s="2">
        <f t="shared" si="108"/>
        <v>0</v>
      </c>
      <c r="AU121" s="2">
        <f t="shared" si="108"/>
        <v>0</v>
      </c>
      <c r="AV121" s="2">
        <f t="shared" si="108"/>
        <v>0</v>
      </c>
      <c r="AW121" s="2">
        <f t="shared" si="108"/>
        <v>1.479289940828403E-3</v>
      </c>
      <c r="AX121" s="2">
        <f t="shared" si="108"/>
        <v>2.218934911242601E-3</v>
      </c>
      <c r="AY121" s="2">
        <f t="shared" si="108"/>
        <v>0</v>
      </c>
      <c r="AZ121" s="2">
        <f t="shared" si="108"/>
        <v>0</v>
      </c>
      <c r="BA121" s="2">
        <f t="shared" si="108"/>
        <v>0</v>
      </c>
      <c r="BB121" s="2">
        <f t="shared" si="108"/>
        <v>0</v>
      </c>
      <c r="BC121" s="2">
        <f t="shared" si="108"/>
        <v>0</v>
      </c>
      <c r="BD121" s="2">
        <f t="shared" si="108"/>
        <v>0</v>
      </c>
      <c r="BE121" s="2">
        <f t="shared" si="108"/>
        <v>0</v>
      </c>
      <c r="BF121" s="2">
        <f t="shared" si="108"/>
        <v>0</v>
      </c>
      <c r="BG121" s="2">
        <f t="shared" si="108"/>
        <v>0</v>
      </c>
      <c r="BH121" s="2">
        <f t="shared" si="108"/>
        <v>0</v>
      </c>
      <c r="BI121" s="2">
        <f t="shared" si="108"/>
        <v>0</v>
      </c>
      <c r="BJ121" s="2">
        <f t="shared" si="108"/>
        <v>0</v>
      </c>
      <c r="BK121" s="2">
        <f t="shared" si="108"/>
        <v>0</v>
      </c>
      <c r="BL121" s="2">
        <f t="shared" si="108"/>
        <v>0</v>
      </c>
      <c r="BM121" s="2">
        <f t="shared" si="108"/>
        <v>0</v>
      </c>
      <c r="BN121" s="2">
        <f t="shared" si="108"/>
        <v>0</v>
      </c>
      <c r="BO121" s="2">
        <f t="shared" si="108"/>
        <v>0</v>
      </c>
      <c r="BP121" s="2">
        <f t="shared" ref="BP121:CK121" si="109">IF(BP29="","",BP29-BO29)</f>
        <v>0</v>
      </c>
      <c r="BQ121" s="2">
        <f t="shared" si="109"/>
        <v>0</v>
      </c>
      <c r="BR121" s="2" t="str">
        <f t="shared" si="109"/>
        <v/>
      </c>
      <c r="BS121" s="2" t="str">
        <f t="shared" si="109"/>
        <v/>
      </c>
      <c r="BT121" s="2" t="str">
        <f t="shared" si="109"/>
        <v/>
      </c>
      <c r="BU121" s="2" t="str">
        <f t="shared" si="109"/>
        <v/>
      </c>
      <c r="BV121" s="2" t="str">
        <f t="shared" si="109"/>
        <v/>
      </c>
      <c r="BW121" s="2" t="str">
        <f t="shared" si="109"/>
        <v/>
      </c>
      <c r="BX121" s="2" t="str">
        <f t="shared" si="109"/>
        <v/>
      </c>
      <c r="BY121" s="2" t="str">
        <f t="shared" si="109"/>
        <v/>
      </c>
      <c r="BZ121" s="2" t="str">
        <f t="shared" si="109"/>
        <v/>
      </c>
      <c r="CA121" s="2" t="str">
        <f t="shared" si="109"/>
        <v/>
      </c>
      <c r="CB121" s="2" t="str">
        <f t="shared" si="109"/>
        <v/>
      </c>
      <c r="CC121" s="2" t="str">
        <f t="shared" si="109"/>
        <v/>
      </c>
      <c r="CD121" s="2" t="str">
        <f t="shared" si="109"/>
        <v/>
      </c>
      <c r="CE121" s="2" t="str">
        <f t="shared" si="109"/>
        <v/>
      </c>
      <c r="CF121" s="2" t="str">
        <f t="shared" si="109"/>
        <v/>
      </c>
      <c r="CG121" s="2" t="str">
        <f t="shared" si="109"/>
        <v/>
      </c>
      <c r="CH121" s="2" t="str">
        <f t="shared" si="109"/>
        <v/>
      </c>
      <c r="CI121" s="2" t="str">
        <f t="shared" si="109"/>
        <v/>
      </c>
      <c r="CJ121" s="2" t="str">
        <f t="shared" si="109"/>
        <v/>
      </c>
      <c r="CK121" s="2" t="str">
        <f t="shared" si="109"/>
        <v/>
      </c>
    </row>
    <row r="122" spans="1:89" ht="14.5" customHeight="1">
      <c r="A122" s="5">
        <v>41548</v>
      </c>
      <c r="B122" s="6">
        <f t="shared" si="68"/>
        <v>0</v>
      </c>
      <c r="C122" s="2">
        <f t="shared" si="69"/>
        <v>0</v>
      </c>
      <c r="D122" s="2">
        <f t="shared" ref="D122:BO122" si="110">IF(D30="","",D30-C30)</f>
        <v>0</v>
      </c>
      <c r="E122" s="2">
        <f t="shared" si="110"/>
        <v>0</v>
      </c>
      <c r="F122" s="2">
        <f t="shared" si="110"/>
        <v>0</v>
      </c>
      <c r="G122" s="2">
        <f t="shared" si="110"/>
        <v>0</v>
      </c>
      <c r="H122" s="2">
        <f t="shared" si="110"/>
        <v>0</v>
      </c>
      <c r="I122" s="2">
        <f t="shared" si="110"/>
        <v>4.0112314480545525E-4</v>
      </c>
      <c r="J122" s="2">
        <f t="shared" si="110"/>
        <v>0</v>
      </c>
      <c r="K122" s="2">
        <f t="shared" si="110"/>
        <v>4.0112314480545525E-4</v>
      </c>
      <c r="L122" s="2">
        <f t="shared" si="110"/>
        <v>4.0112314480545536E-4</v>
      </c>
      <c r="M122" s="2">
        <f t="shared" si="110"/>
        <v>4.0112314480545514E-4</v>
      </c>
      <c r="N122" s="2">
        <f t="shared" si="110"/>
        <v>0</v>
      </c>
      <c r="O122" s="2">
        <f t="shared" si="110"/>
        <v>0</v>
      </c>
      <c r="P122" s="2">
        <f t="shared" si="110"/>
        <v>4.0112314480545558E-4</v>
      </c>
      <c r="Q122" s="2">
        <f t="shared" si="110"/>
        <v>0</v>
      </c>
      <c r="R122" s="2">
        <f t="shared" si="110"/>
        <v>8.0224628961091029E-4</v>
      </c>
      <c r="S122" s="2">
        <f t="shared" si="110"/>
        <v>4.0112314480545514E-4</v>
      </c>
      <c r="T122" s="2">
        <f t="shared" si="110"/>
        <v>0</v>
      </c>
      <c r="U122" s="2">
        <f t="shared" si="110"/>
        <v>0</v>
      </c>
      <c r="V122" s="2">
        <f t="shared" si="110"/>
        <v>8.0224628961091116E-4</v>
      </c>
      <c r="W122" s="2">
        <f t="shared" si="110"/>
        <v>0</v>
      </c>
      <c r="X122" s="2">
        <f t="shared" si="110"/>
        <v>1.203369434416365E-3</v>
      </c>
      <c r="Y122" s="2">
        <f t="shared" si="110"/>
        <v>1.2033694344163659E-3</v>
      </c>
      <c r="Z122" s="2">
        <f t="shared" si="110"/>
        <v>0</v>
      </c>
      <c r="AA122" s="2">
        <f t="shared" si="110"/>
        <v>1.2033694344163659E-3</v>
      </c>
      <c r="AB122" s="2">
        <f t="shared" si="110"/>
        <v>4.0112314480545532E-3</v>
      </c>
      <c r="AC122" s="2">
        <f t="shared" si="110"/>
        <v>1.203369434416365E-3</v>
      </c>
      <c r="AD122" s="2">
        <f t="shared" si="110"/>
        <v>2.0056157240272779E-3</v>
      </c>
      <c r="AE122" s="2">
        <f t="shared" si="110"/>
        <v>2.40673886883273E-3</v>
      </c>
      <c r="AF122" s="2">
        <f t="shared" si="110"/>
        <v>1.6044925792218223E-3</v>
      </c>
      <c r="AG122" s="2">
        <f t="shared" si="110"/>
        <v>0</v>
      </c>
      <c r="AH122" s="2">
        <f t="shared" si="110"/>
        <v>0</v>
      </c>
      <c r="AI122" s="2">
        <f t="shared" si="110"/>
        <v>0</v>
      </c>
      <c r="AJ122" s="2">
        <f t="shared" si="110"/>
        <v>0</v>
      </c>
      <c r="AK122" s="2">
        <f t="shared" si="110"/>
        <v>0</v>
      </c>
      <c r="AL122" s="2">
        <f t="shared" si="110"/>
        <v>0</v>
      </c>
      <c r="AM122" s="2">
        <f t="shared" si="110"/>
        <v>0</v>
      </c>
      <c r="AN122" s="2">
        <f t="shared" si="110"/>
        <v>0</v>
      </c>
      <c r="AO122" s="2">
        <f t="shared" si="110"/>
        <v>0</v>
      </c>
      <c r="AP122" s="2">
        <f t="shared" si="110"/>
        <v>0</v>
      </c>
      <c r="AQ122" s="2">
        <f t="shared" si="110"/>
        <v>0</v>
      </c>
      <c r="AR122" s="2">
        <f t="shared" si="110"/>
        <v>0</v>
      </c>
      <c r="AS122" s="2">
        <f t="shared" si="110"/>
        <v>0</v>
      </c>
      <c r="AT122" s="2">
        <f t="shared" si="110"/>
        <v>0</v>
      </c>
      <c r="AU122" s="2">
        <f t="shared" si="110"/>
        <v>0</v>
      </c>
      <c r="AV122" s="2">
        <f t="shared" si="110"/>
        <v>0</v>
      </c>
      <c r="AW122" s="2">
        <f t="shared" si="110"/>
        <v>0</v>
      </c>
      <c r="AX122" s="2">
        <f t="shared" si="110"/>
        <v>0</v>
      </c>
      <c r="AY122" s="2">
        <f t="shared" si="110"/>
        <v>0</v>
      </c>
      <c r="AZ122" s="2">
        <f t="shared" si="110"/>
        <v>0</v>
      </c>
      <c r="BA122" s="2">
        <f t="shared" si="110"/>
        <v>0</v>
      </c>
      <c r="BB122" s="2">
        <f t="shared" si="110"/>
        <v>0</v>
      </c>
      <c r="BC122" s="2">
        <f t="shared" si="110"/>
        <v>0</v>
      </c>
      <c r="BD122" s="2">
        <f t="shared" si="110"/>
        <v>0</v>
      </c>
      <c r="BE122" s="2">
        <f t="shared" si="110"/>
        <v>0</v>
      </c>
      <c r="BF122" s="2">
        <f t="shared" si="110"/>
        <v>0</v>
      </c>
      <c r="BG122" s="2">
        <f t="shared" si="110"/>
        <v>0</v>
      </c>
      <c r="BH122" s="2">
        <f t="shared" si="110"/>
        <v>0</v>
      </c>
      <c r="BI122" s="2">
        <f t="shared" si="110"/>
        <v>0</v>
      </c>
      <c r="BJ122" s="2">
        <f t="shared" si="110"/>
        <v>0</v>
      </c>
      <c r="BK122" s="2">
        <f t="shared" si="110"/>
        <v>0</v>
      </c>
      <c r="BL122" s="2">
        <f t="shared" si="110"/>
        <v>0</v>
      </c>
      <c r="BM122" s="2">
        <f t="shared" si="110"/>
        <v>0</v>
      </c>
      <c r="BN122" s="2">
        <f t="shared" si="110"/>
        <v>0</v>
      </c>
      <c r="BO122" s="2">
        <f t="shared" si="110"/>
        <v>0</v>
      </c>
      <c r="BP122" s="2">
        <f t="shared" ref="BP122:CK122" si="111">IF(BP30="","",BP30-BO30)</f>
        <v>0</v>
      </c>
      <c r="BQ122" s="2" t="str">
        <f t="shared" si="111"/>
        <v/>
      </c>
      <c r="BR122" s="2" t="str">
        <f t="shared" si="111"/>
        <v/>
      </c>
      <c r="BS122" s="2" t="str">
        <f t="shared" si="111"/>
        <v/>
      </c>
      <c r="BT122" s="2" t="str">
        <f t="shared" si="111"/>
        <v/>
      </c>
      <c r="BU122" s="2" t="str">
        <f t="shared" si="111"/>
        <v/>
      </c>
      <c r="BV122" s="2" t="str">
        <f t="shared" si="111"/>
        <v/>
      </c>
      <c r="BW122" s="2" t="str">
        <f t="shared" si="111"/>
        <v/>
      </c>
      <c r="BX122" s="2" t="str">
        <f t="shared" si="111"/>
        <v/>
      </c>
      <c r="BY122" s="2" t="str">
        <f t="shared" si="111"/>
        <v/>
      </c>
      <c r="BZ122" s="2" t="str">
        <f t="shared" si="111"/>
        <v/>
      </c>
      <c r="CA122" s="2" t="str">
        <f t="shared" si="111"/>
        <v/>
      </c>
      <c r="CB122" s="2" t="str">
        <f t="shared" si="111"/>
        <v/>
      </c>
      <c r="CC122" s="2" t="str">
        <f t="shared" si="111"/>
        <v/>
      </c>
      <c r="CD122" s="2" t="str">
        <f t="shared" si="111"/>
        <v/>
      </c>
      <c r="CE122" s="2" t="str">
        <f t="shared" si="111"/>
        <v/>
      </c>
      <c r="CF122" s="2" t="str">
        <f t="shared" si="111"/>
        <v/>
      </c>
      <c r="CG122" s="2" t="str">
        <f t="shared" si="111"/>
        <v/>
      </c>
      <c r="CH122" s="2" t="str">
        <f t="shared" si="111"/>
        <v/>
      </c>
      <c r="CI122" s="2" t="str">
        <f t="shared" si="111"/>
        <v/>
      </c>
      <c r="CJ122" s="2" t="str">
        <f t="shared" si="111"/>
        <v/>
      </c>
      <c r="CK122" s="2" t="str">
        <f t="shared" si="111"/>
        <v/>
      </c>
    </row>
    <row r="123" spans="1:89" ht="14.5" customHeight="1">
      <c r="A123" s="5">
        <v>41579</v>
      </c>
      <c r="B123" s="6">
        <f t="shared" si="68"/>
        <v>0</v>
      </c>
      <c r="C123" s="2">
        <f t="shared" si="69"/>
        <v>0</v>
      </c>
      <c r="D123" s="2">
        <f t="shared" ref="D123:BO123" si="112">IF(D31="","",D31-C31)</f>
        <v>0</v>
      </c>
      <c r="E123" s="2">
        <f t="shared" si="112"/>
        <v>0</v>
      </c>
      <c r="F123" s="2">
        <f t="shared" si="112"/>
        <v>0</v>
      </c>
      <c r="G123" s="2">
        <f t="shared" si="112"/>
        <v>0</v>
      </c>
      <c r="H123" s="2">
        <f t="shared" si="112"/>
        <v>0</v>
      </c>
      <c r="I123" s="2">
        <f t="shared" si="112"/>
        <v>0</v>
      </c>
      <c r="J123" s="2">
        <f t="shared" si="112"/>
        <v>0</v>
      </c>
      <c r="K123" s="2">
        <f t="shared" si="112"/>
        <v>4.6816479400749064E-4</v>
      </c>
      <c r="L123" s="2">
        <f t="shared" si="112"/>
        <v>4.6816479400749064E-4</v>
      </c>
      <c r="M123" s="2">
        <f t="shared" si="112"/>
        <v>4.6816479400749059E-4</v>
      </c>
      <c r="N123" s="2">
        <f t="shared" si="112"/>
        <v>0</v>
      </c>
      <c r="O123" s="2">
        <f t="shared" si="112"/>
        <v>1.4044943820224719E-3</v>
      </c>
      <c r="P123" s="2">
        <f t="shared" si="112"/>
        <v>4.6816479400749091E-4</v>
      </c>
      <c r="Q123" s="2">
        <f t="shared" si="112"/>
        <v>0</v>
      </c>
      <c r="R123" s="2">
        <f t="shared" si="112"/>
        <v>0</v>
      </c>
      <c r="S123" s="2">
        <f t="shared" si="112"/>
        <v>0</v>
      </c>
      <c r="T123" s="2">
        <f t="shared" si="112"/>
        <v>0</v>
      </c>
      <c r="U123" s="2">
        <f t="shared" si="112"/>
        <v>0</v>
      </c>
      <c r="V123" s="2">
        <f t="shared" si="112"/>
        <v>0</v>
      </c>
      <c r="W123" s="2">
        <f t="shared" si="112"/>
        <v>0</v>
      </c>
      <c r="X123" s="2">
        <f t="shared" si="112"/>
        <v>4.6816479400749048E-4</v>
      </c>
      <c r="Y123" s="2">
        <f t="shared" si="112"/>
        <v>4.6816479400749048E-4</v>
      </c>
      <c r="Z123" s="2">
        <f t="shared" si="112"/>
        <v>9.3632958801498096E-4</v>
      </c>
      <c r="AA123" s="2">
        <f t="shared" si="112"/>
        <v>1.8726591760299628E-3</v>
      </c>
      <c r="AB123" s="2">
        <f t="shared" si="112"/>
        <v>1.4044943820224719E-3</v>
      </c>
      <c r="AC123" s="2">
        <f t="shared" si="112"/>
        <v>0</v>
      </c>
      <c r="AD123" s="2">
        <f t="shared" si="112"/>
        <v>4.6816479400749005E-4</v>
      </c>
      <c r="AE123" s="2">
        <f t="shared" si="112"/>
        <v>1.8726591760299637E-3</v>
      </c>
      <c r="AF123" s="2">
        <f t="shared" si="112"/>
        <v>0</v>
      </c>
      <c r="AG123" s="2">
        <f t="shared" si="112"/>
        <v>0</v>
      </c>
      <c r="AH123" s="2">
        <f t="shared" si="112"/>
        <v>0</v>
      </c>
      <c r="AI123" s="2">
        <f t="shared" si="112"/>
        <v>0</v>
      </c>
      <c r="AJ123" s="2">
        <f t="shared" si="112"/>
        <v>0</v>
      </c>
      <c r="AK123" s="2">
        <f t="shared" si="112"/>
        <v>0</v>
      </c>
      <c r="AL123" s="2">
        <f t="shared" si="112"/>
        <v>0</v>
      </c>
      <c r="AM123" s="2">
        <f t="shared" si="112"/>
        <v>0</v>
      </c>
      <c r="AN123" s="2">
        <f t="shared" si="112"/>
        <v>0</v>
      </c>
      <c r="AO123" s="2">
        <f t="shared" si="112"/>
        <v>0</v>
      </c>
      <c r="AP123" s="2">
        <f t="shared" si="112"/>
        <v>0</v>
      </c>
      <c r="AQ123" s="2">
        <f t="shared" si="112"/>
        <v>4.6816479400749005E-4</v>
      </c>
      <c r="AR123" s="2">
        <f t="shared" si="112"/>
        <v>0</v>
      </c>
      <c r="AS123" s="2">
        <f t="shared" si="112"/>
        <v>0</v>
      </c>
      <c r="AT123" s="2">
        <f t="shared" si="112"/>
        <v>0</v>
      </c>
      <c r="AU123" s="2">
        <f t="shared" si="112"/>
        <v>0</v>
      </c>
      <c r="AV123" s="2">
        <f t="shared" si="112"/>
        <v>4.6816479400749178E-4</v>
      </c>
      <c r="AW123" s="2">
        <f t="shared" si="112"/>
        <v>0</v>
      </c>
      <c r="AX123" s="2">
        <f t="shared" si="112"/>
        <v>0</v>
      </c>
      <c r="AY123" s="2">
        <f t="shared" si="112"/>
        <v>0</v>
      </c>
      <c r="AZ123" s="2">
        <f t="shared" si="112"/>
        <v>0</v>
      </c>
      <c r="BA123" s="2">
        <f t="shared" si="112"/>
        <v>0</v>
      </c>
      <c r="BB123" s="2">
        <f t="shared" si="112"/>
        <v>0</v>
      </c>
      <c r="BC123" s="2">
        <f t="shared" si="112"/>
        <v>0</v>
      </c>
      <c r="BD123" s="2">
        <f t="shared" si="112"/>
        <v>0</v>
      </c>
      <c r="BE123" s="2">
        <f t="shared" si="112"/>
        <v>0</v>
      </c>
      <c r="BF123" s="2">
        <f t="shared" si="112"/>
        <v>0</v>
      </c>
      <c r="BG123" s="2">
        <f t="shared" si="112"/>
        <v>0</v>
      </c>
      <c r="BH123" s="2">
        <f t="shared" si="112"/>
        <v>0</v>
      </c>
      <c r="BI123" s="2">
        <f t="shared" si="112"/>
        <v>0</v>
      </c>
      <c r="BJ123" s="2">
        <f t="shared" si="112"/>
        <v>0</v>
      </c>
      <c r="BK123" s="2">
        <f t="shared" si="112"/>
        <v>0</v>
      </c>
      <c r="BL123" s="2">
        <f t="shared" si="112"/>
        <v>0</v>
      </c>
      <c r="BM123" s="2">
        <f t="shared" si="112"/>
        <v>0</v>
      </c>
      <c r="BN123" s="2">
        <f t="shared" si="112"/>
        <v>0</v>
      </c>
      <c r="BO123" s="2">
        <f t="shared" si="112"/>
        <v>0</v>
      </c>
      <c r="BP123" s="2" t="str">
        <f t="shared" ref="BP123:CK123" si="113">IF(BP31="","",BP31-BO31)</f>
        <v/>
      </c>
      <c r="BQ123" s="2" t="str">
        <f t="shared" si="113"/>
        <v/>
      </c>
      <c r="BR123" s="2" t="str">
        <f t="shared" si="113"/>
        <v/>
      </c>
      <c r="BS123" s="2" t="str">
        <f t="shared" si="113"/>
        <v/>
      </c>
      <c r="BT123" s="2" t="str">
        <f t="shared" si="113"/>
        <v/>
      </c>
      <c r="BU123" s="2" t="str">
        <f t="shared" si="113"/>
        <v/>
      </c>
      <c r="BV123" s="2" t="str">
        <f t="shared" si="113"/>
        <v/>
      </c>
      <c r="BW123" s="2" t="str">
        <f t="shared" si="113"/>
        <v/>
      </c>
      <c r="BX123" s="2" t="str">
        <f t="shared" si="113"/>
        <v/>
      </c>
      <c r="BY123" s="2" t="str">
        <f t="shared" si="113"/>
        <v/>
      </c>
      <c r="BZ123" s="2" t="str">
        <f t="shared" si="113"/>
        <v/>
      </c>
      <c r="CA123" s="2" t="str">
        <f t="shared" si="113"/>
        <v/>
      </c>
      <c r="CB123" s="2" t="str">
        <f t="shared" si="113"/>
        <v/>
      </c>
      <c r="CC123" s="2" t="str">
        <f t="shared" si="113"/>
        <v/>
      </c>
      <c r="CD123" s="2" t="str">
        <f t="shared" si="113"/>
        <v/>
      </c>
      <c r="CE123" s="2" t="str">
        <f t="shared" si="113"/>
        <v/>
      </c>
      <c r="CF123" s="2" t="str">
        <f t="shared" si="113"/>
        <v/>
      </c>
      <c r="CG123" s="2" t="str">
        <f t="shared" si="113"/>
        <v/>
      </c>
      <c r="CH123" s="2" t="str">
        <f t="shared" si="113"/>
        <v/>
      </c>
      <c r="CI123" s="2" t="str">
        <f t="shared" si="113"/>
        <v/>
      </c>
      <c r="CJ123" s="2" t="str">
        <f t="shared" si="113"/>
        <v/>
      </c>
      <c r="CK123" s="2" t="str">
        <f t="shared" si="113"/>
        <v/>
      </c>
    </row>
    <row r="124" spans="1:89" ht="14.5" customHeight="1">
      <c r="A124" s="5">
        <v>41609</v>
      </c>
      <c r="B124" s="6">
        <f t="shared" si="68"/>
        <v>0</v>
      </c>
      <c r="C124" s="2">
        <f t="shared" si="69"/>
        <v>0</v>
      </c>
      <c r="D124" s="2">
        <f t="shared" ref="D124:BO124" si="114">IF(D32="","",D32-C32)</f>
        <v>0</v>
      </c>
      <c r="E124" s="2">
        <f t="shared" si="114"/>
        <v>0</v>
      </c>
      <c r="F124" s="2">
        <f t="shared" si="114"/>
        <v>0</v>
      </c>
      <c r="G124" s="2">
        <f t="shared" si="114"/>
        <v>9.5057034220532319E-4</v>
      </c>
      <c r="H124" s="2">
        <f t="shared" si="114"/>
        <v>4.7528517110266165E-4</v>
      </c>
      <c r="I124" s="2">
        <f t="shared" si="114"/>
        <v>4.7528517110266154E-4</v>
      </c>
      <c r="J124" s="2">
        <f t="shared" si="114"/>
        <v>0</v>
      </c>
      <c r="K124" s="2">
        <f t="shared" si="114"/>
        <v>1.4258555133079846E-3</v>
      </c>
      <c r="L124" s="2">
        <f t="shared" si="114"/>
        <v>0</v>
      </c>
      <c r="M124" s="2">
        <f t="shared" si="114"/>
        <v>0</v>
      </c>
      <c r="N124" s="2">
        <f t="shared" si="114"/>
        <v>0</v>
      </c>
      <c r="O124" s="2">
        <f t="shared" si="114"/>
        <v>0</v>
      </c>
      <c r="P124" s="2">
        <f t="shared" si="114"/>
        <v>0</v>
      </c>
      <c r="Q124" s="2">
        <f t="shared" si="114"/>
        <v>0</v>
      </c>
      <c r="R124" s="2">
        <f t="shared" si="114"/>
        <v>0</v>
      </c>
      <c r="S124" s="2">
        <f t="shared" si="114"/>
        <v>0</v>
      </c>
      <c r="T124" s="2">
        <f t="shared" si="114"/>
        <v>0</v>
      </c>
      <c r="U124" s="2">
        <f t="shared" si="114"/>
        <v>0</v>
      </c>
      <c r="V124" s="2">
        <f t="shared" si="114"/>
        <v>0</v>
      </c>
      <c r="W124" s="2">
        <f t="shared" si="114"/>
        <v>0</v>
      </c>
      <c r="X124" s="2">
        <f t="shared" si="114"/>
        <v>0</v>
      </c>
      <c r="Y124" s="2">
        <f t="shared" si="114"/>
        <v>4.7528517110266176E-4</v>
      </c>
      <c r="Z124" s="2">
        <f t="shared" si="114"/>
        <v>2.3764258555133079E-3</v>
      </c>
      <c r="AA124" s="2">
        <f t="shared" si="114"/>
        <v>1.9011406844106462E-3</v>
      </c>
      <c r="AB124" s="2">
        <f t="shared" si="114"/>
        <v>4.7528517110266219E-4</v>
      </c>
      <c r="AC124" s="2">
        <f t="shared" si="114"/>
        <v>9.5057034220532265E-4</v>
      </c>
      <c r="AD124" s="2">
        <f t="shared" si="114"/>
        <v>1.4258555133079848E-3</v>
      </c>
      <c r="AE124" s="2">
        <f t="shared" si="114"/>
        <v>0</v>
      </c>
      <c r="AF124" s="2">
        <f t="shared" si="114"/>
        <v>0</v>
      </c>
      <c r="AG124" s="2">
        <f t="shared" si="114"/>
        <v>0</v>
      </c>
      <c r="AH124" s="2">
        <f t="shared" si="114"/>
        <v>0</v>
      </c>
      <c r="AI124" s="2">
        <f t="shared" si="114"/>
        <v>0</v>
      </c>
      <c r="AJ124" s="2">
        <f t="shared" si="114"/>
        <v>0</v>
      </c>
      <c r="AK124" s="2">
        <f t="shared" si="114"/>
        <v>0</v>
      </c>
      <c r="AL124" s="2">
        <f t="shared" si="114"/>
        <v>0</v>
      </c>
      <c r="AM124" s="2">
        <f t="shared" si="114"/>
        <v>0</v>
      </c>
      <c r="AN124" s="2">
        <f t="shared" si="114"/>
        <v>0</v>
      </c>
      <c r="AO124" s="2">
        <f t="shared" si="114"/>
        <v>0</v>
      </c>
      <c r="AP124" s="2">
        <f t="shared" si="114"/>
        <v>0</v>
      </c>
      <c r="AQ124" s="2">
        <f t="shared" si="114"/>
        <v>0</v>
      </c>
      <c r="AR124" s="2">
        <f t="shared" si="114"/>
        <v>0</v>
      </c>
      <c r="AS124" s="2">
        <f t="shared" si="114"/>
        <v>0</v>
      </c>
      <c r="AT124" s="2">
        <f t="shared" si="114"/>
        <v>0</v>
      </c>
      <c r="AU124" s="2">
        <f t="shared" si="114"/>
        <v>0</v>
      </c>
      <c r="AV124" s="2">
        <f t="shared" si="114"/>
        <v>0</v>
      </c>
      <c r="AW124" s="2">
        <f t="shared" si="114"/>
        <v>0</v>
      </c>
      <c r="AX124" s="2">
        <f t="shared" si="114"/>
        <v>0</v>
      </c>
      <c r="AY124" s="2">
        <f t="shared" si="114"/>
        <v>0</v>
      </c>
      <c r="AZ124" s="2">
        <f t="shared" si="114"/>
        <v>0</v>
      </c>
      <c r="BA124" s="2">
        <f t="shared" si="114"/>
        <v>0</v>
      </c>
      <c r="BB124" s="2">
        <f t="shared" si="114"/>
        <v>0</v>
      </c>
      <c r="BC124" s="2">
        <f t="shared" si="114"/>
        <v>0</v>
      </c>
      <c r="BD124" s="2">
        <f t="shared" si="114"/>
        <v>0</v>
      </c>
      <c r="BE124" s="2">
        <f t="shared" si="114"/>
        <v>0</v>
      </c>
      <c r="BF124" s="2">
        <f t="shared" si="114"/>
        <v>0</v>
      </c>
      <c r="BG124" s="2">
        <f t="shared" si="114"/>
        <v>0</v>
      </c>
      <c r="BH124" s="2">
        <f t="shared" si="114"/>
        <v>0</v>
      </c>
      <c r="BI124" s="2">
        <f t="shared" si="114"/>
        <v>0</v>
      </c>
      <c r="BJ124" s="2">
        <f t="shared" si="114"/>
        <v>0</v>
      </c>
      <c r="BK124" s="2">
        <f t="shared" si="114"/>
        <v>0</v>
      </c>
      <c r="BL124" s="2">
        <f t="shared" si="114"/>
        <v>0</v>
      </c>
      <c r="BM124" s="2">
        <f t="shared" si="114"/>
        <v>0</v>
      </c>
      <c r="BN124" s="2">
        <f t="shared" si="114"/>
        <v>0</v>
      </c>
      <c r="BO124" s="2" t="str">
        <f t="shared" si="114"/>
        <v/>
      </c>
      <c r="BP124" s="2" t="str">
        <f t="shared" ref="BP124:CK124" si="115">IF(BP32="","",BP32-BO32)</f>
        <v/>
      </c>
      <c r="BQ124" s="2" t="str">
        <f t="shared" si="115"/>
        <v/>
      </c>
      <c r="BR124" s="2" t="str">
        <f t="shared" si="115"/>
        <v/>
      </c>
      <c r="BS124" s="2" t="str">
        <f t="shared" si="115"/>
        <v/>
      </c>
      <c r="BT124" s="2" t="str">
        <f t="shared" si="115"/>
        <v/>
      </c>
      <c r="BU124" s="2" t="str">
        <f t="shared" si="115"/>
        <v/>
      </c>
      <c r="BV124" s="2" t="str">
        <f t="shared" si="115"/>
        <v/>
      </c>
      <c r="BW124" s="2" t="str">
        <f t="shared" si="115"/>
        <v/>
      </c>
      <c r="BX124" s="2" t="str">
        <f t="shared" si="115"/>
        <v/>
      </c>
      <c r="BY124" s="2" t="str">
        <f t="shared" si="115"/>
        <v/>
      </c>
      <c r="BZ124" s="2" t="str">
        <f t="shared" si="115"/>
        <v/>
      </c>
      <c r="CA124" s="2" t="str">
        <f t="shared" si="115"/>
        <v/>
      </c>
      <c r="CB124" s="2" t="str">
        <f t="shared" si="115"/>
        <v/>
      </c>
      <c r="CC124" s="2" t="str">
        <f t="shared" si="115"/>
        <v/>
      </c>
      <c r="CD124" s="2" t="str">
        <f t="shared" si="115"/>
        <v/>
      </c>
      <c r="CE124" s="2" t="str">
        <f t="shared" si="115"/>
        <v/>
      </c>
      <c r="CF124" s="2" t="str">
        <f t="shared" si="115"/>
        <v/>
      </c>
      <c r="CG124" s="2" t="str">
        <f t="shared" si="115"/>
        <v/>
      </c>
      <c r="CH124" s="2" t="str">
        <f t="shared" si="115"/>
        <v/>
      </c>
      <c r="CI124" s="2" t="str">
        <f t="shared" si="115"/>
        <v/>
      </c>
      <c r="CJ124" s="2" t="str">
        <f t="shared" si="115"/>
        <v/>
      </c>
      <c r="CK124" s="2" t="str">
        <f t="shared" si="115"/>
        <v/>
      </c>
    </row>
    <row r="125" spans="1:89" ht="14.5" customHeight="1">
      <c r="A125" s="5">
        <v>41640</v>
      </c>
      <c r="B125" s="6">
        <f t="shared" si="68"/>
        <v>0</v>
      </c>
      <c r="C125" s="2">
        <f t="shared" si="69"/>
        <v>0</v>
      </c>
      <c r="D125" s="2">
        <f t="shared" ref="D125:BO125" si="116">IF(D33="","",D33-C33)</f>
        <v>0</v>
      </c>
      <c r="E125" s="2">
        <f t="shared" si="116"/>
        <v>0</v>
      </c>
      <c r="F125" s="2">
        <f t="shared" si="116"/>
        <v>0</v>
      </c>
      <c r="G125" s="2">
        <f t="shared" si="116"/>
        <v>0</v>
      </c>
      <c r="H125" s="2">
        <f t="shared" si="116"/>
        <v>0</v>
      </c>
      <c r="I125" s="2">
        <f t="shared" si="116"/>
        <v>0</v>
      </c>
      <c r="J125" s="2">
        <f t="shared" si="116"/>
        <v>9.4339622641509435E-4</v>
      </c>
      <c r="K125" s="2">
        <f t="shared" si="116"/>
        <v>0</v>
      </c>
      <c r="L125" s="2">
        <f t="shared" si="116"/>
        <v>0</v>
      </c>
      <c r="M125" s="2">
        <f t="shared" si="116"/>
        <v>9.4339622641509435E-4</v>
      </c>
      <c r="N125" s="2">
        <f t="shared" si="116"/>
        <v>0</v>
      </c>
      <c r="O125" s="2">
        <f t="shared" si="116"/>
        <v>0</v>
      </c>
      <c r="P125" s="2">
        <f t="shared" si="116"/>
        <v>0</v>
      </c>
      <c r="Q125" s="2">
        <f t="shared" si="116"/>
        <v>0</v>
      </c>
      <c r="R125" s="2">
        <f t="shared" si="116"/>
        <v>0</v>
      </c>
      <c r="S125" s="2">
        <f t="shared" si="116"/>
        <v>0</v>
      </c>
      <c r="T125" s="2">
        <f t="shared" si="116"/>
        <v>0</v>
      </c>
      <c r="U125" s="2">
        <f t="shared" si="116"/>
        <v>0</v>
      </c>
      <c r="V125" s="2">
        <f t="shared" si="116"/>
        <v>4.7169811320754707E-4</v>
      </c>
      <c r="W125" s="2">
        <f t="shared" si="116"/>
        <v>1.4150943396226416E-3</v>
      </c>
      <c r="X125" s="2">
        <f t="shared" si="116"/>
        <v>4.7169811320754707E-4</v>
      </c>
      <c r="Y125" s="2">
        <f t="shared" si="116"/>
        <v>2.3584905660377362E-3</v>
      </c>
      <c r="Z125" s="2">
        <f t="shared" si="116"/>
        <v>0</v>
      </c>
      <c r="AA125" s="2">
        <f t="shared" si="116"/>
        <v>1.8867924528301883E-3</v>
      </c>
      <c r="AB125" s="2">
        <f t="shared" si="116"/>
        <v>0</v>
      </c>
      <c r="AC125" s="2">
        <f t="shared" si="116"/>
        <v>4.7169811320754707E-4</v>
      </c>
      <c r="AD125" s="2">
        <f t="shared" si="116"/>
        <v>0</v>
      </c>
      <c r="AE125" s="2">
        <f t="shared" si="116"/>
        <v>0</v>
      </c>
      <c r="AF125" s="2">
        <f t="shared" si="116"/>
        <v>0</v>
      </c>
      <c r="AG125" s="2">
        <f t="shared" si="116"/>
        <v>0</v>
      </c>
      <c r="AH125" s="2">
        <f t="shared" si="116"/>
        <v>0</v>
      </c>
      <c r="AI125" s="2">
        <f t="shared" si="116"/>
        <v>0</v>
      </c>
      <c r="AJ125" s="2">
        <f t="shared" si="116"/>
        <v>0</v>
      </c>
      <c r="AK125" s="2">
        <f t="shared" si="116"/>
        <v>0</v>
      </c>
      <c r="AL125" s="2">
        <f t="shared" si="116"/>
        <v>0</v>
      </c>
      <c r="AM125" s="2">
        <f t="shared" si="116"/>
        <v>9.4339622641509413E-4</v>
      </c>
      <c r="AN125" s="2">
        <f t="shared" si="116"/>
        <v>0</v>
      </c>
      <c r="AO125" s="2">
        <f t="shared" si="116"/>
        <v>4.7169811320754707E-4</v>
      </c>
      <c r="AP125" s="2">
        <f t="shared" si="116"/>
        <v>0</v>
      </c>
      <c r="AQ125" s="2">
        <f t="shared" si="116"/>
        <v>1.4150943396226429E-3</v>
      </c>
      <c r="AR125" s="2">
        <f t="shared" si="116"/>
        <v>1.8867924528301883E-3</v>
      </c>
      <c r="AS125" s="2">
        <f t="shared" si="116"/>
        <v>9.4339622641509413E-4</v>
      </c>
      <c r="AT125" s="2">
        <f t="shared" si="116"/>
        <v>0</v>
      </c>
      <c r="AU125" s="2">
        <f t="shared" si="116"/>
        <v>0</v>
      </c>
      <c r="AV125" s="2">
        <f t="shared" si="116"/>
        <v>0</v>
      </c>
      <c r="AW125" s="2">
        <f t="shared" si="116"/>
        <v>0</v>
      </c>
      <c r="AX125" s="2">
        <f t="shared" si="116"/>
        <v>0</v>
      </c>
      <c r="AY125" s="2">
        <f t="shared" si="116"/>
        <v>0</v>
      </c>
      <c r="AZ125" s="2">
        <f t="shared" si="116"/>
        <v>0</v>
      </c>
      <c r="BA125" s="2">
        <f t="shared" si="116"/>
        <v>0</v>
      </c>
      <c r="BB125" s="2">
        <f t="shared" si="116"/>
        <v>0</v>
      </c>
      <c r="BC125" s="2">
        <f t="shared" si="116"/>
        <v>0</v>
      </c>
      <c r="BD125" s="2">
        <f t="shared" si="116"/>
        <v>0</v>
      </c>
      <c r="BE125" s="2">
        <f t="shared" si="116"/>
        <v>0</v>
      </c>
      <c r="BF125" s="2">
        <f t="shared" si="116"/>
        <v>0</v>
      </c>
      <c r="BG125" s="2">
        <f t="shared" si="116"/>
        <v>0</v>
      </c>
      <c r="BH125" s="2">
        <f t="shared" si="116"/>
        <v>0</v>
      </c>
      <c r="BI125" s="2">
        <f t="shared" si="116"/>
        <v>0</v>
      </c>
      <c r="BJ125" s="2">
        <f t="shared" si="116"/>
        <v>0</v>
      </c>
      <c r="BK125" s="2">
        <f t="shared" si="116"/>
        <v>0</v>
      </c>
      <c r="BL125" s="2">
        <f t="shared" si="116"/>
        <v>0</v>
      </c>
      <c r="BM125" s="2">
        <f t="shared" si="116"/>
        <v>0</v>
      </c>
      <c r="BN125" s="2" t="str">
        <f t="shared" si="116"/>
        <v/>
      </c>
      <c r="BO125" s="2" t="str">
        <f t="shared" si="116"/>
        <v/>
      </c>
      <c r="BP125" s="2" t="str">
        <f t="shared" ref="BP125:CK125" si="117">IF(BP33="","",BP33-BO33)</f>
        <v/>
      </c>
      <c r="BQ125" s="2" t="str">
        <f t="shared" si="117"/>
        <v/>
      </c>
      <c r="BR125" s="2" t="str">
        <f t="shared" si="117"/>
        <v/>
      </c>
      <c r="BS125" s="2" t="str">
        <f t="shared" si="117"/>
        <v/>
      </c>
      <c r="BT125" s="2" t="str">
        <f t="shared" si="117"/>
        <v/>
      </c>
      <c r="BU125" s="2" t="str">
        <f t="shared" si="117"/>
        <v/>
      </c>
      <c r="BV125" s="2" t="str">
        <f t="shared" si="117"/>
        <v/>
      </c>
      <c r="BW125" s="2" t="str">
        <f t="shared" si="117"/>
        <v/>
      </c>
      <c r="BX125" s="2" t="str">
        <f t="shared" si="117"/>
        <v/>
      </c>
      <c r="BY125" s="2" t="str">
        <f t="shared" si="117"/>
        <v/>
      </c>
      <c r="BZ125" s="2" t="str">
        <f t="shared" si="117"/>
        <v/>
      </c>
      <c r="CA125" s="2" t="str">
        <f t="shared" si="117"/>
        <v/>
      </c>
      <c r="CB125" s="2" t="str">
        <f t="shared" si="117"/>
        <v/>
      </c>
      <c r="CC125" s="2" t="str">
        <f t="shared" si="117"/>
        <v/>
      </c>
      <c r="CD125" s="2" t="str">
        <f t="shared" si="117"/>
        <v/>
      </c>
      <c r="CE125" s="2" t="str">
        <f t="shared" si="117"/>
        <v/>
      </c>
      <c r="CF125" s="2" t="str">
        <f t="shared" si="117"/>
        <v/>
      </c>
      <c r="CG125" s="2" t="str">
        <f t="shared" si="117"/>
        <v/>
      </c>
      <c r="CH125" s="2" t="str">
        <f t="shared" si="117"/>
        <v/>
      </c>
      <c r="CI125" s="2" t="str">
        <f t="shared" si="117"/>
        <v/>
      </c>
      <c r="CJ125" s="2" t="str">
        <f t="shared" si="117"/>
        <v/>
      </c>
      <c r="CK125" s="2" t="str">
        <f t="shared" si="117"/>
        <v/>
      </c>
    </row>
    <row r="126" spans="1:89" ht="14.5" customHeight="1">
      <c r="A126" s="5">
        <v>41671</v>
      </c>
      <c r="B126" s="6">
        <f t="shared" si="68"/>
        <v>0</v>
      </c>
      <c r="C126" s="2">
        <f t="shared" si="69"/>
        <v>0</v>
      </c>
      <c r="D126" s="2">
        <f t="shared" ref="D126:BO126" si="118">IF(D34="","",D34-C34)</f>
        <v>0</v>
      </c>
      <c r="E126" s="2">
        <f t="shared" si="118"/>
        <v>0</v>
      </c>
      <c r="F126" s="2">
        <f t="shared" si="118"/>
        <v>4.405286343612335E-4</v>
      </c>
      <c r="G126" s="2">
        <f t="shared" si="118"/>
        <v>0</v>
      </c>
      <c r="H126" s="2">
        <f t="shared" si="118"/>
        <v>0</v>
      </c>
      <c r="I126" s="2">
        <f t="shared" si="118"/>
        <v>0</v>
      </c>
      <c r="J126" s="2">
        <f t="shared" si="118"/>
        <v>4.405286343612335E-4</v>
      </c>
      <c r="K126" s="2">
        <f t="shared" si="118"/>
        <v>0</v>
      </c>
      <c r="L126" s="2">
        <f t="shared" si="118"/>
        <v>4.4052863436123339E-4</v>
      </c>
      <c r="M126" s="2">
        <f t="shared" si="118"/>
        <v>0</v>
      </c>
      <c r="N126" s="2">
        <f t="shared" si="118"/>
        <v>4.4052863436123361E-4</v>
      </c>
      <c r="O126" s="2">
        <f t="shared" si="118"/>
        <v>0</v>
      </c>
      <c r="P126" s="2">
        <f t="shared" si="118"/>
        <v>0</v>
      </c>
      <c r="Q126" s="2">
        <f t="shared" si="118"/>
        <v>0</v>
      </c>
      <c r="R126" s="2">
        <f t="shared" si="118"/>
        <v>8.8105726872246678E-4</v>
      </c>
      <c r="S126" s="2">
        <f t="shared" si="118"/>
        <v>4.4052863436123361E-4</v>
      </c>
      <c r="T126" s="2">
        <f t="shared" si="118"/>
        <v>1.3215859030837008E-3</v>
      </c>
      <c r="U126" s="2">
        <f t="shared" si="118"/>
        <v>0</v>
      </c>
      <c r="V126" s="2">
        <f t="shared" si="118"/>
        <v>4.4052863436123274E-4</v>
      </c>
      <c r="W126" s="2">
        <f t="shared" si="118"/>
        <v>0</v>
      </c>
      <c r="X126" s="2">
        <f t="shared" si="118"/>
        <v>4.4052863436123361E-4</v>
      </c>
      <c r="Y126" s="2">
        <f t="shared" si="118"/>
        <v>8.8105726872246722E-4</v>
      </c>
      <c r="Z126" s="2">
        <f t="shared" si="118"/>
        <v>0</v>
      </c>
      <c r="AA126" s="2">
        <f t="shared" si="118"/>
        <v>0</v>
      </c>
      <c r="AB126" s="2">
        <f t="shared" si="118"/>
        <v>1.3215859030837E-3</v>
      </c>
      <c r="AC126" s="2">
        <f t="shared" si="118"/>
        <v>0</v>
      </c>
      <c r="AD126" s="2">
        <f t="shared" si="118"/>
        <v>0</v>
      </c>
      <c r="AE126" s="2">
        <f t="shared" si="118"/>
        <v>0</v>
      </c>
      <c r="AF126" s="2">
        <f t="shared" si="118"/>
        <v>0</v>
      </c>
      <c r="AG126" s="2">
        <f t="shared" si="118"/>
        <v>0</v>
      </c>
      <c r="AH126" s="2">
        <f t="shared" si="118"/>
        <v>0</v>
      </c>
      <c r="AI126" s="2">
        <f t="shared" si="118"/>
        <v>4.8458149779735688E-3</v>
      </c>
      <c r="AJ126" s="2">
        <f t="shared" si="118"/>
        <v>1.3215859030837E-3</v>
      </c>
      <c r="AK126" s="2">
        <f t="shared" si="118"/>
        <v>4.4052863436123448E-4</v>
      </c>
      <c r="AL126" s="2">
        <f t="shared" si="118"/>
        <v>0</v>
      </c>
      <c r="AM126" s="2">
        <f t="shared" si="118"/>
        <v>0</v>
      </c>
      <c r="AN126" s="2">
        <f t="shared" si="118"/>
        <v>0</v>
      </c>
      <c r="AO126" s="2">
        <f t="shared" si="118"/>
        <v>0</v>
      </c>
      <c r="AP126" s="2">
        <f t="shared" si="118"/>
        <v>0</v>
      </c>
      <c r="AQ126" s="2">
        <f t="shared" si="118"/>
        <v>0</v>
      </c>
      <c r="AR126" s="2">
        <f t="shared" si="118"/>
        <v>0</v>
      </c>
      <c r="AS126" s="2">
        <f t="shared" si="118"/>
        <v>0</v>
      </c>
      <c r="AT126" s="2">
        <f t="shared" si="118"/>
        <v>0</v>
      </c>
      <c r="AU126" s="2">
        <f t="shared" si="118"/>
        <v>0</v>
      </c>
      <c r="AV126" s="2">
        <f t="shared" si="118"/>
        <v>0</v>
      </c>
      <c r="AW126" s="2">
        <f t="shared" si="118"/>
        <v>0</v>
      </c>
      <c r="AX126" s="2">
        <f t="shared" si="118"/>
        <v>0</v>
      </c>
      <c r="AY126" s="2">
        <f t="shared" si="118"/>
        <v>0</v>
      </c>
      <c r="AZ126" s="2">
        <f t="shared" si="118"/>
        <v>0</v>
      </c>
      <c r="BA126" s="2">
        <f t="shared" si="118"/>
        <v>0</v>
      </c>
      <c r="BB126" s="2">
        <f t="shared" si="118"/>
        <v>0</v>
      </c>
      <c r="BC126" s="2">
        <f t="shared" si="118"/>
        <v>0</v>
      </c>
      <c r="BD126" s="2">
        <f t="shared" si="118"/>
        <v>0</v>
      </c>
      <c r="BE126" s="2">
        <f t="shared" si="118"/>
        <v>0</v>
      </c>
      <c r="BF126" s="2">
        <f t="shared" si="118"/>
        <v>0</v>
      </c>
      <c r="BG126" s="2">
        <f t="shared" si="118"/>
        <v>0</v>
      </c>
      <c r="BH126" s="2">
        <f t="shared" si="118"/>
        <v>0</v>
      </c>
      <c r="BI126" s="2">
        <f t="shared" si="118"/>
        <v>0</v>
      </c>
      <c r="BJ126" s="2">
        <f t="shared" si="118"/>
        <v>0</v>
      </c>
      <c r="BK126" s="2">
        <f t="shared" si="118"/>
        <v>0</v>
      </c>
      <c r="BL126" s="2">
        <f t="shared" si="118"/>
        <v>0</v>
      </c>
      <c r="BM126" s="2" t="str">
        <f t="shared" si="118"/>
        <v/>
      </c>
      <c r="BN126" s="2" t="str">
        <f t="shared" si="118"/>
        <v/>
      </c>
      <c r="BO126" s="2" t="str">
        <f t="shared" si="118"/>
        <v/>
      </c>
      <c r="BP126" s="2" t="str">
        <f t="shared" ref="BP126:CK126" si="119">IF(BP34="","",BP34-BO34)</f>
        <v/>
      </c>
      <c r="BQ126" s="2" t="str">
        <f t="shared" si="119"/>
        <v/>
      </c>
      <c r="BR126" s="2" t="str">
        <f t="shared" si="119"/>
        <v/>
      </c>
      <c r="BS126" s="2" t="str">
        <f t="shared" si="119"/>
        <v/>
      </c>
      <c r="BT126" s="2" t="str">
        <f t="shared" si="119"/>
        <v/>
      </c>
      <c r="BU126" s="2" t="str">
        <f t="shared" si="119"/>
        <v/>
      </c>
      <c r="BV126" s="2" t="str">
        <f t="shared" si="119"/>
        <v/>
      </c>
      <c r="BW126" s="2" t="str">
        <f t="shared" si="119"/>
        <v/>
      </c>
      <c r="BX126" s="2" t="str">
        <f t="shared" si="119"/>
        <v/>
      </c>
      <c r="BY126" s="2" t="str">
        <f t="shared" si="119"/>
        <v/>
      </c>
      <c r="BZ126" s="2" t="str">
        <f t="shared" si="119"/>
        <v/>
      </c>
      <c r="CA126" s="2" t="str">
        <f t="shared" si="119"/>
        <v/>
      </c>
      <c r="CB126" s="2" t="str">
        <f t="shared" si="119"/>
        <v/>
      </c>
      <c r="CC126" s="2" t="str">
        <f t="shared" si="119"/>
        <v/>
      </c>
      <c r="CD126" s="2" t="str">
        <f t="shared" si="119"/>
        <v/>
      </c>
      <c r="CE126" s="2" t="str">
        <f t="shared" si="119"/>
        <v/>
      </c>
      <c r="CF126" s="2" t="str">
        <f t="shared" si="119"/>
        <v/>
      </c>
      <c r="CG126" s="2" t="str">
        <f t="shared" si="119"/>
        <v/>
      </c>
      <c r="CH126" s="2" t="str">
        <f t="shared" si="119"/>
        <v/>
      </c>
      <c r="CI126" s="2" t="str">
        <f t="shared" si="119"/>
        <v/>
      </c>
      <c r="CJ126" s="2" t="str">
        <f t="shared" si="119"/>
        <v/>
      </c>
      <c r="CK126" s="2" t="str">
        <f t="shared" si="119"/>
        <v/>
      </c>
    </row>
    <row r="127" spans="1:89" ht="14.5" customHeight="1">
      <c r="A127" s="5">
        <v>41699</v>
      </c>
      <c r="B127" s="6">
        <f t="shared" si="68"/>
        <v>0</v>
      </c>
      <c r="C127" s="2">
        <f t="shared" si="69"/>
        <v>0</v>
      </c>
      <c r="D127" s="2">
        <f t="shared" ref="D127:BO127" si="120">IF(D35="","",D35-C35)</f>
        <v>0</v>
      </c>
      <c r="E127" s="2">
        <f t="shared" si="120"/>
        <v>0</v>
      </c>
      <c r="F127" s="2">
        <f t="shared" si="120"/>
        <v>3.9510075069142629E-4</v>
      </c>
      <c r="G127" s="2">
        <f t="shared" si="120"/>
        <v>3.9510075069142629E-4</v>
      </c>
      <c r="H127" s="2">
        <f t="shared" si="120"/>
        <v>3.9510075069142646E-4</v>
      </c>
      <c r="I127" s="2">
        <f t="shared" si="120"/>
        <v>1.580403002765705E-3</v>
      </c>
      <c r="J127" s="2">
        <f t="shared" si="120"/>
        <v>3.9510075069142635E-4</v>
      </c>
      <c r="K127" s="2">
        <f t="shared" si="120"/>
        <v>3.9510075069142635E-4</v>
      </c>
      <c r="L127" s="2">
        <f t="shared" si="120"/>
        <v>0</v>
      </c>
      <c r="M127" s="2">
        <f t="shared" si="120"/>
        <v>7.9020150138285313E-4</v>
      </c>
      <c r="N127" s="2">
        <f t="shared" si="120"/>
        <v>3.9510075069142635E-4</v>
      </c>
      <c r="O127" s="2">
        <f t="shared" si="120"/>
        <v>0</v>
      </c>
      <c r="P127" s="2">
        <f t="shared" si="120"/>
        <v>0</v>
      </c>
      <c r="Q127" s="2">
        <f t="shared" si="120"/>
        <v>0</v>
      </c>
      <c r="R127" s="2">
        <f t="shared" si="120"/>
        <v>1.1853022520742782E-3</v>
      </c>
      <c r="S127" s="2">
        <f t="shared" si="120"/>
        <v>1.5804030027657054E-3</v>
      </c>
      <c r="T127" s="2">
        <f t="shared" si="120"/>
        <v>3.9510075069142721E-4</v>
      </c>
      <c r="U127" s="2">
        <f t="shared" si="120"/>
        <v>3.9510075069142635E-4</v>
      </c>
      <c r="V127" s="2">
        <f t="shared" si="120"/>
        <v>1.97550375345713E-3</v>
      </c>
      <c r="W127" s="2">
        <f t="shared" si="120"/>
        <v>1.5804030027657054E-3</v>
      </c>
      <c r="X127" s="2">
        <f t="shared" si="120"/>
        <v>1.5804030027657054E-3</v>
      </c>
      <c r="Y127" s="2">
        <f t="shared" si="120"/>
        <v>3.9510075069142635E-4</v>
      </c>
      <c r="Z127" s="2">
        <f t="shared" si="120"/>
        <v>3.9510075069142635E-4</v>
      </c>
      <c r="AA127" s="2">
        <f t="shared" si="120"/>
        <v>0</v>
      </c>
      <c r="AB127" s="2">
        <f t="shared" si="120"/>
        <v>0</v>
      </c>
      <c r="AC127" s="2">
        <f t="shared" si="120"/>
        <v>0</v>
      </c>
      <c r="AD127" s="2">
        <f t="shared" si="120"/>
        <v>0</v>
      </c>
      <c r="AE127" s="2">
        <f t="shared" si="120"/>
        <v>0</v>
      </c>
      <c r="AF127" s="2">
        <f t="shared" si="120"/>
        <v>0</v>
      </c>
      <c r="AG127" s="2">
        <f t="shared" si="120"/>
        <v>0</v>
      </c>
      <c r="AH127" s="2">
        <f t="shared" si="120"/>
        <v>2.7657052548399844E-3</v>
      </c>
      <c r="AI127" s="2">
        <f t="shared" si="120"/>
        <v>3.9510075069142808E-4</v>
      </c>
      <c r="AJ127" s="2">
        <f t="shared" si="120"/>
        <v>0</v>
      </c>
      <c r="AK127" s="2">
        <f t="shared" si="120"/>
        <v>3.9510075069142461E-4</v>
      </c>
      <c r="AL127" s="2">
        <f t="shared" si="120"/>
        <v>0</v>
      </c>
      <c r="AM127" s="2">
        <f t="shared" si="120"/>
        <v>0</v>
      </c>
      <c r="AN127" s="2">
        <f t="shared" si="120"/>
        <v>0</v>
      </c>
      <c r="AO127" s="2">
        <f t="shared" si="120"/>
        <v>0</v>
      </c>
      <c r="AP127" s="2">
        <f t="shared" si="120"/>
        <v>7.9020150138285269E-4</v>
      </c>
      <c r="AQ127" s="2">
        <f t="shared" si="120"/>
        <v>0</v>
      </c>
      <c r="AR127" s="2">
        <f t="shared" si="120"/>
        <v>7.9020150138285269E-4</v>
      </c>
      <c r="AS127" s="2">
        <f t="shared" si="120"/>
        <v>0</v>
      </c>
      <c r="AT127" s="2">
        <f t="shared" si="120"/>
        <v>0</v>
      </c>
      <c r="AU127" s="2">
        <f t="shared" si="120"/>
        <v>0</v>
      </c>
      <c r="AV127" s="2">
        <f t="shared" si="120"/>
        <v>0</v>
      </c>
      <c r="AW127" s="2">
        <f t="shared" si="120"/>
        <v>0</v>
      </c>
      <c r="AX127" s="2">
        <f t="shared" si="120"/>
        <v>0</v>
      </c>
      <c r="AY127" s="2">
        <f t="shared" si="120"/>
        <v>0</v>
      </c>
      <c r="AZ127" s="2">
        <f t="shared" si="120"/>
        <v>0</v>
      </c>
      <c r="BA127" s="2">
        <f t="shared" si="120"/>
        <v>0</v>
      </c>
      <c r="BB127" s="2">
        <f t="shared" si="120"/>
        <v>0</v>
      </c>
      <c r="BC127" s="2">
        <f t="shared" si="120"/>
        <v>0</v>
      </c>
      <c r="BD127" s="2">
        <f t="shared" si="120"/>
        <v>0</v>
      </c>
      <c r="BE127" s="2">
        <f t="shared" si="120"/>
        <v>0</v>
      </c>
      <c r="BF127" s="2">
        <f t="shared" si="120"/>
        <v>0</v>
      </c>
      <c r="BG127" s="2">
        <f t="shared" si="120"/>
        <v>0</v>
      </c>
      <c r="BH127" s="2">
        <f t="shared" si="120"/>
        <v>0</v>
      </c>
      <c r="BI127" s="2">
        <f t="shared" si="120"/>
        <v>0</v>
      </c>
      <c r="BJ127" s="2">
        <f t="shared" si="120"/>
        <v>0</v>
      </c>
      <c r="BK127" s="2">
        <f t="shared" si="120"/>
        <v>0</v>
      </c>
      <c r="BL127" s="2" t="str">
        <f t="shared" si="120"/>
        <v/>
      </c>
      <c r="BM127" s="2" t="str">
        <f t="shared" si="120"/>
        <v/>
      </c>
      <c r="BN127" s="2" t="str">
        <f t="shared" si="120"/>
        <v/>
      </c>
      <c r="BO127" s="2" t="str">
        <f t="shared" si="120"/>
        <v/>
      </c>
      <c r="BP127" s="2" t="str">
        <f t="shared" ref="BP127:CK127" si="121">IF(BP35="","",BP35-BO35)</f>
        <v/>
      </c>
      <c r="BQ127" s="2" t="str">
        <f t="shared" si="121"/>
        <v/>
      </c>
      <c r="BR127" s="2" t="str">
        <f t="shared" si="121"/>
        <v/>
      </c>
      <c r="BS127" s="2" t="str">
        <f t="shared" si="121"/>
        <v/>
      </c>
      <c r="BT127" s="2" t="str">
        <f t="shared" si="121"/>
        <v/>
      </c>
      <c r="BU127" s="2" t="str">
        <f t="shared" si="121"/>
        <v/>
      </c>
      <c r="BV127" s="2" t="str">
        <f t="shared" si="121"/>
        <v/>
      </c>
      <c r="BW127" s="2" t="str">
        <f t="shared" si="121"/>
        <v/>
      </c>
      <c r="BX127" s="2" t="str">
        <f t="shared" si="121"/>
        <v/>
      </c>
      <c r="BY127" s="2" t="str">
        <f t="shared" si="121"/>
        <v/>
      </c>
      <c r="BZ127" s="2" t="str">
        <f t="shared" si="121"/>
        <v/>
      </c>
      <c r="CA127" s="2" t="str">
        <f t="shared" si="121"/>
        <v/>
      </c>
      <c r="CB127" s="2" t="str">
        <f t="shared" si="121"/>
        <v/>
      </c>
      <c r="CC127" s="2" t="str">
        <f t="shared" si="121"/>
        <v/>
      </c>
      <c r="CD127" s="2" t="str">
        <f t="shared" si="121"/>
        <v/>
      </c>
      <c r="CE127" s="2" t="str">
        <f t="shared" si="121"/>
        <v/>
      </c>
      <c r="CF127" s="2" t="str">
        <f t="shared" si="121"/>
        <v/>
      </c>
      <c r="CG127" s="2" t="str">
        <f t="shared" si="121"/>
        <v/>
      </c>
      <c r="CH127" s="2" t="str">
        <f t="shared" si="121"/>
        <v/>
      </c>
      <c r="CI127" s="2" t="str">
        <f t="shared" si="121"/>
        <v/>
      </c>
      <c r="CJ127" s="2" t="str">
        <f t="shared" si="121"/>
        <v/>
      </c>
      <c r="CK127" s="2" t="str">
        <f t="shared" si="121"/>
        <v/>
      </c>
    </row>
    <row r="128" spans="1:89" ht="14.5" customHeight="1">
      <c r="A128" s="5">
        <v>41730</v>
      </c>
      <c r="B128" s="6">
        <f t="shared" si="68"/>
        <v>0</v>
      </c>
      <c r="C128" s="2">
        <f t="shared" si="69"/>
        <v>0</v>
      </c>
      <c r="D128" s="2">
        <f t="shared" ref="D128:BO128" si="122">IF(D36="","",D36-C36)</f>
        <v>0</v>
      </c>
      <c r="E128" s="2">
        <f t="shared" si="122"/>
        <v>0</v>
      </c>
      <c r="F128" s="2">
        <f t="shared" si="122"/>
        <v>0</v>
      </c>
      <c r="G128" s="2">
        <f t="shared" si="122"/>
        <v>0</v>
      </c>
      <c r="H128" s="2">
        <f t="shared" si="122"/>
        <v>0</v>
      </c>
      <c r="I128" s="2">
        <f t="shared" si="122"/>
        <v>0</v>
      </c>
      <c r="J128" s="2">
        <f t="shared" si="122"/>
        <v>4.2034468263976461E-4</v>
      </c>
      <c r="K128" s="2">
        <f t="shared" si="122"/>
        <v>0</v>
      </c>
      <c r="L128" s="2">
        <f t="shared" si="122"/>
        <v>0</v>
      </c>
      <c r="M128" s="2">
        <f t="shared" si="122"/>
        <v>0</v>
      </c>
      <c r="N128" s="2">
        <f t="shared" si="122"/>
        <v>0</v>
      </c>
      <c r="O128" s="2">
        <f t="shared" si="122"/>
        <v>0</v>
      </c>
      <c r="P128" s="2">
        <f t="shared" si="122"/>
        <v>4.2034468263976461E-4</v>
      </c>
      <c r="Q128" s="2">
        <f t="shared" si="122"/>
        <v>4.2034468263976461E-4</v>
      </c>
      <c r="R128" s="2">
        <f t="shared" si="122"/>
        <v>8.4068936527952921E-4</v>
      </c>
      <c r="S128" s="2">
        <f t="shared" si="122"/>
        <v>4.2034468263976461E-4</v>
      </c>
      <c r="T128" s="2">
        <f t="shared" si="122"/>
        <v>1.6813787305590584E-3</v>
      </c>
      <c r="U128" s="2">
        <f t="shared" si="122"/>
        <v>1.6813787305590584E-3</v>
      </c>
      <c r="V128" s="2">
        <f t="shared" si="122"/>
        <v>4.2034468263976461E-4</v>
      </c>
      <c r="W128" s="2">
        <f t="shared" si="122"/>
        <v>0</v>
      </c>
      <c r="X128" s="2">
        <f t="shared" si="122"/>
        <v>1.2610340479192938E-3</v>
      </c>
      <c r="Y128" s="2">
        <f t="shared" si="122"/>
        <v>0</v>
      </c>
      <c r="Z128" s="2">
        <f t="shared" si="122"/>
        <v>1.2610340479192947E-3</v>
      </c>
      <c r="AA128" s="2">
        <f t="shared" si="122"/>
        <v>0</v>
      </c>
      <c r="AB128" s="2">
        <f t="shared" si="122"/>
        <v>0</v>
      </c>
      <c r="AC128" s="2">
        <f t="shared" si="122"/>
        <v>0</v>
      </c>
      <c r="AD128" s="2">
        <f t="shared" si="122"/>
        <v>0</v>
      </c>
      <c r="AE128" s="2">
        <f t="shared" si="122"/>
        <v>0</v>
      </c>
      <c r="AF128" s="2">
        <f t="shared" si="122"/>
        <v>0</v>
      </c>
      <c r="AG128" s="2">
        <f t="shared" si="122"/>
        <v>2.1017234131988222E-3</v>
      </c>
      <c r="AH128" s="2">
        <f t="shared" si="122"/>
        <v>1.2610340479192947E-3</v>
      </c>
      <c r="AI128" s="2">
        <f t="shared" si="122"/>
        <v>0</v>
      </c>
      <c r="AJ128" s="2">
        <f t="shared" si="122"/>
        <v>0</v>
      </c>
      <c r="AK128" s="2">
        <f t="shared" si="122"/>
        <v>0</v>
      </c>
      <c r="AL128" s="2">
        <f t="shared" si="122"/>
        <v>0</v>
      </c>
      <c r="AM128" s="2">
        <f t="shared" si="122"/>
        <v>0</v>
      </c>
      <c r="AN128" s="2">
        <f t="shared" si="122"/>
        <v>1.261034047919293E-3</v>
      </c>
      <c r="AO128" s="2">
        <f t="shared" si="122"/>
        <v>0</v>
      </c>
      <c r="AP128" s="2">
        <f t="shared" si="122"/>
        <v>0</v>
      </c>
      <c r="AQ128" s="2">
        <f t="shared" si="122"/>
        <v>2.1017234131988239E-3</v>
      </c>
      <c r="AR128" s="2">
        <f t="shared" si="122"/>
        <v>0</v>
      </c>
      <c r="AS128" s="2">
        <f t="shared" si="122"/>
        <v>0</v>
      </c>
      <c r="AT128" s="2">
        <f t="shared" si="122"/>
        <v>0</v>
      </c>
      <c r="AU128" s="2">
        <f t="shared" si="122"/>
        <v>0</v>
      </c>
      <c r="AV128" s="2">
        <f t="shared" si="122"/>
        <v>0</v>
      </c>
      <c r="AW128" s="2">
        <f t="shared" si="122"/>
        <v>0</v>
      </c>
      <c r="AX128" s="2">
        <f t="shared" si="122"/>
        <v>0</v>
      </c>
      <c r="AY128" s="2">
        <f t="shared" si="122"/>
        <v>0</v>
      </c>
      <c r="AZ128" s="2">
        <f t="shared" si="122"/>
        <v>0</v>
      </c>
      <c r="BA128" s="2">
        <f t="shared" si="122"/>
        <v>0</v>
      </c>
      <c r="BB128" s="2">
        <f t="shared" si="122"/>
        <v>0</v>
      </c>
      <c r="BC128" s="2">
        <f t="shared" si="122"/>
        <v>0</v>
      </c>
      <c r="BD128" s="2">
        <f t="shared" si="122"/>
        <v>0</v>
      </c>
      <c r="BE128" s="2">
        <f t="shared" si="122"/>
        <v>0</v>
      </c>
      <c r="BF128" s="2">
        <f t="shared" si="122"/>
        <v>0</v>
      </c>
      <c r="BG128" s="2">
        <f t="shared" si="122"/>
        <v>0</v>
      </c>
      <c r="BH128" s="2">
        <f t="shared" si="122"/>
        <v>0</v>
      </c>
      <c r="BI128" s="2">
        <f t="shared" si="122"/>
        <v>0</v>
      </c>
      <c r="BJ128" s="2">
        <f t="shared" si="122"/>
        <v>0</v>
      </c>
      <c r="BK128" s="2" t="str">
        <f t="shared" si="122"/>
        <v/>
      </c>
      <c r="BL128" s="2" t="str">
        <f t="shared" si="122"/>
        <v/>
      </c>
      <c r="BM128" s="2" t="str">
        <f t="shared" si="122"/>
        <v/>
      </c>
      <c r="BN128" s="2" t="str">
        <f t="shared" si="122"/>
        <v/>
      </c>
      <c r="BO128" s="2" t="str">
        <f t="shared" si="122"/>
        <v/>
      </c>
      <c r="BP128" s="2" t="str">
        <f t="shared" ref="BP128:CK128" si="123">IF(BP36="","",BP36-BO36)</f>
        <v/>
      </c>
      <c r="BQ128" s="2" t="str">
        <f t="shared" si="123"/>
        <v/>
      </c>
      <c r="BR128" s="2" t="str">
        <f t="shared" si="123"/>
        <v/>
      </c>
      <c r="BS128" s="2" t="str">
        <f t="shared" si="123"/>
        <v/>
      </c>
      <c r="BT128" s="2" t="str">
        <f t="shared" si="123"/>
        <v/>
      </c>
      <c r="BU128" s="2" t="str">
        <f t="shared" si="123"/>
        <v/>
      </c>
      <c r="BV128" s="2" t="str">
        <f t="shared" si="123"/>
        <v/>
      </c>
      <c r="BW128" s="2" t="str">
        <f t="shared" si="123"/>
        <v/>
      </c>
      <c r="BX128" s="2" t="str">
        <f t="shared" si="123"/>
        <v/>
      </c>
      <c r="BY128" s="2" t="str">
        <f t="shared" si="123"/>
        <v/>
      </c>
      <c r="BZ128" s="2" t="str">
        <f t="shared" si="123"/>
        <v/>
      </c>
      <c r="CA128" s="2" t="str">
        <f t="shared" si="123"/>
        <v/>
      </c>
      <c r="CB128" s="2" t="str">
        <f t="shared" si="123"/>
        <v/>
      </c>
      <c r="CC128" s="2" t="str">
        <f t="shared" si="123"/>
        <v/>
      </c>
      <c r="CD128" s="2" t="str">
        <f t="shared" si="123"/>
        <v/>
      </c>
      <c r="CE128" s="2" t="str">
        <f t="shared" si="123"/>
        <v/>
      </c>
      <c r="CF128" s="2" t="str">
        <f t="shared" si="123"/>
        <v/>
      </c>
      <c r="CG128" s="2" t="str">
        <f t="shared" si="123"/>
        <v/>
      </c>
      <c r="CH128" s="2" t="str">
        <f t="shared" si="123"/>
        <v/>
      </c>
      <c r="CI128" s="2" t="str">
        <f t="shared" si="123"/>
        <v/>
      </c>
      <c r="CJ128" s="2" t="str">
        <f t="shared" si="123"/>
        <v/>
      </c>
      <c r="CK128" s="2" t="str">
        <f t="shared" si="123"/>
        <v/>
      </c>
    </row>
    <row r="129" spans="1:89" ht="14.5" customHeight="1">
      <c r="A129" s="5">
        <v>41760</v>
      </c>
      <c r="B129" s="6">
        <f t="shared" si="68"/>
        <v>0</v>
      </c>
      <c r="C129" s="2">
        <f t="shared" si="69"/>
        <v>0</v>
      </c>
      <c r="D129" s="2">
        <f t="shared" ref="D129:BO129" si="124">IF(D37="","",D37-C37)</f>
        <v>0</v>
      </c>
      <c r="E129" s="2">
        <f t="shared" si="124"/>
        <v>4.2069835927639884E-4</v>
      </c>
      <c r="F129" s="2">
        <f t="shared" si="124"/>
        <v>4.2069835927639884E-4</v>
      </c>
      <c r="G129" s="2">
        <f t="shared" si="124"/>
        <v>4.2069835927639873E-4</v>
      </c>
      <c r="H129" s="2">
        <f t="shared" si="124"/>
        <v>4.2069835927639894E-4</v>
      </c>
      <c r="I129" s="2">
        <f t="shared" si="124"/>
        <v>8.4139671855279746E-4</v>
      </c>
      <c r="J129" s="2">
        <f t="shared" si="124"/>
        <v>0</v>
      </c>
      <c r="K129" s="2">
        <f t="shared" si="124"/>
        <v>0</v>
      </c>
      <c r="L129" s="2">
        <f t="shared" si="124"/>
        <v>4.2069835927639916E-4</v>
      </c>
      <c r="M129" s="2">
        <f t="shared" si="124"/>
        <v>4.2069835927639873E-4</v>
      </c>
      <c r="N129" s="2">
        <f t="shared" si="124"/>
        <v>0</v>
      </c>
      <c r="O129" s="2">
        <f t="shared" si="124"/>
        <v>4.2069835927639873E-4</v>
      </c>
      <c r="P129" s="2">
        <f t="shared" si="124"/>
        <v>4.2069835927639873E-4</v>
      </c>
      <c r="Q129" s="2">
        <f t="shared" si="124"/>
        <v>4.2069835927639916E-4</v>
      </c>
      <c r="R129" s="2">
        <f t="shared" si="124"/>
        <v>8.4139671855279746E-4</v>
      </c>
      <c r="S129" s="2">
        <f t="shared" si="124"/>
        <v>4.2069835927639916E-4</v>
      </c>
      <c r="T129" s="2">
        <f t="shared" si="124"/>
        <v>8.4139671855279746E-4</v>
      </c>
      <c r="U129" s="2">
        <f t="shared" si="124"/>
        <v>8.4139671855279746E-4</v>
      </c>
      <c r="V129" s="2">
        <f t="shared" si="124"/>
        <v>1.6827934371055958E-3</v>
      </c>
      <c r="W129" s="2">
        <f t="shared" si="124"/>
        <v>0</v>
      </c>
      <c r="X129" s="2">
        <f t="shared" si="124"/>
        <v>0</v>
      </c>
      <c r="Y129" s="2">
        <f t="shared" si="124"/>
        <v>0</v>
      </c>
      <c r="Z129" s="2">
        <f t="shared" si="124"/>
        <v>0</v>
      </c>
      <c r="AA129" s="2">
        <f t="shared" si="124"/>
        <v>0</v>
      </c>
      <c r="AB129" s="2">
        <f t="shared" si="124"/>
        <v>0</v>
      </c>
      <c r="AC129" s="2">
        <f t="shared" si="124"/>
        <v>0</v>
      </c>
      <c r="AD129" s="2">
        <f t="shared" si="124"/>
        <v>0</v>
      </c>
      <c r="AE129" s="2">
        <f t="shared" si="124"/>
        <v>0</v>
      </c>
      <c r="AF129" s="2">
        <f t="shared" si="124"/>
        <v>2.9448885149347907E-3</v>
      </c>
      <c r="AG129" s="2">
        <f t="shared" si="124"/>
        <v>0</v>
      </c>
      <c r="AH129" s="2">
        <f t="shared" si="124"/>
        <v>0</v>
      </c>
      <c r="AI129" s="2">
        <f t="shared" si="124"/>
        <v>1.2620950778291975E-3</v>
      </c>
      <c r="AJ129" s="2">
        <f t="shared" si="124"/>
        <v>0</v>
      </c>
      <c r="AK129" s="2">
        <f t="shared" si="124"/>
        <v>0</v>
      </c>
      <c r="AL129" s="2">
        <f t="shared" si="124"/>
        <v>0</v>
      </c>
      <c r="AM129" s="2">
        <f t="shared" si="124"/>
        <v>0</v>
      </c>
      <c r="AN129" s="2">
        <f t="shared" si="124"/>
        <v>0</v>
      </c>
      <c r="AO129" s="2">
        <f t="shared" si="124"/>
        <v>0</v>
      </c>
      <c r="AP129" s="2">
        <f t="shared" si="124"/>
        <v>0</v>
      </c>
      <c r="AQ129" s="2">
        <f t="shared" si="124"/>
        <v>0</v>
      </c>
      <c r="AR129" s="2">
        <f t="shared" si="124"/>
        <v>0</v>
      </c>
      <c r="AS129" s="2">
        <f t="shared" si="124"/>
        <v>0</v>
      </c>
      <c r="AT129" s="2">
        <f t="shared" si="124"/>
        <v>0</v>
      </c>
      <c r="AU129" s="2">
        <f t="shared" si="124"/>
        <v>0</v>
      </c>
      <c r="AV129" s="2">
        <f t="shared" si="124"/>
        <v>0</v>
      </c>
      <c r="AW129" s="2">
        <f t="shared" si="124"/>
        <v>0</v>
      </c>
      <c r="AX129" s="2">
        <f t="shared" si="124"/>
        <v>0</v>
      </c>
      <c r="AY129" s="2">
        <f t="shared" si="124"/>
        <v>0</v>
      </c>
      <c r="AZ129" s="2">
        <f t="shared" si="124"/>
        <v>0</v>
      </c>
      <c r="BA129" s="2">
        <f t="shared" si="124"/>
        <v>0</v>
      </c>
      <c r="BB129" s="2">
        <f t="shared" si="124"/>
        <v>0</v>
      </c>
      <c r="BC129" s="2">
        <f t="shared" si="124"/>
        <v>0</v>
      </c>
      <c r="BD129" s="2">
        <f t="shared" si="124"/>
        <v>0</v>
      </c>
      <c r="BE129" s="2">
        <f t="shared" si="124"/>
        <v>0</v>
      </c>
      <c r="BF129" s="2">
        <f t="shared" si="124"/>
        <v>0</v>
      </c>
      <c r="BG129" s="2">
        <f t="shared" si="124"/>
        <v>0</v>
      </c>
      <c r="BH129" s="2">
        <f t="shared" si="124"/>
        <v>0</v>
      </c>
      <c r="BI129" s="2">
        <f t="shared" si="124"/>
        <v>0</v>
      </c>
      <c r="BJ129" s="2" t="str">
        <f t="shared" si="124"/>
        <v/>
      </c>
      <c r="BK129" s="2" t="str">
        <f t="shared" si="124"/>
        <v/>
      </c>
      <c r="BL129" s="2" t="str">
        <f t="shared" si="124"/>
        <v/>
      </c>
      <c r="BM129" s="2" t="str">
        <f t="shared" si="124"/>
        <v/>
      </c>
      <c r="BN129" s="2" t="str">
        <f t="shared" si="124"/>
        <v/>
      </c>
      <c r="BO129" s="2" t="str">
        <f t="shared" si="124"/>
        <v/>
      </c>
      <c r="BP129" s="2" t="str">
        <f t="shared" ref="BP129:CK129" si="125">IF(BP37="","",BP37-BO37)</f>
        <v/>
      </c>
      <c r="BQ129" s="2" t="str">
        <f t="shared" si="125"/>
        <v/>
      </c>
      <c r="BR129" s="2" t="str">
        <f t="shared" si="125"/>
        <v/>
      </c>
      <c r="BS129" s="2" t="str">
        <f t="shared" si="125"/>
        <v/>
      </c>
      <c r="BT129" s="2" t="str">
        <f t="shared" si="125"/>
        <v/>
      </c>
      <c r="BU129" s="2" t="str">
        <f t="shared" si="125"/>
        <v/>
      </c>
      <c r="BV129" s="2" t="str">
        <f t="shared" si="125"/>
        <v/>
      </c>
      <c r="BW129" s="2" t="str">
        <f t="shared" si="125"/>
        <v/>
      </c>
      <c r="BX129" s="2" t="str">
        <f t="shared" si="125"/>
        <v/>
      </c>
      <c r="BY129" s="2" t="str">
        <f t="shared" si="125"/>
        <v/>
      </c>
      <c r="BZ129" s="2" t="str">
        <f t="shared" si="125"/>
        <v/>
      </c>
      <c r="CA129" s="2" t="str">
        <f t="shared" si="125"/>
        <v/>
      </c>
      <c r="CB129" s="2" t="str">
        <f t="shared" si="125"/>
        <v/>
      </c>
      <c r="CC129" s="2" t="str">
        <f t="shared" si="125"/>
        <v/>
      </c>
      <c r="CD129" s="2" t="str">
        <f t="shared" si="125"/>
        <v/>
      </c>
      <c r="CE129" s="2" t="str">
        <f t="shared" si="125"/>
        <v/>
      </c>
      <c r="CF129" s="2" t="str">
        <f t="shared" si="125"/>
        <v/>
      </c>
      <c r="CG129" s="2" t="str">
        <f t="shared" si="125"/>
        <v/>
      </c>
      <c r="CH129" s="2" t="str">
        <f t="shared" si="125"/>
        <v/>
      </c>
      <c r="CI129" s="2" t="str">
        <f t="shared" si="125"/>
        <v/>
      </c>
      <c r="CJ129" s="2" t="str">
        <f t="shared" si="125"/>
        <v/>
      </c>
      <c r="CK129" s="2" t="str">
        <f t="shared" si="125"/>
        <v/>
      </c>
    </row>
    <row r="130" spans="1:89" ht="14.5" customHeight="1">
      <c r="A130" s="5">
        <v>41791</v>
      </c>
      <c r="B130" s="6">
        <f t="shared" si="68"/>
        <v>0</v>
      </c>
      <c r="C130" s="2">
        <f t="shared" si="69"/>
        <v>0</v>
      </c>
      <c r="D130" s="2">
        <f t="shared" ref="D130:BO130" si="126">IF(D38="","",D38-C38)</f>
        <v>0</v>
      </c>
      <c r="E130" s="2">
        <f t="shared" si="126"/>
        <v>0</v>
      </c>
      <c r="F130" s="2">
        <f t="shared" si="126"/>
        <v>0</v>
      </c>
      <c r="G130" s="2">
        <f t="shared" si="126"/>
        <v>3.8372985418265541E-4</v>
      </c>
      <c r="H130" s="2">
        <f t="shared" si="126"/>
        <v>3.8372985418265541E-4</v>
      </c>
      <c r="I130" s="2">
        <f t="shared" si="126"/>
        <v>0</v>
      </c>
      <c r="J130" s="2">
        <f t="shared" si="126"/>
        <v>0</v>
      </c>
      <c r="K130" s="2">
        <f t="shared" si="126"/>
        <v>0</v>
      </c>
      <c r="L130" s="2">
        <f t="shared" si="126"/>
        <v>0</v>
      </c>
      <c r="M130" s="2">
        <f t="shared" si="126"/>
        <v>0</v>
      </c>
      <c r="N130" s="2">
        <f t="shared" si="126"/>
        <v>0</v>
      </c>
      <c r="O130" s="2">
        <f t="shared" si="126"/>
        <v>7.6745970836531081E-4</v>
      </c>
      <c r="P130" s="2">
        <f t="shared" si="126"/>
        <v>0</v>
      </c>
      <c r="Q130" s="2">
        <f t="shared" si="126"/>
        <v>7.6745970836531092E-4</v>
      </c>
      <c r="R130" s="2">
        <f t="shared" si="126"/>
        <v>3.8372985418265535E-4</v>
      </c>
      <c r="S130" s="2">
        <f t="shared" si="126"/>
        <v>7.674597083653107E-4</v>
      </c>
      <c r="T130" s="2">
        <f t="shared" si="126"/>
        <v>1.5349194167306218E-3</v>
      </c>
      <c r="U130" s="2">
        <f t="shared" si="126"/>
        <v>3.8372985418265535E-4</v>
      </c>
      <c r="V130" s="2">
        <f t="shared" si="126"/>
        <v>0</v>
      </c>
      <c r="W130" s="2">
        <f t="shared" si="126"/>
        <v>0</v>
      </c>
      <c r="X130" s="2">
        <f t="shared" si="126"/>
        <v>3.8372985418265535E-4</v>
      </c>
      <c r="Y130" s="2">
        <f t="shared" si="126"/>
        <v>0</v>
      </c>
      <c r="Z130" s="2">
        <f t="shared" si="126"/>
        <v>0</v>
      </c>
      <c r="AA130" s="2">
        <f t="shared" si="126"/>
        <v>0</v>
      </c>
      <c r="AB130" s="2">
        <f t="shared" si="126"/>
        <v>0</v>
      </c>
      <c r="AC130" s="2">
        <f t="shared" si="126"/>
        <v>0</v>
      </c>
      <c r="AD130" s="2">
        <f t="shared" si="126"/>
        <v>0</v>
      </c>
      <c r="AE130" s="2">
        <f t="shared" si="126"/>
        <v>6.5234075211051418E-3</v>
      </c>
      <c r="AF130" s="2">
        <f t="shared" si="126"/>
        <v>0</v>
      </c>
      <c r="AG130" s="2">
        <f t="shared" si="126"/>
        <v>0</v>
      </c>
      <c r="AH130" s="2">
        <f t="shared" si="126"/>
        <v>0</v>
      </c>
      <c r="AI130" s="2">
        <f t="shared" si="126"/>
        <v>0</v>
      </c>
      <c r="AJ130" s="2">
        <f t="shared" si="126"/>
        <v>0</v>
      </c>
      <c r="AK130" s="2">
        <f t="shared" si="126"/>
        <v>0</v>
      </c>
      <c r="AL130" s="2">
        <f t="shared" si="126"/>
        <v>3.8372985418265622E-4</v>
      </c>
      <c r="AM130" s="2">
        <f t="shared" si="126"/>
        <v>0</v>
      </c>
      <c r="AN130" s="2">
        <f t="shared" si="126"/>
        <v>3.8372985418265448E-4</v>
      </c>
      <c r="AO130" s="2">
        <f t="shared" si="126"/>
        <v>7.674597083653107E-4</v>
      </c>
      <c r="AP130" s="2">
        <f t="shared" si="126"/>
        <v>0</v>
      </c>
      <c r="AQ130" s="2">
        <f t="shared" si="126"/>
        <v>0</v>
      </c>
      <c r="AR130" s="2">
        <f t="shared" si="126"/>
        <v>0</v>
      </c>
      <c r="AS130" s="2">
        <f t="shared" si="126"/>
        <v>0</v>
      </c>
      <c r="AT130" s="2">
        <f t="shared" si="126"/>
        <v>0</v>
      </c>
      <c r="AU130" s="2">
        <f t="shared" si="126"/>
        <v>0</v>
      </c>
      <c r="AV130" s="2">
        <f t="shared" si="126"/>
        <v>0</v>
      </c>
      <c r="AW130" s="2">
        <f t="shared" si="126"/>
        <v>0</v>
      </c>
      <c r="AX130" s="2">
        <f t="shared" si="126"/>
        <v>0</v>
      </c>
      <c r="AY130" s="2">
        <f t="shared" si="126"/>
        <v>0</v>
      </c>
      <c r="AZ130" s="2">
        <f t="shared" si="126"/>
        <v>0</v>
      </c>
      <c r="BA130" s="2">
        <f t="shared" si="126"/>
        <v>0</v>
      </c>
      <c r="BB130" s="2">
        <f t="shared" si="126"/>
        <v>0</v>
      </c>
      <c r="BC130" s="2">
        <f t="shared" si="126"/>
        <v>0</v>
      </c>
      <c r="BD130" s="2">
        <f t="shared" si="126"/>
        <v>0</v>
      </c>
      <c r="BE130" s="2">
        <f t="shared" si="126"/>
        <v>0</v>
      </c>
      <c r="BF130" s="2">
        <f t="shared" si="126"/>
        <v>0</v>
      </c>
      <c r="BG130" s="2">
        <f t="shared" si="126"/>
        <v>0</v>
      </c>
      <c r="BH130" s="2">
        <f t="shared" si="126"/>
        <v>0</v>
      </c>
      <c r="BI130" s="2" t="str">
        <f t="shared" si="126"/>
        <v/>
      </c>
      <c r="BJ130" s="2" t="str">
        <f t="shared" si="126"/>
        <v/>
      </c>
      <c r="BK130" s="2" t="str">
        <f t="shared" si="126"/>
        <v/>
      </c>
      <c r="BL130" s="2" t="str">
        <f t="shared" si="126"/>
        <v/>
      </c>
      <c r="BM130" s="2" t="str">
        <f t="shared" si="126"/>
        <v/>
      </c>
      <c r="BN130" s="2" t="str">
        <f t="shared" si="126"/>
        <v/>
      </c>
      <c r="BO130" s="2" t="str">
        <f t="shared" si="126"/>
        <v/>
      </c>
      <c r="BP130" s="2" t="str">
        <f t="shared" ref="BP130:CK130" si="127">IF(BP38="","",BP38-BO38)</f>
        <v/>
      </c>
      <c r="BQ130" s="2" t="str">
        <f t="shared" si="127"/>
        <v/>
      </c>
      <c r="BR130" s="2" t="str">
        <f t="shared" si="127"/>
        <v/>
      </c>
      <c r="BS130" s="2" t="str">
        <f t="shared" si="127"/>
        <v/>
      </c>
      <c r="BT130" s="2" t="str">
        <f t="shared" si="127"/>
        <v/>
      </c>
      <c r="BU130" s="2" t="str">
        <f t="shared" si="127"/>
        <v/>
      </c>
      <c r="BV130" s="2" t="str">
        <f t="shared" si="127"/>
        <v/>
      </c>
      <c r="BW130" s="2" t="str">
        <f t="shared" si="127"/>
        <v/>
      </c>
      <c r="BX130" s="2" t="str">
        <f t="shared" si="127"/>
        <v/>
      </c>
      <c r="BY130" s="2" t="str">
        <f t="shared" si="127"/>
        <v/>
      </c>
      <c r="BZ130" s="2" t="str">
        <f t="shared" si="127"/>
        <v/>
      </c>
      <c r="CA130" s="2" t="str">
        <f t="shared" si="127"/>
        <v/>
      </c>
      <c r="CB130" s="2" t="str">
        <f t="shared" si="127"/>
        <v/>
      </c>
      <c r="CC130" s="2" t="str">
        <f t="shared" si="127"/>
        <v/>
      </c>
      <c r="CD130" s="2" t="str">
        <f t="shared" si="127"/>
        <v/>
      </c>
      <c r="CE130" s="2" t="str">
        <f t="shared" si="127"/>
        <v/>
      </c>
      <c r="CF130" s="2" t="str">
        <f t="shared" si="127"/>
        <v/>
      </c>
      <c r="CG130" s="2" t="str">
        <f t="shared" si="127"/>
        <v/>
      </c>
      <c r="CH130" s="2" t="str">
        <f t="shared" si="127"/>
        <v/>
      </c>
      <c r="CI130" s="2" t="str">
        <f t="shared" si="127"/>
        <v/>
      </c>
      <c r="CJ130" s="2" t="str">
        <f t="shared" si="127"/>
        <v/>
      </c>
      <c r="CK130" s="2" t="str">
        <f t="shared" si="127"/>
        <v/>
      </c>
    </row>
    <row r="131" spans="1:89" ht="14.5" customHeight="1">
      <c r="A131" s="5">
        <v>41821</v>
      </c>
      <c r="B131" s="6">
        <f t="shared" si="68"/>
        <v>0</v>
      </c>
      <c r="C131" s="2">
        <f t="shared" si="69"/>
        <v>0</v>
      </c>
      <c r="D131" s="2">
        <f t="shared" ref="D131:BO131" si="128">IF(D39="","",D39-C39)</f>
        <v>0</v>
      </c>
      <c r="E131" s="2">
        <f t="shared" si="128"/>
        <v>0</v>
      </c>
      <c r="F131" s="2">
        <f t="shared" si="128"/>
        <v>0</v>
      </c>
      <c r="G131" s="2">
        <f t="shared" si="128"/>
        <v>0</v>
      </c>
      <c r="H131" s="2">
        <f t="shared" si="128"/>
        <v>4.0799673602611179E-4</v>
      </c>
      <c r="I131" s="2">
        <f t="shared" si="128"/>
        <v>8.1599347205222347E-4</v>
      </c>
      <c r="J131" s="2">
        <f t="shared" si="128"/>
        <v>0</v>
      </c>
      <c r="K131" s="2">
        <f t="shared" si="128"/>
        <v>4.079967360261119E-4</v>
      </c>
      <c r="L131" s="2">
        <f t="shared" si="128"/>
        <v>0</v>
      </c>
      <c r="M131" s="2">
        <f t="shared" si="128"/>
        <v>0</v>
      </c>
      <c r="N131" s="2">
        <f t="shared" si="128"/>
        <v>4.079967360261119E-4</v>
      </c>
      <c r="O131" s="2">
        <f t="shared" si="128"/>
        <v>4.0799673602611147E-4</v>
      </c>
      <c r="P131" s="2">
        <f t="shared" si="128"/>
        <v>0</v>
      </c>
      <c r="Q131" s="2">
        <f t="shared" si="128"/>
        <v>1.2239902080783357E-3</v>
      </c>
      <c r="R131" s="2">
        <f t="shared" si="128"/>
        <v>1.2239902080783348E-3</v>
      </c>
      <c r="S131" s="2">
        <f t="shared" si="128"/>
        <v>0</v>
      </c>
      <c r="T131" s="2">
        <f t="shared" si="128"/>
        <v>0</v>
      </c>
      <c r="U131" s="2">
        <f t="shared" si="128"/>
        <v>0</v>
      </c>
      <c r="V131" s="2">
        <f t="shared" si="128"/>
        <v>4.0799673602611233E-4</v>
      </c>
      <c r="W131" s="2">
        <f t="shared" si="128"/>
        <v>4.0799673602611147E-4</v>
      </c>
      <c r="X131" s="2">
        <f t="shared" si="128"/>
        <v>0</v>
      </c>
      <c r="Y131" s="2">
        <f t="shared" si="128"/>
        <v>0</v>
      </c>
      <c r="Z131" s="2">
        <f t="shared" si="128"/>
        <v>0</v>
      </c>
      <c r="AA131" s="2">
        <f t="shared" si="128"/>
        <v>0</v>
      </c>
      <c r="AB131" s="2">
        <f t="shared" si="128"/>
        <v>0</v>
      </c>
      <c r="AC131" s="2">
        <f t="shared" si="128"/>
        <v>0</v>
      </c>
      <c r="AD131" s="2">
        <f t="shared" si="128"/>
        <v>6.1199510403916772E-3</v>
      </c>
      <c r="AE131" s="2">
        <f t="shared" si="128"/>
        <v>0</v>
      </c>
      <c r="AF131" s="2">
        <f t="shared" si="128"/>
        <v>0</v>
      </c>
      <c r="AG131" s="2">
        <f t="shared" si="128"/>
        <v>1.2239902080783353E-3</v>
      </c>
      <c r="AH131" s="2">
        <f t="shared" si="128"/>
        <v>0</v>
      </c>
      <c r="AI131" s="2">
        <f t="shared" si="128"/>
        <v>0</v>
      </c>
      <c r="AJ131" s="2">
        <f t="shared" si="128"/>
        <v>0</v>
      </c>
      <c r="AK131" s="2">
        <f t="shared" si="128"/>
        <v>0</v>
      </c>
      <c r="AL131" s="2">
        <f t="shared" si="128"/>
        <v>0</v>
      </c>
      <c r="AM131" s="2">
        <f t="shared" si="128"/>
        <v>0</v>
      </c>
      <c r="AN131" s="2">
        <f t="shared" si="128"/>
        <v>0</v>
      </c>
      <c r="AO131" s="2">
        <f t="shared" si="128"/>
        <v>0</v>
      </c>
      <c r="AP131" s="2">
        <f t="shared" si="128"/>
        <v>0</v>
      </c>
      <c r="AQ131" s="2">
        <f t="shared" si="128"/>
        <v>0</v>
      </c>
      <c r="AR131" s="2">
        <f t="shared" si="128"/>
        <v>0</v>
      </c>
      <c r="AS131" s="2">
        <f t="shared" si="128"/>
        <v>0</v>
      </c>
      <c r="AT131" s="2">
        <f t="shared" si="128"/>
        <v>0</v>
      </c>
      <c r="AU131" s="2">
        <f t="shared" si="128"/>
        <v>0</v>
      </c>
      <c r="AV131" s="2">
        <f t="shared" si="128"/>
        <v>0</v>
      </c>
      <c r="AW131" s="2">
        <f t="shared" si="128"/>
        <v>0</v>
      </c>
      <c r="AX131" s="2">
        <f t="shared" si="128"/>
        <v>0</v>
      </c>
      <c r="AY131" s="2">
        <f t="shared" si="128"/>
        <v>0</v>
      </c>
      <c r="AZ131" s="2">
        <f t="shared" si="128"/>
        <v>0</v>
      </c>
      <c r="BA131" s="2">
        <f t="shared" si="128"/>
        <v>0</v>
      </c>
      <c r="BB131" s="2">
        <f t="shared" si="128"/>
        <v>0</v>
      </c>
      <c r="BC131" s="2">
        <f t="shared" si="128"/>
        <v>0</v>
      </c>
      <c r="BD131" s="2">
        <f t="shared" si="128"/>
        <v>0</v>
      </c>
      <c r="BE131" s="2">
        <f t="shared" si="128"/>
        <v>0</v>
      </c>
      <c r="BF131" s="2">
        <f t="shared" si="128"/>
        <v>0</v>
      </c>
      <c r="BG131" s="2">
        <f t="shared" si="128"/>
        <v>0</v>
      </c>
      <c r="BH131" s="2" t="str">
        <f t="shared" si="128"/>
        <v/>
      </c>
      <c r="BI131" s="2" t="str">
        <f t="shared" si="128"/>
        <v/>
      </c>
      <c r="BJ131" s="2" t="str">
        <f t="shared" si="128"/>
        <v/>
      </c>
      <c r="BK131" s="2" t="str">
        <f t="shared" si="128"/>
        <v/>
      </c>
      <c r="BL131" s="2" t="str">
        <f t="shared" si="128"/>
        <v/>
      </c>
      <c r="BM131" s="2" t="str">
        <f t="shared" si="128"/>
        <v/>
      </c>
      <c r="BN131" s="2" t="str">
        <f t="shared" si="128"/>
        <v/>
      </c>
      <c r="BO131" s="2" t="str">
        <f t="shared" si="128"/>
        <v/>
      </c>
      <c r="BP131" s="2" t="str">
        <f t="shared" ref="BP131:CK131" si="129">IF(BP39="","",BP39-BO39)</f>
        <v/>
      </c>
      <c r="BQ131" s="2" t="str">
        <f t="shared" si="129"/>
        <v/>
      </c>
      <c r="BR131" s="2" t="str">
        <f t="shared" si="129"/>
        <v/>
      </c>
      <c r="BS131" s="2" t="str">
        <f t="shared" si="129"/>
        <v/>
      </c>
      <c r="BT131" s="2" t="str">
        <f t="shared" si="129"/>
        <v/>
      </c>
      <c r="BU131" s="2" t="str">
        <f t="shared" si="129"/>
        <v/>
      </c>
      <c r="BV131" s="2" t="str">
        <f t="shared" si="129"/>
        <v/>
      </c>
      <c r="BW131" s="2" t="str">
        <f t="shared" si="129"/>
        <v/>
      </c>
      <c r="BX131" s="2" t="str">
        <f t="shared" si="129"/>
        <v/>
      </c>
      <c r="BY131" s="2" t="str">
        <f t="shared" si="129"/>
        <v/>
      </c>
      <c r="BZ131" s="2" t="str">
        <f t="shared" si="129"/>
        <v/>
      </c>
      <c r="CA131" s="2" t="str">
        <f t="shared" si="129"/>
        <v/>
      </c>
      <c r="CB131" s="2" t="str">
        <f t="shared" si="129"/>
        <v/>
      </c>
      <c r="CC131" s="2" t="str">
        <f t="shared" si="129"/>
        <v/>
      </c>
      <c r="CD131" s="2" t="str">
        <f t="shared" si="129"/>
        <v/>
      </c>
      <c r="CE131" s="2" t="str">
        <f t="shared" si="129"/>
        <v/>
      </c>
      <c r="CF131" s="2" t="str">
        <f t="shared" si="129"/>
        <v/>
      </c>
      <c r="CG131" s="2" t="str">
        <f t="shared" si="129"/>
        <v/>
      </c>
      <c r="CH131" s="2" t="str">
        <f t="shared" si="129"/>
        <v/>
      </c>
      <c r="CI131" s="2" t="str">
        <f t="shared" si="129"/>
        <v/>
      </c>
      <c r="CJ131" s="2" t="str">
        <f t="shared" si="129"/>
        <v/>
      </c>
      <c r="CK131" s="2" t="str">
        <f t="shared" si="129"/>
        <v/>
      </c>
    </row>
    <row r="132" spans="1:89" ht="14.5" customHeight="1">
      <c r="A132" s="5">
        <v>41852</v>
      </c>
      <c r="B132" s="6">
        <f t="shared" si="68"/>
        <v>0</v>
      </c>
      <c r="C132" s="2">
        <f t="shared" si="69"/>
        <v>0</v>
      </c>
      <c r="D132" s="2">
        <f t="shared" ref="D132:BO132" si="130">IF(D40="","",D40-C40)</f>
        <v>0</v>
      </c>
      <c r="E132" s="2">
        <f t="shared" si="130"/>
        <v>0</v>
      </c>
      <c r="F132" s="2">
        <f t="shared" si="130"/>
        <v>0</v>
      </c>
      <c r="G132" s="2">
        <f t="shared" si="130"/>
        <v>0</v>
      </c>
      <c r="H132" s="2">
        <f t="shared" si="130"/>
        <v>0</v>
      </c>
      <c r="I132" s="2">
        <f t="shared" si="130"/>
        <v>0</v>
      </c>
      <c r="J132" s="2">
        <f t="shared" si="130"/>
        <v>7.9396585946804284E-4</v>
      </c>
      <c r="K132" s="2">
        <f t="shared" si="130"/>
        <v>1.1909487892020642E-3</v>
      </c>
      <c r="L132" s="2">
        <f t="shared" si="130"/>
        <v>1.5879317189360859E-3</v>
      </c>
      <c r="M132" s="2">
        <f t="shared" si="130"/>
        <v>3.9698292973402126E-4</v>
      </c>
      <c r="N132" s="2">
        <f t="shared" si="130"/>
        <v>0</v>
      </c>
      <c r="O132" s="2">
        <f t="shared" si="130"/>
        <v>1.1909487892020646E-3</v>
      </c>
      <c r="P132" s="2">
        <f t="shared" si="130"/>
        <v>1.1909487892020638E-3</v>
      </c>
      <c r="Q132" s="2">
        <f t="shared" si="130"/>
        <v>3.9698292973402126E-4</v>
      </c>
      <c r="R132" s="2">
        <f t="shared" si="130"/>
        <v>1.1909487892020646E-3</v>
      </c>
      <c r="S132" s="2">
        <f t="shared" si="130"/>
        <v>0</v>
      </c>
      <c r="T132" s="2">
        <f t="shared" si="130"/>
        <v>1.984914648670108E-3</v>
      </c>
      <c r="U132" s="2">
        <f t="shared" si="130"/>
        <v>7.9396585946804252E-4</v>
      </c>
      <c r="V132" s="2">
        <f t="shared" si="130"/>
        <v>3.9698292973402126E-4</v>
      </c>
      <c r="W132" s="2">
        <f t="shared" si="130"/>
        <v>0</v>
      </c>
      <c r="X132" s="2">
        <f t="shared" si="130"/>
        <v>0</v>
      </c>
      <c r="Y132" s="2">
        <f t="shared" si="130"/>
        <v>0</v>
      </c>
      <c r="Z132" s="2">
        <f t="shared" si="130"/>
        <v>0</v>
      </c>
      <c r="AA132" s="2">
        <f t="shared" si="130"/>
        <v>0</v>
      </c>
      <c r="AB132" s="2">
        <f t="shared" si="130"/>
        <v>0</v>
      </c>
      <c r="AC132" s="2">
        <f t="shared" si="130"/>
        <v>8.3366415244144499E-3</v>
      </c>
      <c r="AD132" s="2">
        <f t="shared" si="130"/>
        <v>3.9698292973402299E-4</v>
      </c>
      <c r="AE132" s="2">
        <f t="shared" si="130"/>
        <v>0</v>
      </c>
      <c r="AF132" s="2">
        <f t="shared" si="130"/>
        <v>0</v>
      </c>
      <c r="AG132" s="2">
        <f t="shared" si="130"/>
        <v>0</v>
      </c>
      <c r="AH132" s="2">
        <f t="shared" si="130"/>
        <v>0</v>
      </c>
      <c r="AI132" s="2">
        <f t="shared" si="130"/>
        <v>0</v>
      </c>
      <c r="AJ132" s="2">
        <f t="shared" si="130"/>
        <v>0</v>
      </c>
      <c r="AK132" s="2">
        <f t="shared" si="130"/>
        <v>3.9698292973401952E-4</v>
      </c>
      <c r="AL132" s="2">
        <f t="shared" si="130"/>
        <v>0</v>
      </c>
      <c r="AM132" s="2">
        <f t="shared" si="130"/>
        <v>0</v>
      </c>
      <c r="AN132" s="2">
        <f t="shared" si="130"/>
        <v>0</v>
      </c>
      <c r="AO132" s="2">
        <f t="shared" si="130"/>
        <v>0</v>
      </c>
      <c r="AP132" s="2">
        <f t="shared" si="130"/>
        <v>0</v>
      </c>
      <c r="AQ132" s="2">
        <f t="shared" si="130"/>
        <v>0</v>
      </c>
      <c r="AR132" s="2">
        <f t="shared" si="130"/>
        <v>0</v>
      </c>
      <c r="AS132" s="2">
        <f t="shared" si="130"/>
        <v>0</v>
      </c>
      <c r="AT132" s="2">
        <f t="shared" si="130"/>
        <v>0</v>
      </c>
      <c r="AU132" s="2">
        <f t="shared" si="130"/>
        <v>0</v>
      </c>
      <c r="AV132" s="2">
        <f t="shared" si="130"/>
        <v>0</v>
      </c>
      <c r="AW132" s="2">
        <f t="shared" si="130"/>
        <v>0</v>
      </c>
      <c r="AX132" s="2">
        <f t="shared" si="130"/>
        <v>0</v>
      </c>
      <c r="AY132" s="2">
        <f t="shared" si="130"/>
        <v>0</v>
      </c>
      <c r="AZ132" s="2">
        <f t="shared" si="130"/>
        <v>0</v>
      </c>
      <c r="BA132" s="2">
        <f t="shared" si="130"/>
        <v>0</v>
      </c>
      <c r="BB132" s="2">
        <f t="shared" si="130"/>
        <v>0</v>
      </c>
      <c r="BC132" s="2">
        <f t="shared" si="130"/>
        <v>0</v>
      </c>
      <c r="BD132" s="2">
        <f t="shared" si="130"/>
        <v>0</v>
      </c>
      <c r="BE132" s="2">
        <f t="shared" si="130"/>
        <v>0</v>
      </c>
      <c r="BF132" s="2">
        <f t="shared" si="130"/>
        <v>0</v>
      </c>
      <c r="BG132" s="2" t="str">
        <f t="shared" si="130"/>
        <v/>
      </c>
      <c r="BH132" s="2" t="str">
        <f t="shared" si="130"/>
        <v/>
      </c>
      <c r="BI132" s="2" t="str">
        <f t="shared" si="130"/>
        <v/>
      </c>
      <c r="BJ132" s="2" t="str">
        <f t="shared" si="130"/>
        <v/>
      </c>
      <c r="BK132" s="2" t="str">
        <f t="shared" si="130"/>
        <v/>
      </c>
      <c r="BL132" s="2" t="str">
        <f t="shared" si="130"/>
        <v/>
      </c>
      <c r="BM132" s="2" t="str">
        <f t="shared" si="130"/>
        <v/>
      </c>
      <c r="BN132" s="2" t="str">
        <f t="shared" si="130"/>
        <v/>
      </c>
      <c r="BO132" s="2" t="str">
        <f t="shared" si="130"/>
        <v/>
      </c>
      <c r="BP132" s="2" t="str">
        <f t="shared" ref="BP132:CK132" si="131">IF(BP40="","",BP40-BO40)</f>
        <v/>
      </c>
      <c r="BQ132" s="2" t="str">
        <f t="shared" si="131"/>
        <v/>
      </c>
      <c r="BR132" s="2" t="str">
        <f t="shared" si="131"/>
        <v/>
      </c>
      <c r="BS132" s="2" t="str">
        <f t="shared" si="131"/>
        <v/>
      </c>
      <c r="BT132" s="2" t="str">
        <f t="shared" si="131"/>
        <v/>
      </c>
      <c r="BU132" s="2" t="str">
        <f t="shared" si="131"/>
        <v/>
      </c>
      <c r="BV132" s="2" t="str">
        <f t="shared" si="131"/>
        <v/>
      </c>
      <c r="BW132" s="2" t="str">
        <f t="shared" si="131"/>
        <v/>
      </c>
      <c r="BX132" s="2" t="str">
        <f t="shared" si="131"/>
        <v/>
      </c>
      <c r="BY132" s="2" t="str">
        <f t="shared" si="131"/>
        <v/>
      </c>
      <c r="BZ132" s="2" t="str">
        <f t="shared" si="131"/>
        <v/>
      </c>
      <c r="CA132" s="2" t="str">
        <f t="shared" si="131"/>
        <v/>
      </c>
      <c r="CB132" s="2" t="str">
        <f t="shared" si="131"/>
        <v/>
      </c>
      <c r="CC132" s="2" t="str">
        <f t="shared" si="131"/>
        <v/>
      </c>
      <c r="CD132" s="2" t="str">
        <f t="shared" si="131"/>
        <v/>
      </c>
      <c r="CE132" s="2" t="str">
        <f t="shared" si="131"/>
        <v/>
      </c>
      <c r="CF132" s="2" t="str">
        <f t="shared" si="131"/>
        <v/>
      </c>
      <c r="CG132" s="2" t="str">
        <f t="shared" si="131"/>
        <v/>
      </c>
      <c r="CH132" s="2" t="str">
        <f t="shared" si="131"/>
        <v/>
      </c>
      <c r="CI132" s="2" t="str">
        <f t="shared" si="131"/>
        <v/>
      </c>
      <c r="CJ132" s="2" t="str">
        <f t="shared" si="131"/>
        <v/>
      </c>
      <c r="CK132" s="2" t="str">
        <f t="shared" si="131"/>
        <v/>
      </c>
    </row>
    <row r="133" spans="1:89" ht="14.5" customHeight="1">
      <c r="A133" s="5">
        <v>41883</v>
      </c>
      <c r="B133" s="6">
        <f t="shared" si="68"/>
        <v>0</v>
      </c>
      <c r="C133" s="2">
        <f t="shared" si="69"/>
        <v>0</v>
      </c>
      <c r="D133" s="2">
        <f t="shared" ref="D133:BO133" si="132">IF(D41="","",D41-C41)</f>
        <v>0</v>
      </c>
      <c r="E133" s="2">
        <f t="shared" si="132"/>
        <v>3.5765379113018598E-4</v>
      </c>
      <c r="F133" s="2">
        <f t="shared" si="132"/>
        <v>0</v>
      </c>
      <c r="G133" s="2">
        <f t="shared" si="132"/>
        <v>0</v>
      </c>
      <c r="H133" s="2">
        <f t="shared" si="132"/>
        <v>0</v>
      </c>
      <c r="I133" s="2">
        <f t="shared" si="132"/>
        <v>0</v>
      </c>
      <c r="J133" s="2">
        <f t="shared" si="132"/>
        <v>3.5765379113018598E-4</v>
      </c>
      <c r="K133" s="2">
        <f t="shared" si="132"/>
        <v>3.5765379113018598E-4</v>
      </c>
      <c r="L133" s="2">
        <f t="shared" si="132"/>
        <v>1.0729613733905579E-3</v>
      </c>
      <c r="M133" s="2">
        <f t="shared" si="132"/>
        <v>3.5765379113018598E-4</v>
      </c>
      <c r="N133" s="2">
        <f t="shared" si="132"/>
        <v>7.1530758226037196E-4</v>
      </c>
      <c r="O133" s="2">
        <f t="shared" si="132"/>
        <v>0</v>
      </c>
      <c r="P133" s="2">
        <f t="shared" si="132"/>
        <v>2.1459227467811159E-3</v>
      </c>
      <c r="Q133" s="2">
        <f t="shared" si="132"/>
        <v>7.1530758226037196E-4</v>
      </c>
      <c r="R133" s="2">
        <f t="shared" si="132"/>
        <v>3.5765379113018598E-4</v>
      </c>
      <c r="S133" s="2">
        <f t="shared" si="132"/>
        <v>1.0729613733905579E-3</v>
      </c>
      <c r="T133" s="2">
        <f t="shared" si="132"/>
        <v>3.5765379113018598E-4</v>
      </c>
      <c r="U133" s="2">
        <f t="shared" si="132"/>
        <v>0</v>
      </c>
      <c r="V133" s="2">
        <f t="shared" si="132"/>
        <v>0</v>
      </c>
      <c r="W133" s="2">
        <f t="shared" si="132"/>
        <v>0</v>
      </c>
      <c r="X133" s="2">
        <f t="shared" si="132"/>
        <v>0</v>
      </c>
      <c r="Y133" s="2">
        <f t="shared" si="132"/>
        <v>0</v>
      </c>
      <c r="Z133" s="2">
        <f t="shared" si="132"/>
        <v>0</v>
      </c>
      <c r="AA133" s="2">
        <f t="shared" si="132"/>
        <v>0</v>
      </c>
      <c r="AB133" s="2">
        <f t="shared" si="132"/>
        <v>7.5107296137339064E-3</v>
      </c>
      <c r="AC133" s="2">
        <f t="shared" si="132"/>
        <v>3.5765379113018511E-4</v>
      </c>
      <c r="AD133" s="2">
        <f t="shared" si="132"/>
        <v>0</v>
      </c>
      <c r="AE133" s="2">
        <f t="shared" si="132"/>
        <v>0</v>
      </c>
      <c r="AF133" s="2">
        <f t="shared" si="132"/>
        <v>0</v>
      </c>
      <c r="AG133" s="2">
        <f t="shared" si="132"/>
        <v>1.0729613733905588E-3</v>
      </c>
      <c r="AH133" s="2">
        <f t="shared" si="132"/>
        <v>3.5765379113018511E-4</v>
      </c>
      <c r="AI133" s="2">
        <f t="shared" si="132"/>
        <v>0</v>
      </c>
      <c r="AJ133" s="2">
        <f t="shared" si="132"/>
        <v>0</v>
      </c>
      <c r="AK133" s="2">
        <f t="shared" si="132"/>
        <v>0</v>
      </c>
      <c r="AL133" s="2">
        <f t="shared" si="132"/>
        <v>3.5765379113018511E-4</v>
      </c>
      <c r="AM133" s="2">
        <f t="shared" si="132"/>
        <v>0</v>
      </c>
      <c r="AN133" s="2">
        <f t="shared" si="132"/>
        <v>0</v>
      </c>
      <c r="AO133" s="2">
        <f t="shared" si="132"/>
        <v>0</v>
      </c>
      <c r="AP133" s="2">
        <f t="shared" si="132"/>
        <v>0</v>
      </c>
      <c r="AQ133" s="2">
        <f t="shared" si="132"/>
        <v>0</v>
      </c>
      <c r="AR133" s="2">
        <f t="shared" si="132"/>
        <v>0</v>
      </c>
      <c r="AS133" s="2">
        <f t="shared" si="132"/>
        <v>0</v>
      </c>
      <c r="AT133" s="2">
        <f t="shared" si="132"/>
        <v>0</v>
      </c>
      <c r="AU133" s="2">
        <f t="shared" si="132"/>
        <v>0</v>
      </c>
      <c r="AV133" s="2">
        <f t="shared" si="132"/>
        <v>0</v>
      </c>
      <c r="AW133" s="2">
        <f t="shared" si="132"/>
        <v>0</v>
      </c>
      <c r="AX133" s="2">
        <f t="shared" si="132"/>
        <v>0</v>
      </c>
      <c r="AY133" s="2">
        <f t="shared" si="132"/>
        <v>0</v>
      </c>
      <c r="AZ133" s="2">
        <f t="shared" si="132"/>
        <v>0</v>
      </c>
      <c r="BA133" s="2">
        <f t="shared" si="132"/>
        <v>0</v>
      </c>
      <c r="BB133" s="2">
        <f t="shared" si="132"/>
        <v>0</v>
      </c>
      <c r="BC133" s="2">
        <f t="shared" si="132"/>
        <v>0</v>
      </c>
      <c r="BD133" s="2">
        <f t="shared" si="132"/>
        <v>0</v>
      </c>
      <c r="BE133" s="2">
        <f t="shared" si="132"/>
        <v>0</v>
      </c>
      <c r="BF133" s="2" t="str">
        <f t="shared" si="132"/>
        <v/>
      </c>
      <c r="BG133" s="2" t="str">
        <f t="shared" si="132"/>
        <v/>
      </c>
      <c r="BH133" s="2" t="str">
        <f t="shared" si="132"/>
        <v/>
      </c>
      <c r="BI133" s="2" t="str">
        <f t="shared" si="132"/>
        <v/>
      </c>
      <c r="BJ133" s="2" t="str">
        <f t="shared" si="132"/>
        <v/>
      </c>
      <c r="BK133" s="2" t="str">
        <f t="shared" si="132"/>
        <v/>
      </c>
      <c r="BL133" s="2" t="str">
        <f t="shared" si="132"/>
        <v/>
      </c>
      <c r="BM133" s="2" t="str">
        <f t="shared" si="132"/>
        <v/>
      </c>
      <c r="BN133" s="2" t="str">
        <f t="shared" si="132"/>
        <v/>
      </c>
      <c r="BO133" s="2" t="str">
        <f t="shared" si="132"/>
        <v/>
      </c>
      <c r="BP133" s="2" t="str">
        <f t="shared" ref="BP133:CK133" si="133">IF(BP41="","",BP41-BO41)</f>
        <v/>
      </c>
      <c r="BQ133" s="2" t="str">
        <f t="shared" si="133"/>
        <v/>
      </c>
      <c r="BR133" s="2" t="str">
        <f t="shared" si="133"/>
        <v/>
      </c>
      <c r="BS133" s="2" t="str">
        <f t="shared" si="133"/>
        <v/>
      </c>
      <c r="BT133" s="2" t="str">
        <f t="shared" si="133"/>
        <v/>
      </c>
      <c r="BU133" s="2" t="str">
        <f t="shared" si="133"/>
        <v/>
      </c>
      <c r="BV133" s="2" t="str">
        <f t="shared" si="133"/>
        <v/>
      </c>
      <c r="BW133" s="2" t="str">
        <f t="shared" si="133"/>
        <v/>
      </c>
      <c r="BX133" s="2" t="str">
        <f t="shared" si="133"/>
        <v/>
      </c>
      <c r="BY133" s="2" t="str">
        <f t="shared" si="133"/>
        <v/>
      </c>
      <c r="BZ133" s="2" t="str">
        <f t="shared" si="133"/>
        <v/>
      </c>
      <c r="CA133" s="2" t="str">
        <f t="shared" si="133"/>
        <v/>
      </c>
      <c r="CB133" s="2" t="str">
        <f t="shared" si="133"/>
        <v/>
      </c>
      <c r="CC133" s="2" t="str">
        <f t="shared" si="133"/>
        <v/>
      </c>
      <c r="CD133" s="2" t="str">
        <f t="shared" si="133"/>
        <v/>
      </c>
      <c r="CE133" s="2" t="str">
        <f t="shared" si="133"/>
        <v/>
      </c>
      <c r="CF133" s="2" t="str">
        <f t="shared" si="133"/>
        <v/>
      </c>
      <c r="CG133" s="2" t="str">
        <f t="shared" si="133"/>
        <v/>
      </c>
      <c r="CH133" s="2" t="str">
        <f t="shared" si="133"/>
        <v/>
      </c>
      <c r="CI133" s="2" t="str">
        <f t="shared" si="133"/>
        <v/>
      </c>
      <c r="CJ133" s="2" t="str">
        <f t="shared" si="133"/>
        <v/>
      </c>
      <c r="CK133" s="2" t="str">
        <f t="shared" si="133"/>
        <v/>
      </c>
    </row>
    <row r="134" spans="1:89" ht="14.5" customHeight="1">
      <c r="A134" s="5">
        <v>41913</v>
      </c>
      <c r="B134" s="6">
        <f t="shared" si="68"/>
        <v>0</v>
      </c>
      <c r="C134" s="2">
        <f t="shared" si="69"/>
        <v>0</v>
      </c>
      <c r="D134" s="2">
        <f t="shared" ref="D134:BO134" si="134">IF(D42="","",D42-C42)</f>
        <v>3.4965034965034965E-4</v>
      </c>
      <c r="E134" s="2">
        <f t="shared" si="134"/>
        <v>0</v>
      </c>
      <c r="F134" s="2">
        <f t="shared" si="134"/>
        <v>0</v>
      </c>
      <c r="G134" s="2">
        <f t="shared" si="134"/>
        <v>0</v>
      </c>
      <c r="H134" s="2">
        <f t="shared" si="134"/>
        <v>0</v>
      </c>
      <c r="I134" s="2">
        <f t="shared" si="134"/>
        <v>1.048951048951049E-3</v>
      </c>
      <c r="J134" s="2">
        <f t="shared" si="134"/>
        <v>6.993006993006993E-4</v>
      </c>
      <c r="K134" s="2">
        <f t="shared" si="134"/>
        <v>0</v>
      </c>
      <c r="L134" s="2">
        <f t="shared" si="134"/>
        <v>1.0489510489510492E-3</v>
      </c>
      <c r="M134" s="2">
        <f t="shared" si="134"/>
        <v>3.4965034965034943E-4</v>
      </c>
      <c r="N134" s="2">
        <f t="shared" si="134"/>
        <v>3.4965034965034987E-4</v>
      </c>
      <c r="O134" s="2">
        <f t="shared" si="134"/>
        <v>6.9930069930069887E-4</v>
      </c>
      <c r="P134" s="2">
        <f t="shared" si="134"/>
        <v>3.496503496503503E-4</v>
      </c>
      <c r="Q134" s="2">
        <f t="shared" si="134"/>
        <v>1.3986013986013986E-3</v>
      </c>
      <c r="R134" s="2">
        <f t="shared" si="134"/>
        <v>0</v>
      </c>
      <c r="S134" s="2">
        <f t="shared" si="134"/>
        <v>0</v>
      </c>
      <c r="T134" s="2">
        <f t="shared" si="134"/>
        <v>1.7482517482517472E-3</v>
      </c>
      <c r="U134" s="2">
        <f t="shared" si="134"/>
        <v>0</v>
      </c>
      <c r="V134" s="2">
        <f t="shared" si="134"/>
        <v>0</v>
      </c>
      <c r="W134" s="2">
        <f t="shared" si="134"/>
        <v>0</v>
      </c>
      <c r="X134" s="2">
        <f t="shared" si="134"/>
        <v>0</v>
      </c>
      <c r="Y134" s="2">
        <f t="shared" si="134"/>
        <v>0</v>
      </c>
      <c r="Z134" s="2">
        <f t="shared" si="134"/>
        <v>0</v>
      </c>
      <c r="AA134" s="2">
        <f t="shared" si="134"/>
        <v>5.2447552447552458E-3</v>
      </c>
      <c r="AB134" s="2">
        <f t="shared" si="134"/>
        <v>1.748251748251748E-3</v>
      </c>
      <c r="AC134" s="2">
        <f t="shared" si="134"/>
        <v>0</v>
      </c>
      <c r="AD134" s="2">
        <f t="shared" si="134"/>
        <v>0</v>
      </c>
      <c r="AE134" s="2">
        <f t="shared" si="134"/>
        <v>0</v>
      </c>
      <c r="AF134" s="2">
        <f t="shared" si="134"/>
        <v>0</v>
      </c>
      <c r="AG134" s="2">
        <f t="shared" si="134"/>
        <v>0</v>
      </c>
      <c r="AH134" s="2">
        <f t="shared" si="134"/>
        <v>6.993006993007006E-4</v>
      </c>
      <c r="AI134" s="2">
        <f t="shared" si="134"/>
        <v>6.9930069930069713E-4</v>
      </c>
      <c r="AJ134" s="2">
        <f t="shared" si="134"/>
        <v>0</v>
      </c>
      <c r="AK134" s="2">
        <f t="shared" si="134"/>
        <v>6.993006993007006E-4</v>
      </c>
      <c r="AL134" s="2">
        <f t="shared" si="134"/>
        <v>0</v>
      </c>
      <c r="AM134" s="2">
        <f t="shared" si="134"/>
        <v>0</v>
      </c>
      <c r="AN134" s="2">
        <f t="shared" si="134"/>
        <v>0</v>
      </c>
      <c r="AO134" s="2">
        <f t="shared" si="134"/>
        <v>0</v>
      </c>
      <c r="AP134" s="2">
        <f t="shared" si="134"/>
        <v>0</v>
      </c>
      <c r="AQ134" s="2">
        <f t="shared" si="134"/>
        <v>0</v>
      </c>
      <c r="AR134" s="2">
        <f t="shared" si="134"/>
        <v>0</v>
      </c>
      <c r="AS134" s="2">
        <f t="shared" si="134"/>
        <v>0</v>
      </c>
      <c r="AT134" s="2">
        <f t="shared" si="134"/>
        <v>0</v>
      </c>
      <c r="AU134" s="2">
        <f t="shared" si="134"/>
        <v>0</v>
      </c>
      <c r="AV134" s="2">
        <f t="shared" si="134"/>
        <v>0</v>
      </c>
      <c r="AW134" s="2">
        <f t="shared" si="134"/>
        <v>0</v>
      </c>
      <c r="AX134" s="2">
        <f t="shared" si="134"/>
        <v>0</v>
      </c>
      <c r="AY134" s="2">
        <f t="shared" si="134"/>
        <v>0</v>
      </c>
      <c r="AZ134" s="2">
        <f t="shared" si="134"/>
        <v>0</v>
      </c>
      <c r="BA134" s="2">
        <f t="shared" si="134"/>
        <v>0</v>
      </c>
      <c r="BB134" s="2">
        <f t="shared" si="134"/>
        <v>0</v>
      </c>
      <c r="BC134" s="2">
        <f t="shared" si="134"/>
        <v>0</v>
      </c>
      <c r="BD134" s="2">
        <f t="shared" si="134"/>
        <v>0</v>
      </c>
      <c r="BE134" s="2" t="str">
        <f t="shared" si="134"/>
        <v/>
      </c>
      <c r="BF134" s="2" t="str">
        <f t="shared" si="134"/>
        <v/>
      </c>
      <c r="BG134" s="2" t="str">
        <f t="shared" si="134"/>
        <v/>
      </c>
      <c r="BH134" s="2" t="str">
        <f t="shared" si="134"/>
        <v/>
      </c>
      <c r="BI134" s="2" t="str">
        <f t="shared" si="134"/>
        <v/>
      </c>
      <c r="BJ134" s="2" t="str">
        <f t="shared" si="134"/>
        <v/>
      </c>
      <c r="BK134" s="2" t="str">
        <f t="shared" si="134"/>
        <v/>
      </c>
      <c r="BL134" s="2" t="str">
        <f t="shared" si="134"/>
        <v/>
      </c>
      <c r="BM134" s="2" t="str">
        <f t="shared" si="134"/>
        <v/>
      </c>
      <c r="BN134" s="2" t="str">
        <f t="shared" si="134"/>
        <v/>
      </c>
      <c r="BO134" s="2" t="str">
        <f t="shared" si="134"/>
        <v/>
      </c>
      <c r="BP134" s="2" t="str">
        <f t="shared" ref="BP134:CK134" si="135">IF(BP42="","",BP42-BO42)</f>
        <v/>
      </c>
      <c r="BQ134" s="2" t="str">
        <f t="shared" si="135"/>
        <v/>
      </c>
      <c r="BR134" s="2" t="str">
        <f t="shared" si="135"/>
        <v/>
      </c>
      <c r="BS134" s="2" t="str">
        <f t="shared" si="135"/>
        <v/>
      </c>
      <c r="BT134" s="2" t="str">
        <f t="shared" si="135"/>
        <v/>
      </c>
      <c r="BU134" s="2" t="str">
        <f t="shared" si="135"/>
        <v/>
      </c>
      <c r="BV134" s="2" t="str">
        <f t="shared" si="135"/>
        <v/>
      </c>
      <c r="BW134" s="2" t="str">
        <f t="shared" si="135"/>
        <v/>
      </c>
      <c r="BX134" s="2" t="str">
        <f t="shared" si="135"/>
        <v/>
      </c>
      <c r="BY134" s="2" t="str">
        <f t="shared" si="135"/>
        <v/>
      </c>
      <c r="BZ134" s="2" t="str">
        <f t="shared" si="135"/>
        <v/>
      </c>
      <c r="CA134" s="2" t="str">
        <f t="shared" si="135"/>
        <v/>
      </c>
      <c r="CB134" s="2" t="str">
        <f t="shared" si="135"/>
        <v/>
      </c>
      <c r="CC134" s="2" t="str">
        <f t="shared" si="135"/>
        <v/>
      </c>
      <c r="CD134" s="2" t="str">
        <f t="shared" si="135"/>
        <v/>
      </c>
      <c r="CE134" s="2" t="str">
        <f t="shared" si="135"/>
        <v/>
      </c>
      <c r="CF134" s="2" t="str">
        <f t="shared" si="135"/>
        <v/>
      </c>
      <c r="CG134" s="2" t="str">
        <f t="shared" si="135"/>
        <v/>
      </c>
      <c r="CH134" s="2" t="str">
        <f t="shared" si="135"/>
        <v/>
      </c>
      <c r="CI134" s="2" t="str">
        <f t="shared" si="135"/>
        <v/>
      </c>
      <c r="CJ134" s="2" t="str">
        <f t="shared" si="135"/>
        <v/>
      </c>
      <c r="CK134" s="2" t="str">
        <f t="shared" si="135"/>
        <v/>
      </c>
    </row>
    <row r="135" spans="1:89" ht="14.5" customHeight="1">
      <c r="A135" s="5">
        <v>41944</v>
      </c>
      <c r="B135" s="6">
        <f t="shared" si="68"/>
        <v>0</v>
      </c>
      <c r="C135" s="2">
        <f t="shared" si="69"/>
        <v>0</v>
      </c>
      <c r="D135" s="2">
        <f t="shared" ref="D135:BO135" si="136">IF(D43="","",D43-C43)</f>
        <v>0</v>
      </c>
      <c r="E135" s="2">
        <f t="shared" si="136"/>
        <v>3.7439161362785476E-4</v>
      </c>
      <c r="F135" s="2">
        <f t="shared" si="136"/>
        <v>0</v>
      </c>
      <c r="G135" s="2">
        <f t="shared" si="136"/>
        <v>3.7439161362785476E-4</v>
      </c>
      <c r="H135" s="2">
        <f t="shared" si="136"/>
        <v>0</v>
      </c>
      <c r="I135" s="2">
        <f t="shared" si="136"/>
        <v>3.7439161362785465E-4</v>
      </c>
      <c r="J135" s="2">
        <f t="shared" si="136"/>
        <v>3.7439161362785487E-4</v>
      </c>
      <c r="K135" s="2">
        <f t="shared" si="136"/>
        <v>3.7439161362785465E-4</v>
      </c>
      <c r="L135" s="2">
        <f t="shared" si="136"/>
        <v>1.1231748408835644E-3</v>
      </c>
      <c r="M135" s="2">
        <f t="shared" si="136"/>
        <v>3.7439161362785465E-4</v>
      </c>
      <c r="N135" s="2">
        <f t="shared" si="136"/>
        <v>0</v>
      </c>
      <c r="O135" s="2">
        <f t="shared" si="136"/>
        <v>1.8719580681392733E-3</v>
      </c>
      <c r="P135" s="2">
        <f t="shared" si="136"/>
        <v>3.7439161362785509E-4</v>
      </c>
      <c r="Q135" s="2">
        <f t="shared" si="136"/>
        <v>0</v>
      </c>
      <c r="R135" s="2">
        <f t="shared" si="136"/>
        <v>3.7439161362785509E-4</v>
      </c>
      <c r="S135" s="2">
        <f t="shared" si="136"/>
        <v>0</v>
      </c>
      <c r="T135" s="2">
        <f t="shared" si="136"/>
        <v>0</v>
      </c>
      <c r="U135" s="2">
        <f t="shared" si="136"/>
        <v>0</v>
      </c>
      <c r="V135" s="2">
        <f t="shared" si="136"/>
        <v>0</v>
      </c>
      <c r="W135" s="2">
        <f t="shared" si="136"/>
        <v>0</v>
      </c>
      <c r="X135" s="2">
        <f t="shared" si="136"/>
        <v>0</v>
      </c>
      <c r="Y135" s="2">
        <f t="shared" si="136"/>
        <v>0</v>
      </c>
      <c r="Z135" s="2">
        <f t="shared" si="136"/>
        <v>7.1134406589292397E-3</v>
      </c>
      <c r="AA135" s="2">
        <f t="shared" si="136"/>
        <v>3.7439161362785509E-4</v>
      </c>
      <c r="AB135" s="2">
        <f t="shared" si="136"/>
        <v>0</v>
      </c>
      <c r="AC135" s="2">
        <f t="shared" si="136"/>
        <v>1.1231748408835635E-3</v>
      </c>
      <c r="AD135" s="2">
        <f t="shared" si="136"/>
        <v>1.1231748408835653E-3</v>
      </c>
      <c r="AE135" s="2">
        <f t="shared" si="136"/>
        <v>7.4878322725571017E-4</v>
      </c>
      <c r="AF135" s="2">
        <f t="shared" si="136"/>
        <v>0</v>
      </c>
      <c r="AG135" s="2">
        <f t="shared" si="136"/>
        <v>7.487832272557067E-4</v>
      </c>
      <c r="AH135" s="2">
        <f t="shared" si="136"/>
        <v>0</v>
      </c>
      <c r="AI135" s="2">
        <f t="shared" si="136"/>
        <v>0</v>
      </c>
      <c r="AJ135" s="2">
        <f t="shared" si="136"/>
        <v>3.7439161362785509E-4</v>
      </c>
      <c r="AK135" s="2">
        <f t="shared" si="136"/>
        <v>0</v>
      </c>
      <c r="AL135" s="2">
        <f t="shared" si="136"/>
        <v>0</v>
      </c>
      <c r="AM135" s="2">
        <f t="shared" si="136"/>
        <v>0</v>
      </c>
      <c r="AN135" s="2">
        <f t="shared" si="136"/>
        <v>0</v>
      </c>
      <c r="AO135" s="2">
        <f t="shared" si="136"/>
        <v>0</v>
      </c>
      <c r="AP135" s="2">
        <f t="shared" si="136"/>
        <v>0</v>
      </c>
      <c r="AQ135" s="2">
        <f t="shared" si="136"/>
        <v>0</v>
      </c>
      <c r="AR135" s="2">
        <f t="shared" si="136"/>
        <v>0</v>
      </c>
      <c r="AS135" s="2">
        <f t="shared" si="136"/>
        <v>0</v>
      </c>
      <c r="AT135" s="2">
        <f t="shared" si="136"/>
        <v>0</v>
      </c>
      <c r="AU135" s="2">
        <f t="shared" si="136"/>
        <v>0</v>
      </c>
      <c r="AV135" s="2">
        <f t="shared" si="136"/>
        <v>0</v>
      </c>
      <c r="AW135" s="2">
        <f t="shared" si="136"/>
        <v>0</v>
      </c>
      <c r="AX135" s="2">
        <f t="shared" si="136"/>
        <v>0</v>
      </c>
      <c r="AY135" s="2">
        <f t="shared" si="136"/>
        <v>0</v>
      </c>
      <c r="AZ135" s="2">
        <f t="shared" si="136"/>
        <v>0</v>
      </c>
      <c r="BA135" s="2">
        <f t="shared" si="136"/>
        <v>0</v>
      </c>
      <c r="BB135" s="2">
        <f t="shared" si="136"/>
        <v>0</v>
      </c>
      <c r="BC135" s="2">
        <f t="shared" si="136"/>
        <v>0</v>
      </c>
      <c r="BD135" s="2" t="str">
        <f t="shared" si="136"/>
        <v/>
      </c>
      <c r="BE135" s="2" t="str">
        <f t="shared" si="136"/>
        <v/>
      </c>
      <c r="BF135" s="2" t="str">
        <f t="shared" si="136"/>
        <v/>
      </c>
      <c r="BG135" s="2" t="str">
        <f t="shared" si="136"/>
        <v/>
      </c>
      <c r="BH135" s="2" t="str">
        <f t="shared" si="136"/>
        <v/>
      </c>
      <c r="BI135" s="2" t="str">
        <f t="shared" si="136"/>
        <v/>
      </c>
      <c r="BJ135" s="2" t="str">
        <f t="shared" si="136"/>
        <v/>
      </c>
      <c r="BK135" s="2" t="str">
        <f t="shared" si="136"/>
        <v/>
      </c>
      <c r="BL135" s="2" t="str">
        <f t="shared" si="136"/>
        <v/>
      </c>
      <c r="BM135" s="2" t="str">
        <f t="shared" si="136"/>
        <v/>
      </c>
      <c r="BN135" s="2" t="str">
        <f t="shared" si="136"/>
        <v/>
      </c>
      <c r="BO135" s="2" t="str">
        <f t="shared" si="136"/>
        <v/>
      </c>
      <c r="BP135" s="2" t="str">
        <f t="shared" ref="BP135:CK135" si="137">IF(BP43="","",BP43-BO43)</f>
        <v/>
      </c>
      <c r="BQ135" s="2" t="str">
        <f t="shared" si="137"/>
        <v/>
      </c>
      <c r="BR135" s="2" t="str">
        <f t="shared" si="137"/>
        <v/>
      </c>
      <c r="BS135" s="2" t="str">
        <f t="shared" si="137"/>
        <v/>
      </c>
      <c r="BT135" s="2" t="str">
        <f t="shared" si="137"/>
        <v/>
      </c>
      <c r="BU135" s="2" t="str">
        <f t="shared" si="137"/>
        <v/>
      </c>
      <c r="BV135" s="2" t="str">
        <f t="shared" si="137"/>
        <v/>
      </c>
      <c r="BW135" s="2" t="str">
        <f t="shared" si="137"/>
        <v/>
      </c>
      <c r="BX135" s="2" t="str">
        <f t="shared" si="137"/>
        <v/>
      </c>
      <c r="BY135" s="2" t="str">
        <f t="shared" si="137"/>
        <v/>
      </c>
      <c r="BZ135" s="2" t="str">
        <f t="shared" si="137"/>
        <v/>
      </c>
      <c r="CA135" s="2" t="str">
        <f t="shared" si="137"/>
        <v/>
      </c>
      <c r="CB135" s="2" t="str">
        <f t="shared" si="137"/>
        <v/>
      </c>
      <c r="CC135" s="2" t="str">
        <f t="shared" si="137"/>
        <v/>
      </c>
      <c r="CD135" s="2" t="str">
        <f t="shared" si="137"/>
        <v/>
      </c>
      <c r="CE135" s="2" t="str">
        <f t="shared" si="137"/>
        <v/>
      </c>
      <c r="CF135" s="2" t="str">
        <f t="shared" si="137"/>
        <v/>
      </c>
      <c r="CG135" s="2" t="str">
        <f t="shared" si="137"/>
        <v/>
      </c>
      <c r="CH135" s="2" t="str">
        <f t="shared" si="137"/>
        <v/>
      </c>
      <c r="CI135" s="2" t="str">
        <f t="shared" si="137"/>
        <v/>
      </c>
      <c r="CJ135" s="2" t="str">
        <f t="shared" si="137"/>
        <v/>
      </c>
      <c r="CK135" s="2" t="str">
        <f t="shared" si="137"/>
        <v/>
      </c>
    </row>
    <row r="136" spans="1:89" ht="14.5" customHeight="1">
      <c r="A136" s="5">
        <v>41974</v>
      </c>
      <c r="B136" s="6">
        <f t="shared" si="68"/>
        <v>0</v>
      </c>
      <c r="C136" s="2">
        <f t="shared" si="69"/>
        <v>0</v>
      </c>
      <c r="D136" s="2">
        <f t="shared" ref="D136:BO136" si="138">IF(D44="","",D44-C44)</f>
        <v>0</v>
      </c>
      <c r="E136" s="2">
        <f t="shared" si="138"/>
        <v>0</v>
      </c>
      <c r="F136" s="2">
        <f t="shared" si="138"/>
        <v>3.7735849056603772E-4</v>
      </c>
      <c r="G136" s="2">
        <f t="shared" si="138"/>
        <v>3.7735849056603772E-4</v>
      </c>
      <c r="H136" s="2">
        <f t="shared" si="138"/>
        <v>1.5094339622641511E-3</v>
      </c>
      <c r="I136" s="2">
        <f t="shared" si="138"/>
        <v>3.7735849056603783E-4</v>
      </c>
      <c r="J136" s="2">
        <f t="shared" si="138"/>
        <v>3.7735849056603739E-4</v>
      </c>
      <c r="K136" s="2">
        <f t="shared" si="138"/>
        <v>1.1320754716981135E-3</v>
      </c>
      <c r="L136" s="2">
        <f t="shared" si="138"/>
        <v>1.8867924528301883E-3</v>
      </c>
      <c r="M136" s="2">
        <f t="shared" si="138"/>
        <v>0</v>
      </c>
      <c r="N136" s="2">
        <f t="shared" si="138"/>
        <v>3.7735849056603783E-4</v>
      </c>
      <c r="O136" s="2">
        <f t="shared" si="138"/>
        <v>7.5471698113207565E-4</v>
      </c>
      <c r="P136" s="2">
        <f t="shared" si="138"/>
        <v>0</v>
      </c>
      <c r="Q136" s="2">
        <f t="shared" si="138"/>
        <v>2.2641509433962261E-3</v>
      </c>
      <c r="R136" s="2">
        <f t="shared" si="138"/>
        <v>3.7735849056603869E-4</v>
      </c>
      <c r="S136" s="2">
        <f t="shared" si="138"/>
        <v>0</v>
      </c>
      <c r="T136" s="2">
        <f t="shared" si="138"/>
        <v>0</v>
      </c>
      <c r="U136" s="2">
        <f t="shared" si="138"/>
        <v>0</v>
      </c>
      <c r="V136" s="2">
        <f t="shared" si="138"/>
        <v>0</v>
      </c>
      <c r="W136" s="2">
        <f t="shared" si="138"/>
        <v>0</v>
      </c>
      <c r="X136" s="2">
        <f t="shared" si="138"/>
        <v>0</v>
      </c>
      <c r="Y136" s="2">
        <f t="shared" si="138"/>
        <v>5.2830188679245278E-3</v>
      </c>
      <c r="Z136" s="2">
        <f t="shared" si="138"/>
        <v>7.5471698113207392E-4</v>
      </c>
      <c r="AA136" s="2">
        <f t="shared" si="138"/>
        <v>1.1320754716981143E-3</v>
      </c>
      <c r="AB136" s="2">
        <f t="shared" si="138"/>
        <v>0</v>
      </c>
      <c r="AC136" s="2">
        <f t="shared" si="138"/>
        <v>0</v>
      </c>
      <c r="AD136" s="2">
        <f t="shared" si="138"/>
        <v>0</v>
      </c>
      <c r="AE136" s="2">
        <f t="shared" si="138"/>
        <v>3.0188679245283026E-3</v>
      </c>
      <c r="AF136" s="2">
        <f t="shared" si="138"/>
        <v>7.5471698113207392E-4</v>
      </c>
      <c r="AG136" s="2">
        <f t="shared" si="138"/>
        <v>1.1320754716981143E-3</v>
      </c>
      <c r="AH136" s="2">
        <f t="shared" si="138"/>
        <v>0</v>
      </c>
      <c r="AI136" s="2">
        <f t="shared" si="138"/>
        <v>3.7735849056603696E-4</v>
      </c>
      <c r="AJ136" s="2">
        <f t="shared" si="138"/>
        <v>0</v>
      </c>
      <c r="AK136" s="2">
        <f t="shared" si="138"/>
        <v>0</v>
      </c>
      <c r="AL136" s="2">
        <f t="shared" si="138"/>
        <v>0</v>
      </c>
      <c r="AM136" s="2">
        <f t="shared" si="138"/>
        <v>0</v>
      </c>
      <c r="AN136" s="2">
        <f t="shared" si="138"/>
        <v>0</v>
      </c>
      <c r="AO136" s="2">
        <f t="shared" si="138"/>
        <v>0</v>
      </c>
      <c r="AP136" s="2">
        <f t="shared" si="138"/>
        <v>0</v>
      </c>
      <c r="AQ136" s="2">
        <f t="shared" si="138"/>
        <v>0</v>
      </c>
      <c r="AR136" s="2">
        <f t="shared" si="138"/>
        <v>0</v>
      </c>
      <c r="AS136" s="2">
        <f t="shared" si="138"/>
        <v>0</v>
      </c>
      <c r="AT136" s="2">
        <f t="shared" si="138"/>
        <v>0</v>
      </c>
      <c r="AU136" s="2">
        <f t="shared" si="138"/>
        <v>0</v>
      </c>
      <c r="AV136" s="2">
        <f t="shared" si="138"/>
        <v>0</v>
      </c>
      <c r="AW136" s="2">
        <f t="shared" si="138"/>
        <v>0</v>
      </c>
      <c r="AX136" s="2">
        <f t="shared" si="138"/>
        <v>0</v>
      </c>
      <c r="AY136" s="2">
        <f t="shared" si="138"/>
        <v>0</v>
      </c>
      <c r="AZ136" s="2">
        <f t="shared" si="138"/>
        <v>0</v>
      </c>
      <c r="BA136" s="2">
        <f t="shared" si="138"/>
        <v>0</v>
      </c>
      <c r="BB136" s="2">
        <f t="shared" si="138"/>
        <v>0</v>
      </c>
      <c r="BC136" s="2" t="str">
        <f t="shared" si="138"/>
        <v/>
      </c>
      <c r="BD136" s="2" t="str">
        <f t="shared" si="138"/>
        <v/>
      </c>
      <c r="BE136" s="2" t="str">
        <f t="shared" si="138"/>
        <v/>
      </c>
      <c r="BF136" s="2" t="str">
        <f t="shared" si="138"/>
        <v/>
      </c>
      <c r="BG136" s="2" t="str">
        <f t="shared" si="138"/>
        <v/>
      </c>
      <c r="BH136" s="2" t="str">
        <f t="shared" si="138"/>
        <v/>
      </c>
      <c r="BI136" s="2" t="str">
        <f t="shared" si="138"/>
        <v/>
      </c>
      <c r="BJ136" s="2" t="str">
        <f t="shared" si="138"/>
        <v/>
      </c>
      <c r="BK136" s="2" t="str">
        <f t="shared" si="138"/>
        <v/>
      </c>
      <c r="BL136" s="2" t="str">
        <f t="shared" si="138"/>
        <v/>
      </c>
      <c r="BM136" s="2" t="str">
        <f t="shared" si="138"/>
        <v/>
      </c>
      <c r="BN136" s="2" t="str">
        <f t="shared" si="138"/>
        <v/>
      </c>
      <c r="BO136" s="2" t="str">
        <f t="shared" si="138"/>
        <v/>
      </c>
      <c r="BP136" s="2" t="str">
        <f t="shared" ref="BP136:CK136" si="139">IF(BP44="","",BP44-BO44)</f>
        <v/>
      </c>
      <c r="BQ136" s="2" t="str">
        <f t="shared" si="139"/>
        <v/>
      </c>
      <c r="BR136" s="2" t="str">
        <f t="shared" si="139"/>
        <v/>
      </c>
      <c r="BS136" s="2" t="str">
        <f t="shared" si="139"/>
        <v/>
      </c>
      <c r="BT136" s="2" t="str">
        <f t="shared" si="139"/>
        <v/>
      </c>
      <c r="BU136" s="2" t="str">
        <f t="shared" si="139"/>
        <v/>
      </c>
      <c r="BV136" s="2" t="str">
        <f t="shared" si="139"/>
        <v/>
      </c>
      <c r="BW136" s="2" t="str">
        <f t="shared" si="139"/>
        <v/>
      </c>
      <c r="BX136" s="2" t="str">
        <f t="shared" si="139"/>
        <v/>
      </c>
      <c r="BY136" s="2" t="str">
        <f t="shared" si="139"/>
        <v/>
      </c>
      <c r="BZ136" s="2" t="str">
        <f t="shared" si="139"/>
        <v/>
      </c>
      <c r="CA136" s="2" t="str">
        <f t="shared" si="139"/>
        <v/>
      </c>
      <c r="CB136" s="2" t="str">
        <f t="shared" si="139"/>
        <v/>
      </c>
      <c r="CC136" s="2" t="str">
        <f t="shared" si="139"/>
        <v/>
      </c>
      <c r="CD136" s="2" t="str">
        <f t="shared" si="139"/>
        <v/>
      </c>
      <c r="CE136" s="2" t="str">
        <f t="shared" si="139"/>
        <v/>
      </c>
      <c r="CF136" s="2" t="str">
        <f t="shared" si="139"/>
        <v/>
      </c>
      <c r="CG136" s="2" t="str">
        <f t="shared" si="139"/>
        <v/>
      </c>
      <c r="CH136" s="2" t="str">
        <f t="shared" si="139"/>
        <v/>
      </c>
      <c r="CI136" s="2" t="str">
        <f t="shared" si="139"/>
        <v/>
      </c>
      <c r="CJ136" s="2" t="str">
        <f t="shared" si="139"/>
        <v/>
      </c>
      <c r="CK136" s="2" t="str">
        <f t="shared" si="139"/>
        <v/>
      </c>
    </row>
    <row r="137" spans="1:89" ht="14.5" customHeight="1">
      <c r="A137" s="5">
        <v>42005</v>
      </c>
      <c r="B137" s="6">
        <f t="shared" si="68"/>
        <v>0</v>
      </c>
      <c r="C137" s="2">
        <f t="shared" si="69"/>
        <v>0</v>
      </c>
      <c r="D137" s="2">
        <f t="shared" ref="D137:BO137" si="140">IF(D45="","",D45-C45)</f>
        <v>0</v>
      </c>
      <c r="E137" s="2">
        <f t="shared" si="140"/>
        <v>0</v>
      </c>
      <c r="F137" s="2">
        <f t="shared" si="140"/>
        <v>0</v>
      </c>
      <c r="G137" s="2">
        <f t="shared" si="140"/>
        <v>0</v>
      </c>
      <c r="H137" s="2">
        <f t="shared" si="140"/>
        <v>3.4843205574912892E-3</v>
      </c>
      <c r="I137" s="2">
        <f t="shared" si="140"/>
        <v>1.742160278745645E-3</v>
      </c>
      <c r="J137" s="2">
        <f t="shared" si="140"/>
        <v>1.7421602787456442E-3</v>
      </c>
      <c r="K137" s="2">
        <f t="shared" si="140"/>
        <v>0</v>
      </c>
      <c r="L137" s="2">
        <f t="shared" si="140"/>
        <v>0</v>
      </c>
      <c r="M137" s="2">
        <f t="shared" si="140"/>
        <v>3.4843205574912901E-3</v>
      </c>
      <c r="N137" s="2">
        <f t="shared" si="140"/>
        <v>6.9686411149825767E-3</v>
      </c>
      <c r="O137" s="2">
        <f t="shared" si="140"/>
        <v>0</v>
      </c>
      <c r="P137" s="2">
        <f t="shared" si="140"/>
        <v>5.226480836236936E-3</v>
      </c>
      <c r="Q137" s="2">
        <f t="shared" si="140"/>
        <v>5.2264808362369325E-3</v>
      </c>
      <c r="R137" s="2">
        <f t="shared" si="140"/>
        <v>0</v>
      </c>
      <c r="S137" s="2">
        <f t="shared" si="140"/>
        <v>0</v>
      </c>
      <c r="T137" s="2">
        <f t="shared" si="140"/>
        <v>0</v>
      </c>
      <c r="U137" s="2">
        <f t="shared" si="140"/>
        <v>0</v>
      </c>
      <c r="V137" s="2">
        <f t="shared" si="140"/>
        <v>0</v>
      </c>
      <c r="W137" s="2">
        <f t="shared" si="140"/>
        <v>0</v>
      </c>
      <c r="X137" s="2">
        <f t="shared" si="140"/>
        <v>3.3101045296167246E-2</v>
      </c>
      <c r="Y137" s="2">
        <f t="shared" si="140"/>
        <v>5.2264808362369325E-3</v>
      </c>
      <c r="Z137" s="2">
        <f t="shared" si="140"/>
        <v>1.7421602787456442E-3</v>
      </c>
      <c r="AA137" s="2">
        <f t="shared" si="140"/>
        <v>1.7421602787456442E-3</v>
      </c>
      <c r="AB137" s="2">
        <f t="shared" si="140"/>
        <v>0</v>
      </c>
      <c r="AC137" s="2">
        <f t="shared" si="140"/>
        <v>0</v>
      </c>
      <c r="AD137" s="2">
        <f t="shared" si="140"/>
        <v>3.4843205574912883E-3</v>
      </c>
      <c r="AE137" s="2">
        <f t="shared" si="140"/>
        <v>0</v>
      </c>
      <c r="AF137" s="2">
        <f t="shared" si="140"/>
        <v>1.7421602787456442E-3</v>
      </c>
      <c r="AG137" s="2">
        <f t="shared" si="140"/>
        <v>0</v>
      </c>
      <c r="AH137" s="2">
        <f t="shared" si="140"/>
        <v>0</v>
      </c>
      <c r="AI137" s="2">
        <f t="shared" si="140"/>
        <v>0</v>
      </c>
      <c r="AJ137" s="2">
        <f t="shared" si="140"/>
        <v>0</v>
      </c>
      <c r="AK137" s="2">
        <f t="shared" si="140"/>
        <v>0</v>
      </c>
      <c r="AL137" s="2">
        <f t="shared" si="140"/>
        <v>0</v>
      </c>
      <c r="AM137" s="2">
        <f t="shared" si="140"/>
        <v>0</v>
      </c>
      <c r="AN137" s="2">
        <f t="shared" si="140"/>
        <v>0</v>
      </c>
      <c r="AO137" s="2">
        <f t="shared" si="140"/>
        <v>0</v>
      </c>
      <c r="AP137" s="2">
        <f t="shared" si="140"/>
        <v>0</v>
      </c>
      <c r="AQ137" s="2">
        <f t="shared" si="140"/>
        <v>0</v>
      </c>
      <c r="AR137" s="2">
        <f t="shared" si="140"/>
        <v>0</v>
      </c>
      <c r="AS137" s="2">
        <f t="shared" si="140"/>
        <v>0</v>
      </c>
      <c r="AT137" s="2">
        <f t="shared" si="140"/>
        <v>0</v>
      </c>
      <c r="AU137" s="2">
        <f t="shared" si="140"/>
        <v>0</v>
      </c>
      <c r="AV137" s="2">
        <f t="shared" si="140"/>
        <v>0</v>
      </c>
      <c r="AW137" s="2">
        <f t="shared" si="140"/>
        <v>0</v>
      </c>
      <c r="AX137" s="2">
        <f t="shared" si="140"/>
        <v>0</v>
      </c>
      <c r="AY137" s="2">
        <f t="shared" si="140"/>
        <v>0</v>
      </c>
      <c r="AZ137" s="2">
        <f t="shared" si="140"/>
        <v>0</v>
      </c>
      <c r="BA137" s="2">
        <f t="shared" si="140"/>
        <v>0</v>
      </c>
      <c r="BB137" s="2" t="str">
        <f t="shared" si="140"/>
        <v/>
      </c>
      <c r="BC137" s="2" t="str">
        <f t="shared" si="140"/>
        <v/>
      </c>
      <c r="BD137" s="2" t="str">
        <f t="shared" si="140"/>
        <v/>
      </c>
      <c r="BE137" s="2" t="str">
        <f t="shared" si="140"/>
        <v/>
      </c>
      <c r="BF137" s="2" t="str">
        <f t="shared" si="140"/>
        <v/>
      </c>
      <c r="BG137" s="2" t="str">
        <f t="shared" si="140"/>
        <v/>
      </c>
      <c r="BH137" s="2" t="str">
        <f t="shared" si="140"/>
        <v/>
      </c>
      <c r="BI137" s="2" t="str">
        <f t="shared" si="140"/>
        <v/>
      </c>
      <c r="BJ137" s="2" t="str">
        <f t="shared" si="140"/>
        <v/>
      </c>
      <c r="BK137" s="2" t="str">
        <f t="shared" si="140"/>
        <v/>
      </c>
      <c r="BL137" s="2" t="str">
        <f t="shared" si="140"/>
        <v/>
      </c>
      <c r="BM137" s="2" t="str">
        <f t="shared" si="140"/>
        <v/>
      </c>
      <c r="BN137" s="2" t="str">
        <f t="shared" si="140"/>
        <v/>
      </c>
      <c r="BO137" s="2" t="str">
        <f t="shared" si="140"/>
        <v/>
      </c>
      <c r="BP137" s="2" t="str">
        <f t="shared" ref="BP137:CK137" si="141">IF(BP45="","",BP45-BO45)</f>
        <v/>
      </c>
      <c r="BQ137" s="2" t="str">
        <f t="shared" si="141"/>
        <v/>
      </c>
      <c r="BR137" s="2" t="str">
        <f t="shared" si="141"/>
        <v/>
      </c>
      <c r="BS137" s="2" t="str">
        <f t="shared" si="141"/>
        <v/>
      </c>
      <c r="BT137" s="2" t="str">
        <f t="shared" si="141"/>
        <v/>
      </c>
      <c r="BU137" s="2" t="str">
        <f t="shared" si="141"/>
        <v/>
      </c>
      <c r="BV137" s="2" t="str">
        <f t="shared" si="141"/>
        <v/>
      </c>
      <c r="BW137" s="2" t="str">
        <f t="shared" si="141"/>
        <v/>
      </c>
      <c r="BX137" s="2" t="str">
        <f t="shared" si="141"/>
        <v/>
      </c>
      <c r="BY137" s="2" t="str">
        <f t="shared" si="141"/>
        <v/>
      </c>
      <c r="BZ137" s="2" t="str">
        <f t="shared" si="141"/>
        <v/>
      </c>
      <c r="CA137" s="2" t="str">
        <f t="shared" si="141"/>
        <v/>
      </c>
      <c r="CB137" s="2" t="str">
        <f t="shared" si="141"/>
        <v/>
      </c>
      <c r="CC137" s="2" t="str">
        <f t="shared" si="141"/>
        <v/>
      </c>
      <c r="CD137" s="2" t="str">
        <f t="shared" si="141"/>
        <v/>
      </c>
      <c r="CE137" s="2" t="str">
        <f t="shared" si="141"/>
        <v/>
      </c>
      <c r="CF137" s="2" t="str">
        <f t="shared" si="141"/>
        <v/>
      </c>
      <c r="CG137" s="2" t="str">
        <f t="shared" si="141"/>
        <v/>
      </c>
      <c r="CH137" s="2" t="str">
        <f t="shared" si="141"/>
        <v/>
      </c>
      <c r="CI137" s="2" t="str">
        <f t="shared" si="141"/>
        <v/>
      </c>
      <c r="CJ137" s="2" t="str">
        <f t="shared" si="141"/>
        <v/>
      </c>
      <c r="CK137" s="2" t="str">
        <f t="shared" si="141"/>
        <v/>
      </c>
    </row>
    <row r="138" spans="1:89" ht="14.5" customHeight="1">
      <c r="A138" s="5">
        <v>42036</v>
      </c>
      <c r="B138" s="6">
        <f t="shared" si="68"/>
        <v>0</v>
      </c>
      <c r="C138" s="2">
        <f t="shared" si="69"/>
        <v>0</v>
      </c>
      <c r="D138" s="2">
        <f t="shared" ref="D138:BO138" si="142">IF(D46="","",D46-C46)</f>
        <v>0</v>
      </c>
      <c r="E138" s="2">
        <f t="shared" si="142"/>
        <v>0</v>
      </c>
      <c r="F138" s="2">
        <f t="shared" si="142"/>
        <v>0</v>
      </c>
      <c r="G138" s="2">
        <f t="shared" si="142"/>
        <v>3.8925652004671076E-4</v>
      </c>
      <c r="H138" s="2">
        <f t="shared" si="142"/>
        <v>0</v>
      </c>
      <c r="I138" s="2">
        <f t="shared" si="142"/>
        <v>0</v>
      </c>
      <c r="J138" s="2">
        <f t="shared" si="142"/>
        <v>3.8925652004671076E-4</v>
      </c>
      <c r="K138" s="2">
        <f t="shared" si="142"/>
        <v>3.8925652004671081E-4</v>
      </c>
      <c r="L138" s="2">
        <f t="shared" si="142"/>
        <v>1.557026080186843E-3</v>
      </c>
      <c r="M138" s="2">
        <f t="shared" si="142"/>
        <v>0</v>
      </c>
      <c r="N138" s="2">
        <f t="shared" si="142"/>
        <v>3.8925652004671071E-4</v>
      </c>
      <c r="O138" s="2">
        <f t="shared" si="142"/>
        <v>1.1677695601401326E-3</v>
      </c>
      <c r="P138" s="2">
        <f t="shared" si="142"/>
        <v>1.9462826002335535E-3</v>
      </c>
      <c r="Q138" s="2">
        <f t="shared" si="142"/>
        <v>0</v>
      </c>
      <c r="R138" s="2">
        <f t="shared" si="142"/>
        <v>0</v>
      </c>
      <c r="S138" s="2">
        <f t="shared" si="142"/>
        <v>0</v>
      </c>
      <c r="T138" s="2">
        <f t="shared" si="142"/>
        <v>0</v>
      </c>
      <c r="U138" s="2">
        <f t="shared" si="142"/>
        <v>0</v>
      </c>
      <c r="V138" s="2">
        <f t="shared" si="142"/>
        <v>0</v>
      </c>
      <c r="W138" s="2">
        <f t="shared" si="142"/>
        <v>5.8388478007006623E-3</v>
      </c>
      <c r="X138" s="2">
        <f t="shared" si="142"/>
        <v>1.5570260801868428E-3</v>
      </c>
      <c r="Y138" s="2">
        <f t="shared" si="142"/>
        <v>0</v>
      </c>
      <c r="Z138" s="2">
        <f t="shared" si="142"/>
        <v>0</v>
      </c>
      <c r="AA138" s="2">
        <f t="shared" si="142"/>
        <v>0</v>
      </c>
      <c r="AB138" s="2">
        <f t="shared" si="142"/>
        <v>0</v>
      </c>
      <c r="AC138" s="2">
        <f t="shared" si="142"/>
        <v>0</v>
      </c>
      <c r="AD138" s="2">
        <f t="shared" si="142"/>
        <v>0</v>
      </c>
      <c r="AE138" s="2">
        <f t="shared" si="142"/>
        <v>1.5570260801868428E-3</v>
      </c>
      <c r="AF138" s="2">
        <f t="shared" si="142"/>
        <v>0</v>
      </c>
      <c r="AG138" s="2">
        <f t="shared" si="142"/>
        <v>0</v>
      </c>
      <c r="AH138" s="2">
        <f t="shared" si="142"/>
        <v>0</v>
      </c>
      <c r="AI138" s="2">
        <f t="shared" si="142"/>
        <v>0</v>
      </c>
      <c r="AJ138" s="2">
        <f t="shared" si="142"/>
        <v>0</v>
      </c>
      <c r="AK138" s="2">
        <f t="shared" si="142"/>
        <v>0</v>
      </c>
      <c r="AL138" s="2">
        <f t="shared" si="142"/>
        <v>0</v>
      </c>
      <c r="AM138" s="2">
        <f t="shared" si="142"/>
        <v>0</v>
      </c>
      <c r="AN138" s="2">
        <f t="shared" si="142"/>
        <v>1.1677695601401313E-3</v>
      </c>
      <c r="AO138" s="2">
        <f t="shared" si="142"/>
        <v>0</v>
      </c>
      <c r="AP138" s="2">
        <f t="shared" si="142"/>
        <v>3.8925652004671157E-4</v>
      </c>
      <c r="AQ138" s="2">
        <f t="shared" si="142"/>
        <v>7.7851304009342315E-4</v>
      </c>
      <c r="AR138" s="2">
        <f t="shared" si="142"/>
        <v>0</v>
      </c>
      <c r="AS138" s="2">
        <f t="shared" si="142"/>
        <v>0</v>
      </c>
      <c r="AT138" s="2">
        <f t="shared" si="142"/>
        <v>0</v>
      </c>
      <c r="AU138" s="2">
        <f t="shared" si="142"/>
        <v>0</v>
      </c>
      <c r="AV138" s="2">
        <f t="shared" si="142"/>
        <v>0</v>
      </c>
      <c r="AW138" s="2">
        <f t="shared" si="142"/>
        <v>0</v>
      </c>
      <c r="AX138" s="2">
        <f t="shared" si="142"/>
        <v>0</v>
      </c>
      <c r="AY138" s="2">
        <f t="shared" si="142"/>
        <v>0</v>
      </c>
      <c r="AZ138" s="2">
        <f t="shared" si="142"/>
        <v>0</v>
      </c>
      <c r="BA138" s="2" t="str">
        <f t="shared" si="142"/>
        <v/>
      </c>
      <c r="BB138" s="2" t="str">
        <f t="shared" si="142"/>
        <v/>
      </c>
      <c r="BC138" s="2" t="str">
        <f t="shared" si="142"/>
        <v/>
      </c>
      <c r="BD138" s="2" t="str">
        <f t="shared" si="142"/>
        <v/>
      </c>
      <c r="BE138" s="2" t="str">
        <f t="shared" si="142"/>
        <v/>
      </c>
      <c r="BF138" s="2" t="str">
        <f t="shared" si="142"/>
        <v/>
      </c>
      <c r="BG138" s="2" t="str">
        <f t="shared" si="142"/>
        <v/>
      </c>
      <c r="BH138" s="2" t="str">
        <f t="shared" si="142"/>
        <v/>
      </c>
      <c r="BI138" s="2" t="str">
        <f t="shared" si="142"/>
        <v/>
      </c>
      <c r="BJ138" s="2" t="str">
        <f t="shared" si="142"/>
        <v/>
      </c>
      <c r="BK138" s="2" t="str">
        <f t="shared" si="142"/>
        <v/>
      </c>
      <c r="BL138" s="2" t="str">
        <f t="shared" si="142"/>
        <v/>
      </c>
      <c r="BM138" s="2" t="str">
        <f t="shared" si="142"/>
        <v/>
      </c>
      <c r="BN138" s="2" t="str">
        <f t="shared" si="142"/>
        <v/>
      </c>
      <c r="BO138" s="2" t="str">
        <f t="shared" si="142"/>
        <v/>
      </c>
      <c r="BP138" s="2" t="str">
        <f t="shared" ref="BP138:CK138" si="143">IF(BP46="","",BP46-BO46)</f>
        <v/>
      </c>
      <c r="BQ138" s="2" t="str">
        <f t="shared" si="143"/>
        <v/>
      </c>
      <c r="BR138" s="2" t="str">
        <f t="shared" si="143"/>
        <v/>
      </c>
      <c r="BS138" s="2" t="str">
        <f t="shared" si="143"/>
        <v/>
      </c>
      <c r="BT138" s="2" t="str">
        <f t="shared" si="143"/>
        <v/>
      </c>
      <c r="BU138" s="2" t="str">
        <f t="shared" si="143"/>
        <v/>
      </c>
      <c r="BV138" s="2" t="str">
        <f t="shared" si="143"/>
        <v/>
      </c>
      <c r="BW138" s="2" t="str">
        <f t="shared" si="143"/>
        <v/>
      </c>
      <c r="BX138" s="2" t="str">
        <f t="shared" si="143"/>
        <v/>
      </c>
      <c r="BY138" s="2" t="str">
        <f t="shared" si="143"/>
        <v/>
      </c>
      <c r="BZ138" s="2" t="str">
        <f t="shared" si="143"/>
        <v/>
      </c>
      <c r="CA138" s="2" t="str">
        <f t="shared" si="143"/>
        <v/>
      </c>
      <c r="CB138" s="2" t="str">
        <f t="shared" si="143"/>
        <v/>
      </c>
      <c r="CC138" s="2" t="str">
        <f t="shared" si="143"/>
        <v/>
      </c>
      <c r="CD138" s="2" t="str">
        <f t="shared" si="143"/>
        <v/>
      </c>
      <c r="CE138" s="2" t="str">
        <f t="shared" si="143"/>
        <v/>
      </c>
      <c r="CF138" s="2" t="str">
        <f t="shared" si="143"/>
        <v/>
      </c>
      <c r="CG138" s="2" t="str">
        <f t="shared" si="143"/>
        <v/>
      </c>
      <c r="CH138" s="2" t="str">
        <f t="shared" si="143"/>
        <v/>
      </c>
      <c r="CI138" s="2" t="str">
        <f t="shared" si="143"/>
        <v/>
      </c>
      <c r="CJ138" s="2" t="str">
        <f t="shared" si="143"/>
        <v/>
      </c>
      <c r="CK138" s="2" t="str">
        <f t="shared" si="143"/>
        <v/>
      </c>
    </row>
    <row r="139" spans="1:89" ht="14.5" customHeight="1">
      <c r="A139" s="5">
        <v>42064</v>
      </c>
      <c r="B139" s="6">
        <f t="shared" si="68"/>
        <v>0</v>
      </c>
      <c r="C139" s="2">
        <f t="shared" si="69"/>
        <v>0</v>
      </c>
      <c r="D139" s="2">
        <f t="shared" ref="D139:BO139" si="144">IF(D47="","",D47-C47)</f>
        <v>0</v>
      </c>
      <c r="E139" s="2">
        <f t="shared" si="144"/>
        <v>0</v>
      </c>
      <c r="F139" s="2">
        <f t="shared" si="144"/>
        <v>0</v>
      </c>
      <c r="G139" s="2">
        <f t="shared" si="144"/>
        <v>7.0274068868587491E-4</v>
      </c>
      <c r="H139" s="2">
        <f t="shared" si="144"/>
        <v>7.0274068868587491E-4</v>
      </c>
      <c r="I139" s="2">
        <f t="shared" si="144"/>
        <v>3.5137034434293735E-4</v>
      </c>
      <c r="J139" s="2">
        <f t="shared" si="144"/>
        <v>0</v>
      </c>
      <c r="K139" s="2">
        <f t="shared" si="144"/>
        <v>1.40548137737175E-3</v>
      </c>
      <c r="L139" s="2">
        <f t="shared" si="144"/>
        <v>1.4054813773717498E-3</v>
      </c>
      <c r="M139" s="2">
        <f t="shared" si="144"/>
        <v>0</v>
      </c>
      <c r="N139" s="2">
        <f t="shared" si="144"/>
        <v>7.0274068868587513E-4</v>
      </c>
      <c r="O139" s="2">
        <f t="shared" si="144"/>
        <v>1.0541110330288123E-3</v>
      </c>
      <c r="P139" s="2">
        <f t="shared" si="144"/>
        <v>0</v>
      </c>
      <c r="Q139" s="2">
        <f t="shared" si="144"/>
        <v>0</v>
      </c>
      <c r="R139" s="2">
        <f t="shared" si="144"/>
        <v>0</v>
      </c>
      <c r="S139" s="2">
        <f t="shared" si="144"/>
        <v>0</v>
      </c>
      <c r="T139" s="2">
        <f t="shared" si="144"/>
        <v>0</v>
      </c>
      <c r="U139" s="2">
        <f t="shared" si="144"/>
        <v>0</v>
      </c>
      <c r="V139" s="2">
        <f t="shared" si="144"/>
        <v>6.3246661981728744E-3</v>
      </c>
      <c r="W139" s="2">
        <f t="shared" si="144"/>
        <v>1.7568517217146865E-3</v>
      </c>
      <c r="X139" s="2">
        <f t="shared" si="144"/>
        <v>0</v>
      </c>
      <c r="Y139" s="2">
        <f t="shared" si="144"/>
        <v>2.1082220660576245E-3</v>
      </c>
      <c r="Z139" s="2">
        <f t="shared" si="144"/>
        <v>0</v>
      </c>
      <c r="AA139" s="2">
        <f t="shared" si="144"/>
        <v>0</v>
      </c>
      <c r="AB139" s="2">
        <f t="shared" si="144"/>
        <v>0</v>
      </c>
      <c r="AC139" s="2">
        <f t="shared" si="144"/>
        <v>1.405481377371752E-3</v>
      </c>
      <c r="AD139" s="2">
        <f t="shared" si="144"/>
        <v>0</v>
      </c>
      <c r="AE139" s="2">
        <f t="shared" si="144"/>
        <v>2.810962754743497E-3</v>
      </c>
      <c r="AF139" s="2">
        <f t="shared" si="144"/>
        <v>1.405481377371752E-3</v>
      </c>
      <c r="AG139" s="2">
        <f t="shared" si="144"/>
        <v>0</v>
      </c>
      <c r="AH139" s="2">
        <f t="shared" si="144"/>
        <v>0</v>
      </c>
      <c r="AI139" s="2">
        <f t="shared" si="144"/>
        <v>0</v>
      </c>
      <c r="AJ139" s="2">
        <f t="shared" si="144"/>
        <v>0</v>
      </c>
      <c r="AK139" s="2">
        <f t="shared" si="144"/>
        <v>0</v>
      </c>
      <c r="AL139" s="2">
        <f t="shared" si="144"/>
        <v>0</v>
      </c>
      <c r="AM139" s="2">
        <f t="shared" si="144"/>
        <v>0</v>
      </c>
      <c r="AN139" s="2">
        <f t="shared" si="144"/>
        <v>0</v>
      </c>
      <c r="AO139" s="2">
        <f t="shared" si="144"/>
        <v>0</v>
      </c>
      <c r="AP139" s="2">
        <f t="shared" si="144"/>
        <v>0</v>
      </c>
      <c r="AQ139" s="2">
        <f t="shared" si="144"/>
        <v>0</v>
      </c>
      <c r="AR139" s="2">
        <f t="shared" si="144"/>
        <v>0</v>
      </c>
      <c r="AS139" s="2">
        <f t="shared" si="144"/>
        <v>0</v>
      </c>
      <c r="AT139" s="2">
        <f t="shared" si="144"/>
        <v>0</v>
      </c>
      <c r="AU139" s="2">
        <f t="shared" si="144"/>
        <v>0</v>
      </c>
      <c r="AV139" s="2">
        <f t="shared" si="144"/>
        <v>0</v>
      </c>
      <c r="AW139" s="2">
        <f t="shared" si="144"/>
        <v>0</v>
      </c>
      <c r="AX139" s="2">
        <f t="shared" si="144"/>
        <v>0</v>
      </c>
      <c r="AY139" s="2">
        <f t="shared" si="144"/>
        <v>0</v>
      </c>
      <c r="AZ139" s="2" t="str">
        <f t="shared" si="144"/>
        <v/>
      </c>
      <c r="BA139" s="2" t="str">
        <f t="shared" si="144"/>
        <v/>
      </c>
      <c r="BB139" s="2" t="str">
        <f t="shared" si="144"/>
        <v/>
      </c>
      <c r="BC139" s="2" t="str">
        <f t="shared" si="144"/>
        <v/>
      </c>
      <c r="BD139" s="2" t="str">
        <f t="shared" si="144"/>
        <v/>
      </c>
      <c r="BE139" s="2" t="str">
        <f t="shared" si="144"/>
        <v/>
      </c>
      <c r="BF139" s="2" t="str">
        <f t="shared" si="144"/>
        <v/>
      </c>
      <c r="BG139" s="2" t="str">
        <f t="shared" si="144"/>
        <v/>
      </c>
      <c r="BH139" s="2" t="str">
        <f t="shared" si="144"/>
        <v/>
      </c>
      <c r="BI139" s="2" t="str">
        <f t="shared" si="144"/>
        <v/>
      </c>
      <c r="BJ139" s="2" t="str">
        <f t="shared" si="144"/>
        <v/>
      </c>
      <c r="BK139" s="2" t="str">
        <f t="shared" si="144"/>
        <v/>
      </c>
      <c r="BL139" s="2" t="str">
        <f t="shared" si="144"/>
        <v/>
      </c>
      <c r="BM139" s="2" t="str">
        <f t="shared" si="144"/>
        <v/>
      </c>
      <c r="BN139" s="2" t="str">
        <f t="shared" si="144"/>
        <v/>
      </c>
      <c r="BO139" s="2" t="str">
        <f t="shared" si="144"/>
        <v/>
      </c>
      <c r="BP139" s="2" t="str">
        <f t="shared" ref="BP139:CK139" si="145">IF(BP47="","",BP47-BO47)</f>
        <v/>
      </c>
      <c r="BQ139" s="2" t="str">
        <f t="shared" si="145"/>
        <v/>
      </c>
      <c r="BR139" s="2" t="str">
        <f t="shared" si="145"/>
        <v/>
      </c>
      <c r="BS139" s="2" t="str">
        <f t="shared" si="145"/>
        <v/>
      </c>
      <c r="BT139" s="2" t="str">
        <f t="shared" si="145"/>
        <v/>
      </c>
      <c r="BU139" s="2" t="str">
        <f t="shared" si="145"/>
        <v/>
      </c>
      <c r="BV139" s="2" t="str">
        <f t="shared" si="145"/>
        <v/>
      </c>
      <c r="BW139" s="2" t="str">
        <f t="shared" si="145"/>
        <v/>
      </c>
      <c r="BX139" s="2" t="str">
        <f t="shared" si="145"/>
        <v/>
      </c>
      <c r="BY139" s="2" t="str">
        <f t="shared" si="145"/>
        <v/>
      </c>
      <c r="BZ139" s="2" t="str">
        <f t="shared" si="145"/>
        <v/>
      </c>
      <c r="CA139" s="2" t="str">
        <f t="shared" si="145"/>
        <v/>
      </c>
      <c r="CB139" s="2" t="str">
        <f t="shared" si="145"/>
        <v/>
      </c>
      <c r="CC139" s="2" t="str">
        <f t="shared" si="145"/>
        <v/>
      </c>
      <c r="CD139" s="2" t="str">
        <f t="shared" si="145"/>
        <v/>
      </c>
      <c r="CE139" s="2" t="str">
        <f t="shared" si="145"/>
        <v/>
      </c>
      <c r="CF139" s="2" t="str">
        <f t="shared" si="145"/>
        <v/>
      </c>
      <c r="CG139" s="2" t="str">
        <f t="shared" si="145"/>
        <v/>
      </c>
      <c r="CH139" s="2" t="str">
        <f t="shared" si="145"/>
        <v/>
      </c>
      <c r="CI139" s="2" t="str">
        <f t="shared" si="145"/>
        <v/>
      </c>
      <c r="CJ139" s="2" t="str">
        <f t="shared" si="145"/>
        <v/>
      </c>
      <c r="CK139" s="2" t="str">
        <f t="shared" si="145"/>
        <v/>
      </c>
    </row>
    <row r="140" spans="1:89" ht="14.5" customHeight="1">
      <c r="A140" s="5">
        <v>42095</v>
      </c>
      <c r="B140" s="6">
        <f t="shared" si="68"/>
        <v>0</v>
      </c>
      <c r="C140" s="2">
        <f t="shared" si="69"/>
        <v>0</v>
      </c>
      <c r="D140" s="2">
        <f t="shared" ref="D140:BO140" si="146">IF(D48="","",D48-C48)</f>
        <v>0</v>
      </c>
      <c r="E140" s="2">
        <f t="shared" si="146"/>
        <v>0</v>
      </c>
      <c r="F140" s="2">
        <f t="shared" si="146"/>
        <v>7.1098471382865266E-4</v>
      </c>
      <c r="G140" s="2">
        <f t="shared" si="146"/>
        <v>3.5549235691432644E-4</v>
      </c>
      <c r="H140" s="2">
        <f t="shared" si="146"/>
        <v>0</v>
      </c>
      <c r="I140" s="2">
        <f t="shared" si="146"/>
        <v>1.0664770707429791E-3</v>
      </c>
      <c r="J140" s="2">
        <f t="shared" si="146"/>
        <v>1.0664770707429789E-3</v>
      </c>
      <c r="K140" s="2">
        <f t="shared" si="146"/>
        <v>1.0664770707429793E-3</v>
      </c>
      <c r="L140" s="2">
        <f t="shared" si="146"/>
        <v>7.1098471382865201E-4</v>
      </c>
      <c r="M140" s="2">
        <f t="shared" si="146"/>
        <v>0</v>
      </c>
      <c r="N140" s="2">
        <f t="shared" si="146"/>
        <v>0</v>
      </c>
      <c r="O140" s="2">
        <f t="shared" si="146"/>
        <v>0</v>
      </c>
      <c r="P140" s="2">
        <f t="shared" si="146"/>
        <v>0</v>
      </c>
      <c r="Q140" s="2">
        <f t="shared" si="146"/>
        <v>0</v>
      </c>
      <c r="R140" s="2">
        <f t="shared" si="146"/>
        <v>0</v>
      </c>
      <c r="S140" s="2">
        <f t="shared" si="146"/>
        <v>0</v>
      </c>
      <c r="T140" s="2">
        <f t="shared" si="146"/>
        <v>0</v>
      </c>
      <c r="U140" s="2">
        <f t="shared" si="146"/>
        <v>9.9537859936011386E-3</v>
      </c>
      <c r="V140" s="2">
        <f t="shared" si="146"/>
        <v>7.1098471382865201E-4</v>
      </c>
      <c r="W140" s="2">
        <f t="shared" si="146"/>
        <v>0</v>
      </c>
      <c r="X140" s="2">
        <f t="shared" si="146"/>
        <v>1.4219694276573075E-3</v>
      </c>
      <c r="Y140" s="2">
        <f t="shared" si="146"/>
        <v>0</v>
      </c>
      <c r="Z140" s="2">
        <f t="shared" si="146"/>
        <v>0</v>
      </c>
      <c r="AA140" s="2">
        <f t="shared" si="146"/>
        <v>0</v>
      </c>
      <c r="AB140" s="2">
        <f t="shared" si="146"/>
        <v>0</v>
      </c>
      <c r="AC140" s="2">
        <f t="shared" si="146"/>
        <v>7.1098471382865028E-4</v>
      </c>
      <c r="AD140" s="2">
        <f t="shared" si="146"/>
        <v>7.1098471382865375E-4</v>
      </c>
      <c r="AE140" s="2">
        <f t="shared" si="146"/>
        <v>0</v>
      </c>
      <c r="AF140" s="2">
        <f t="shared" si="146"/>
        <v>0</v>
      </c>
      <c r="AG140" s="2">
        <f t="shared" si="146"/>
        <v>0</v>
      </c>
      <c r="AH140" s="2">
        <f t="shared" si="146"/>
        <v>0</v>
      </c>
      <c r="AI140" s="2">
        <f t="shared" si="146"/>
        <v>0</v>
      </c>
      <c r="AJ140" s="2">
        <f t="shared" si="146"/>
        <v>0</v>
      </c>
      <c r="AK140" s="2">
        <f t="shared" si="146"/>
        <v>0</v>
      </c>
      <c r="AL140" s="2">
        <f t="shared" si="146"/>
        <v>0</v>
      </c>
      <c r="AM140" s="2">
        <f t="shared" si="146"/>
        <v>0</v>
      </c>
      <c r="AN140" s="2">
        <f t="shared" si="146"/>
        <v>0</v>
      </c>
      <c r="AO140" s="2">
        <f t="shared" si="146"/>
        <v>0</v>
      </c>
      <c r="AP140" s="2">
        <f t="shared" si="146"/>
        <v>0</v>
      </c>
      <c r="AQ140" s="2">
        <f t="shared" si="146"/>
        <v>0</v>
      </c>
      <c r="AR140" s="2">
        <f t="shared" si="146"/>
        <v>0</v>
      </c>
      <c r="AS140" s="2">
        <f t="shared" si="146"/>
        <v>0</v>
      </c>
      <c r="AT140" s="2">
        <f t="shared" si="146"/>
        <v>0</v>
      </c>
      <c r="AU140" s="2">
        <f t="shared" si="146"/>
        <v>0</v>
      </c>
      <c r="AV140" s="2">
        <f t="shared" si="146"/>
        <v>0</v>
      </c>
      <c r="AW140" s="2">
        <f t="shared" si="146"/>
        <v>0</v>
      </c>
      <c r="AX140" s="2">
        <f t="shared" si="146"/>
        <v>0</v>
      </c>
      <c r="AY140" s="2" t="str">
        <f t="shared" si="146"/>
        <v/>
      </c>
      <c r="AZ140" s="2" t="str">
        <f t="shared" si="146"/>
        <v/>
      </c>
      <c r="BA140" s="2" t="str">
        <f t="shared" si="146"/>
        <v/>
      </c>
      <c r="BB140" s="2" t="str">
        <f t="shared" si="146"/>
        <v/>
      </c>
      <c r="BC140" s="2" t="str">
        <f t="shared" si="146"/>
        <v/>
      </c>
      <c r="BD140" s="2" t="str">
        <f t="shared" si="146"/>
        <v/>
      </c>
      <c r="BE140" s="2" t="str">
        <f t="shared" si="146"/>
        <v/>
      </c>
      <c r="BF140" s="2" t="str">
        <f t="shared" si="146"/>
        <v/>
      </c>
      <c r="BG140" s="2" t="str">
        <f t="shared" si="146"/>
        <v/>
      </c>
      <c r="BH140" s="2" t="str">
        <f t="shared" si="146"/>
        <v/>
      </c>
      <c r="BI140" s="2" t="str">
        <f t="shared" si="146"/>
        <v/>
      </c>
      <c r="BJ140" s="2" t="str">
        <f t="shared" si="146"/>
        <v/>
      </c>
      <c r="BK140" s="2" t="str">
        <f t="shared" si="146"/>
        <v/>
      </c>
      <c r="BL140" s="2" t="str">
        <f t="shared" si="146"/>
        <v/>
      </c>
      <c r="BM140" s="2" t="str">
        <f t="shared" si="146"/>
        <v/>
      </c>
      <c r="BN140" s="2" t="str">
        <f t="shared" si="146"/>
        <v/>
      </c>
      <c r="BO140" s="2" t="str">
        <f t="shared" si="146"/>
        <v/>
      </c>
      <c r="BP140" s="2" t="str">
        <f t="shared" ref="BP140:CK140" si="147">IF(BP48="","",BP48-BO48)</f>
        <v/>
      </c>
      <c r="BQ140" s="2" t="str">
        <f t="shared" si="147"/>
        <v/>
      </c>
      <c r="BR140" s="2" t="str">
        <f t="shared" si="147"/>
        <v/>
      </c>
      <c r="BS140" s="2" t="str">
        <f t="shared" si="147"/>
        <v/>
      </c>
      <c r="BT140" s="2" t="str">
        <f t="shared" si="147"/>
        <v/>
      </c>
      <c r="BU140" s="2" t="str">
        <f t="shared" si="147"/>
        <v/>
      </c>
      <c r="BV140" s="2" t="str">
        <f t="shared" si="147"/>
        <v/>
      </c>
      <c r="BW140" s="2" t="str">
        <f t="shared" si="147"/>
        <v/>
      </c>
      <c r="BX140" s="2" t="str">
        <f t="shared" si="147"/>
        <v/>
      </c>
      <c r="BY140" s="2" t="str">
        <f t="shared" si="147"/>
        <v/>
      </c>
      <c r="BZ140" s="2" t="str">
        <f t="shared" si="147"/>
        <v/>
      </c>
      <c r="CA140" s="2" t="str">
        <f t="shared" si="147"/>
        <v/>
      </c>
      <c r="CB140" s="2" t="str">
        <f t="shared" si="147"/>
        <v/>
      </c>
      <c r="CC140" s="2" t="str">
        <f t="shared" si="147"/>
        <v/>
      </c>
      <c r="CD140" s="2" t="str">
        <f t="shared" si="147"/>
        <v/>
      </c>
      <c r="CE140" s="2" t="str">
        <f t="shared" si="147"/>
        <v/>
      </c>
      <c r="CF140" s="2" t="str">
        <f t="shared" si="147"/>
        <v/>
      </c>
      <c r="CG140" s="2" t="str">
        <f t="shared" si="147"/>
        <v/>
      </c>
      <c r="CH140" s="2" t="str">
        <f t="shared" si="147"/>
        <v/>
      </c>
      <c r="CI140" s="2" t="str">
        <f t="shared" si="147"/>
        <v/>
      </c>
      <c r="CJ140" s="2" t="str">
        <f t="shared" si="147"/>
        <v/>
      </c>
      <c r="CK140" s="2" t="str">
        <f t="shared" si="147"/>
        <v/>
      </c>
    </row>
    <row r="141" spans="1:89" ht="14.5" customHeight="1">
      <c r="A141" s="5">
        <v>42125</v>
      </c>
      <c r="B141" s="6">
        <f t="shared" si="68"/>
        <v>0</v>
      </c>
      <c r="C141" s="2">
        <f t="shared" si="69"/>
        <v>0</v>
      </c>
      <c r="D141" s="2">
        <f t="shared" ref="D141:BO141" si="148">IF(D49="","",D49-C49)</f>
        <v>0</v>
      </c>
      <c r="E141" s="2">
        <f t="shared" si="148"/>
        <v>3.84172109104879E-4</v>
      </c>
      <c r="F141" s="2">
        <f t="shared" si="148"/>
        <v>7.6834421820975789E-4</v>
      </c>
      <c r="G141" s="2">
        <f t="shared" si="148"/>
        <v>3.8417210910487911E-4</v>
      </c>
      <c r="H141" s="2">
        <f t="shared" si="148"/>
        <v>7.6834421820975779E-4</v>
      </c>
      <c r="I141" s="2">
        <f t="shared" si="148"/>
        <v>7.6834421820975822E-4</v>
      </c>
      <c r="J141" s="2">
        <f t="shared" si="148"/>
        <v>1.1525163273146365E-3</v>
      </c>
      <c r="K141" s="2">
        <f t="shared" si="148"/>
        <v>3.8417210910487911E-4</v>
      </c>
      <c r="L141" s="2">
        <f t="shared" si="148"/>
        <v>3.8417210910487911E-4</v>
      </c>
      <c r="M141" s="2">
        <f t="shared" si="148"/>
        <v>3.8417210910487911E-4</v>
      </c>
      <c r="N141" s="2">
        <f t="shared" si="148"/>
        <v>0</v>
      </c>
      <c r="O141" s="2">
        <f t="shared" si="148"/>
        <v>0</v>
      </c>
      <c r="P141" s="2">
        <f t="shared" si="148"/>
        <v>0</v>
      </c>
      <c r="Q141" s="2">
        <f t="shared" si="148"/>
        <v>0</v>
      </c>
      <c r="R141" s="2">
        <f t="shared" si="148"/>
        <v>0</v>
      </c>
      <c r="S141" s="2">
        <f t="shared" si="148"/>
        <v>0</v>
      </c>
      <c r="T141" s="2">
        <f t="shared" si="148"/>
        <v>8.0676142912024587E-3</v>
      </c>
      <c r="U141" s="2">
        <f t="shared" si="148"/>
        <v>7.6834421820975822E-4</v>
      </c>
      <c r="V141" s="2">
        <f t="shared" si="148"/>
        <v>0</v>
      </c>
      <c r="W141" s="2">
        <f t="shared" si="148"/>
        <v>2.3050326546292747E-3</v>
      </c>
      <c r="X141" s="2">
        <f t="shared" si="148"/>
        <v>0</v>
      </c>
      <c r="Y141" s="2">
        <f t="shared" si="148"/>
        <v>4.2258932001536693E-3</v>
      </c>
      <c r="Z141" s="2">
        <f t="shared" si="148"/>
        <v>0</v>
      </c>
      <c r="AA141" s="2">
        <f t="shared" si="148"/>
        <v>0</v>
      </c>
      <c r="AB141" s="2">
        <f t="shared" si="148"/>
        <v>0</v>
      </c>
      <c r="AC141" s="2">
        <f t="shared" si="148"/>
        <v>0</v>
      </c>
      <c r="AD141" s="2">
        <f t="shared" si="148"/>
        <v>0</v>
      </c>
      <c r="AE141" s="2">
        <f t="shared" si="148"/>
        <v>0</v>
      </c>
      <c r="AF141" s="2">
        <f t="shared" si="148"/>
        <v>0</v>
      </c>
      <c r="AG141" s="2">
        <f t="shared" si="148"/>
        <v>0</v>
      </c>
      <c r="AH141" s="2">
        <f t="shared" si="148"/>
        <v>0</v>
      </c>
      <c r="AI141" s="2">
        <f t="shared" si="148"/>
        <v>0</v>
      </c>
      <c r="AJ141" s="2">
        <f t="shared" si="148"/>
        <v>0</v>
      </c>
      <c r="AK141" s="2">
        <f t="shared" si="148"/>
        <v>0</v>
      </c>
      <c r="AL141" s="2">
        <f t="shared" si="148"/>
        <v>0</v>
      </c>
      <c r="AM141" s="2">
        <f t="shared" si="148"/>
        <v>0</v>
      </c>
      <c r="AN141" s="2">
        <f t="shared" si="148"/>
        <v>0</v>
      </c>
      <c r="AO141" s="2">
        <f t="shared" si="148"/>
        <v>0</v>
      </c>
      <c r="AP141" s="2">
        <f t="shared" si="148"/>
        <v>0</v>
      </c>
      <c r="AQ141" s="2">
        <f t="shared" si="148"/>
        <v>0</v>
      </c>
      <c r="AR141" s="2">
        <f t="shared" si="148"/>
        <v>0</v>
      </c>
      <c r="AS141" s="2">
        <f t="shared" si="148"/>
        <v>0</v>
      </c>
      <c r="AT141" s="2">
        <f t="shared" si="148"/>
        <v>0</v>
      </c>
      <c r="AU141" s="2">
        <f t="shared" si="148"/>
        <v>0</v>
      </c>
      <c r="AV141" s="2">
        <f t="shared" si="148"/>
        <v>0</v>
      </c>
      <c r="AW141" s="2">
        <f t="shared" si="148"/>
        <v>0</v>
      </c>
      <c r="AX141" s="2" t="str">
        <f t="shared" si="148"/>
        <v/>
      </c>
      <c r="AY141" s="2" t="str">
        <f t="shared" si="148"/>
        <v/>
      </c>
      <c r="AZ141" s="2" t="str">
        <f t="shared" si="148"/>
        <v/>
      </c>
      <c r="BA141" s="2" t="str">
        <f t="shared" si="148"/>
        <v/>
      </c>
      <c r="BB141" s="2" t="str">
        <f t="shared" si="148"/>
        <v/>
      </c>
      <c r="BC141" s="2" t="str">
        <f t="shared" si="148"/>
        <v/>
      </c>
      <c r="BD141" s="2" t="str">
        <f t="shared" si="148"/>
        <v/>
      </c>
      <c r="BE141" s="2" t="str">
        <f t="shared" si="148"/>
        <v/>
      </c>
      <c r="BF141" s="2" t="str">
        <f t="shared" si="148"/>
        <v/>
      </c>
      <c r="BG141" s="2" t="str">
        <f t="shared" si="148"/>
        <v/>
      </c>
      <c r="BH141" s="2" t="str">
        <f t="shared" si="148"/>
        <v/>
      </c>
      <c r="BI141" s="2" t="str">
        <f t="shared" si="148"/>
        <v/>
      </c>
      <c r="BJ141" s="2" t="str">
        <f t="shared" si="148"/>
        <v/>
      </c>
      <c r="BK141" s="2" t="str">
        <f t="shared" si="148"/>
        <v/>
      </c>
      <c r="BL141" s="2" t="str">
        <f t="shared" si="148"/>
        <v/>
      </c>
      <c r="BM141" s="2" t="str">
        <f t="shared" si="148"/>
        <v/>
      </c>
      <c r="BN141" s="2" t="str">
        <f t="shared" si="148"/>
        <v/>
      </c>
      <c r="BO141" s="2" t="str">
        <f t="shared" si="148"/>
        <v/>
      </c>
      <c r="BP141" s="2" t="str">
        <f t="shared" ref="BP141:CK141" si="149">IF(BP49="","",BP49-BO49)</f>
        <v/>
      </c>
      <c r="BQ141" s="2" t="str">
        <f t="shared" si="149"/>
        <v/>
      </c>
      <c r="BR141" s="2" t="str">
        <f t="shared" si="149"/>
        <v/>
      </c>
      <c r="BS141" s="2" t="str">
        <f t="shared" si="149"/>
        <v/>
      </c>
      <c r="BT141" s="2" t="str">
        <f t="shared" si="149"/>
        <v/>
      </c>
      <c r="BU141" s="2" t="str">
        <f t="shared" si="149"/>
        <v/>
      </c>
      <c r="BV141" s="2" t="str">
        <f t="shared" si="149"/>
        <v/>
      </c>
      <c r="BW141" s="2" t="str">
        <f t="shared" si="149"/>
        <v/>
      </c>
      <c r="BX141" s="2" t="str">
        <f t="shared" si="149"/>
        <v/>
      </c>
      <c r="BY141" s="2" t="str">
        <f t="shared" si="149"/>
        <v/>
      </c>
      <c r="BZ141" s="2" t="str">
        <f t="shared" si="149"/>
        <v/>
      </c>
      <c r="CA141" s="2" t="str">
        <f t="shared" si="149"/>
        <v/>
      </c>
      <c r="CB141" s="2" t="str">
        <f t="shared" si="149"/>
        <v/>
      </c>
      <c r="CC141" s="2" t="str">
        <f t="shared" si="149"/>
        <v/>
      </c>
      <c r="CD141" s="2" t="str">
        <f t="shared" si="149"/>
        <v/>
      </c>
      <c r="CE141" s="2" t="str">
        <f t="shared" si="149"/>
        <v/>
      </c>
      <c r="CF141" s="2" t="str">
        <f t="shared" si="149"/>
        <v/>
      </c>
      <c r="CG141" s="2" t="str">
        <f t="shared" si="149"/>
        <v/>
      </c>
      <c r="CH141" s="2" t="str">
        <f t="shared" si="149"/>
        <v/>
      </c>
      <c r="CI141" s="2" t="str">
        <f t="shared" si="149"/>
        <v/>
      </c>
      <c r="CJ141" s="2" t="str">
        <f t="shared" si="149"/>
        <v/>
      </c>
      <c r="CK141" s="2" t="str">
        <f t="shared" si="149"/>
        <v/>
      </c>
    </row>
    <row r="142" spans="1:89" ht="14.5" customHeight="1">
      <c r="A142" s="5">
        <v>42156</v>
      </c>
      <c r="B142" s="6">
        <f t="shared" si="68"/>
        <v>0</v>
      </c>
      <c r="C142" s="2">
        <f t="shared" si="69"/>
        <v>0</v>
      </c>
      <c r="D142" s="2">
        <f t="shared" ref="D142:BO142" si="150">IF(D50="","",D50-C50)</f>
        <v>0</v>
      </c>
      <c r="E142" s="2">
        <f t="shared" si="150"/>
        <v>6.7613252197430695E-4</v>
      </c>
      <c r="F142" s="2">
        <f t="shared" si="150"/>
        <v>0</v>
      </c>
      <c r="G142" s="2">
        <f t="shared" si="150"/>
        <v>6.7613252197430695E-4</v>
      </c>
      <c r="H142" s="2">
        <f t="shared" si="150"/>
        <v>6.7613252197430695E-4</v>
      </c>
      <c r="I142" s="2">
        <f t="shared" si="150"/>
        <v>0</v>
      </c>
      <c r="J142" s="2">
        <f t="shared" si="150"/>
        <v>3.3806626098715348E-4</v>
      </c>
      <c r="K142" s="2">
        <f t="shared" si="150"/>
        <v>6.7613252197430695E-4</v>
      </c>
      <c r="L142" s="2">
        <f t="shared" si="150"/>
        <v>3.3806626098715348E-4</v>
      </c>
      <c r="M142" s="2">
        <f t="shared" si="150"/>
        <v>0</v>
      </c>
      <c r="N142" s="2">
        <f t="shared" si="150"/>
        <v>0</v>
      </c>
      <c r="O142" s="2">
        <f t="shared" si="150"/>
        <v>0</v>
      </c>
      <c r="P142" s="2">
        <f t="shared" si="150"/>
        <v>0</v>
      </c>
      <c r="Q142" s="2">
        <f t="shared" si="150"/>
        <v>0</v>
      </c>
      <c r="R142" s="2">
        <f t="shared" si="150"/>
        <v>0</v>
      </c>
      <c r="S142" s="2">
        <f t="shared" si="150"/>
        <v>9.8039215686274508E-3</v>
      </c>
      <c r="T142" s="2">
        <f t="shared" si="150"/>
        <v>1.0141987829614604E-3</v>
      </c>
      <c r="U142" s="2">
        <f t="shared" si="150"/>
        <v>6.7613252197430695E-4</v>
      </c>
      <c r="V142" s="2">
        <f t="shared" si="150"/>
        <v>6.7613252197430695E-4</v>
      </c>
      <c r="W142" s="2">
        <f t="shared" si="150"/>
        <v>0</v>
      </c>
      <c r="X142" s="2">
        <f t="shared" si="150"/>
        <v>1.3522650439486139E-3</v>
      </c>
      <c r="Y142" s="2">
        <f t="shared" si="150"/>
        <v>0</v>
      </c>
      <c r="Z142" s="2">
        <f t="shared" si="150"/>
        <v>0</v>
      </c>
      <c r="AA142" s="2">
        <f t="shared" si="150"/>
        <v>0</v>
      </c>
      <c r="AB142" s="2">
        <f t="shared" si="150"/>
        <v>3.3806626098715348E-4</v>
      </c>
      <c r="AC142" s="2">
        <f t="shared" si="150"/>
        <v>2.3664638269100743E-3</v>
      </c>
      <c r="AD142" s="2">
        <f t="shared" si="150"/>
        <v>0</v>
      </c>
      <c r="AE142" s="2">
        <f t="shared" si="150"/>
        <v>0</v>
      </c>
      <c r="AF142" s="2">
        <f t="shared" si="150"/>
        <v>0</v>
      </c>
      <c r="AG142" s="2">
        <f t="shared" si="150"/>
        <v>0</v>
      </c>
      <c r="AH142" s="2">
        <f t="shared" si="150"/>
        <v>0</v>
      </c>
      <c r="AI142" s="2">
        <f t="shared" si="150"/>
        <v>0</v>
      </c>
      <c r="AJ142" s="2">
        <f t="shared" si="150"/>
        <v>0</v>
      </c>
      <c r="AK142" s="2">
        <f t="shared" si="150"/>
        <v>0</v>
      </c>
      <c r="AL142" s="2">
        <f t="shared" si="150"/>
        <v>0</v>
      </c>
      <c r="AM142" s="2">
        <f t="shared" si="150"/>
        <v>0</v>
      </c>
      <c r="AN142" s="2">
        <f t="shared" si="150"/>
        <v>0</v>
      </c>
      <c r="AO142" s="2">
        <f t="shared" si="150"/>
        <v>0</v>
      </c>
      <c r="AP142" s="2">
        <f t="shared" si="150"/>
        <v>0</v>
      </c>
      <c r="AQ142" s="2">
        <f t="shared" si="150"/>
        <v>0</v>
      </c>
      <c r="AR142" s="2">
        <f t="shared" si="150"/>
        <v>0</v>
      </c>
      <c r="AS142" s="2">
        <f t="shared" si="150"/>
        <v>0</v>
      </c>
      <c r="AT142" s="2">
        <f t="shared" si="150"/>
        <v>0</v>
      </c>
      <c r="AU142" s="2">
        <f t="shared" si="150"/>
        <v>0</v>
      </c>
      <c r="AV142" s="2">
        <f t="shared" si="150"/>
        <v>3.3806626098715348E-4</v>
      </c>
      <c r="AW142" s="2" t="str">
        <f t="shared" si="150"/>
        <v/>
      </c>
      <c r="AX142" s="2" t="str">
        <f t="shared" si="150"/>
        <v/>
      </c>
      <c r="AY142" s="2" t="str">
        <f t="shared" si="150"/>
        <v/>
      </c>
      <c r="AZ142" s="2" t="str">
        <f t="shared" si="150"/>
        <v/>
      </c>
      <c r="BA142" s="2" t="str">
        <f t="shared" si="150"/>
        <v/>
      </c>
      <c r="BB142" s="2" t="str">
        <f t="shared" si="150"/>
        <v/>
      </c>
      <c r="BC142" s="2" t="str">
        <f t="shared" si="150"/>
        <v/>
      </c>
      <c r="BD142" s="2" t="str">
        <f t="shared" si="150"/>
        <v/>
      </c>
      <c r="BE142" s="2" t="str">
        <f t="shared" si="150"/>
        <v/>
      </c>
      <c r="BF142" s="2" t="str">
        <f t="shared" si="150"/>
        <v/>
      </c>
      <c r="BG142" s="2" t="str">
        <f t="shared" si="150"/>
        <v/>
      </c>
      <c r="BH142" s="2" t="str">
        <f t="shared" si="150"/>
        <v/>
      </c>
      <c r="BI142" s="2" t="str">
        <f t="shared" si="150"/>
        <v/>
      </c>
      <c r="BJ142" s="2" t="str">
        <f t="shared" si="150"/>
        <v/>
      </c>
      <c r="BK142" s="2" t="str">
        <f t="shared" si="150"/>
        <v/>
      </c>
      <c r="BL142" s="2" t="str">
        <f t="shared" si="150"/>
        <v/>
      </c>
      <c r="BM142" s="2" t="str">
        <f t="shared" si="150"/>
        <v/>
      </c>
      <c r="BN142" s="2" t="str">
        <f t="shared" si="150"/>
        <v/>
      </c>
      <c r="BO142" s="2" t="str">
        <f t="shared" si="150"/>
        <v/>
      </c>
      <c r="BP142" s="2" t="str">
        <f t="shared" ref="BP142:CK142" si="151">IF(BP50="","",BP50-BO50)</f>
        <v/>
      </c>
      <c r="BQ142" s="2" t="str">
        <f t="shared" si="151"/>
        <v/>
      </c>
      <c r="BR142" s="2" t="str">
        <f t="shared" si="151"/>
        <v/>
      </c>
      <c r="BS142" s="2" t="str">
        <f t="shared" si="151"/>
        <v/>
      </c>
      <c r="BT142" s="2" t="str">
        <f t="shared" si="151"/>
        <v/>
      </c>
      <c r="BU142" s="2" t="str">
        <f t="shared" si="151"/>
        <v/>
      </c>
      <c r="BV142" s="2" t="str">
        <f t="shared" si="151"/>
        <v/>
      </c>
      <c r="BW142" s="2" t="str">
        <f t="shared" si="151"/>
        <v/>
      </c>
      <c r="BX142" s="2" t="str">
        <f t="shared" si="151"/>
        <v/>
      </c>
      <c r="BY142" s="2" t="str">
        <f t="shared" si="151"/>
        <v/>
      </c>
      <c r="BZ142" s="2" t="str">
        <f t="shared" si="151"/>
        <v/>
      </c>
      <c r="CA142" s="2" t="str">
        <f t="shared" si="151"/>
        <v/>
      </c>
      <c r="CB142" s="2" t="str">
        <f t="shared" si="151"/>
        <v/>
      </c>
      <c r="CC142" s="2" t="str">
        <f t="shared" si="151"/>
        <v/>
      </c>
      <c r="CD142" s="2" t="str">
        <f t="shared" si="151"/>
        <v/>
      </c>
      <c r="CE142" s="2" t="str">
        <f t="shared" si="151"/>
        <v/>
      </c>
      <c r="CF142" s="2" t="str">
        <f t="shared" si="151"/>
        <v/>
      </c>
      <c r="CG142" s="2" t="str">
        <f t="shared" si="151"/>
        <v/>
      </c>
      <c r="CH142" s="2" t="str">
        <f t="shared" si="151"/>
        <v/>
      </c>
      <c r="CI142" s="2" t="str">
        <f t="shared" si="151"/>
        <v/>
      </c>
      <c r="CJ142" s="2" t="str">
        <f t="shared" si="151"/>
        <v/>
      </c>
      <c r="CK142" s="2" t="str">
        <f t="shared" si="151"/>
        <v/>
      </c>
    </row>
    <row r="143" spans="1:89" ht="14.5" customHeight="1">
      <c r="A143" s="5">
        <v>42186</v>
      </c>
      <c r="B143" s="6">
        <f t="shared" si="68"/>
        <v>0</v>
      </c>
      <c r="C143" s="2">
        <f t="shared" si="69"/>
        <v>0</v>
      </c>
      <c r="D143" s="2">
        <f t="shared" ref="D143:BO143" si="152">IF(D51="","",D51-C51)</f>
        <v>0</v>
      </c>
      <c r="E143" s="2">
        <f t="shared" si="152"/>
        <v>1.0362694300518134E-3</v>
      </c>
      <c r="F143" s="2">
        <f t="shared" si="152"/>
        <v>1.0362694300518134E-3</v>
      </c>
      <c r="G143" s="2">
        <f t="shared" si="152"/>
        <v>1.0362694300518134E-3</v>
      </c>
      <c r="H143" s="2">
        <f t="shared" si="152"/>
        <v>1.0362694300518134E-3</v>
      </c>
      <c r="I143" s="2">
        <f t="shared" si="152"/>
        <v>1.0362694300518139E-3</v>
      </c>
      <c r="J143" s="2">
        <f t="shared" si="152"/>
        <v>4.1450777202072528E-3</v>
      </c>
      <c r="K143" s="2">
        <f t="shared" si="152"/>
        <v>0</v>
      </c>
      <c r="L143" s="2">
        <f t="shared" si="152"/>
        <v>0</v>
      </c>
      <c r="M143" s="2">
        <f t="shared" si="152"/>
        <v>0</v>
      </c>
      <c r="N143" s="2">
        <f t="shared" si="152"/>
        <v>0</v>
      </c>
      <c r="O143" s="2">
        <f t="shared" si="152"/>
        <v>0</v>
      </c>
      <c r="P143" s="2">
        <f t="shared" si="152"/>
        <v>0</v>
      </c>
      <c r="Q143" s="2">
        <f t="shared" si="152"/>
        <v>0</v>
      </c>
      <c r="R143" s="2">
        <f t="shared" si="152"/>
        <v>1.6580310880829015E-2</v>
      </c>
      <c r="S143" s="2">
        <f t="shared" si="152"/>
        <v>2.0725388601036294E-3</v>
      </c>
      <c r="T143" s="2">
        <f t="shared" si="152"/>
        <v>0</v>
      </c>
      <c r="U143" s="2">
        <f t="shared" si="152"/>
        <v>4.145077720207252E-3</v>
      </c>
      <c r="V143" s="2">
        <f t="shared" si="152"/>
        <v>0</v>
      </c>
      <c r="W143" s="2">
        <f t="shared" si="152"/>
        <v>7.2538860103626979E-3</v>
      </c>
      <c r="X143" s="2">
        <f t="shared" si="152"/>
        <v>4.145077720207252E-3</v>
      </c>
      <c r="Y143" s="2">
        <f t="shared" si="152"/>
        <v>0</v>
      </c>
      <c r="Z143" s="2">
        <f t="shared" si="152"/>
        <v>3.108808290155439E-3</v>
      </c>
      <c r="AA143" s="2">
        <f t="shared" si="152"/>
        <v>0</v>
      </c>
      <c r="AB143" s="2">
        <f t="shared" si="152"/>
        <v>0</v>
      </c>
      <c r="AC143" s="2">
        <f t="shared" si="152"/>
        <v>0</v>
      </c>
      <c r="AD143" s="2">
        <f t="shared" si="152"/>
        <v>0</v>
      </c>
      <c r="AE143" s="2">
        <f t="shared" si="152"/>
        <v>0</v>
      </c>
      <c r="AF143" s="2">
        <f t="shared" si="152"/>
        <v>0</v>
      </c>
      <c r="AG143" s="2">
        <f t="shared" si="152"/>
        <v>0</v>
      </c>
      <c r="AH143" s="2">
        <f t="shared" si="152"/>
        <v>0</v>
      </c>
      <c r="AI143" s="2">
        <f t="shared" si="152"/>
        <v>0</v>
      </c>
      <c r="AJ143" s="2">
        <f t="shared" si="152"/>
        <v>0</v>
      </c>
      <c r="AK143" s="2">
        <f t="shared" si="152"/>
        <v>0</v>
      </c>
      <c r="AL143" s="2">
        <f t="shared" si="152"/>
        <v>0</v>
      </c>
      <c r="AM143" s="2">
        <f t="shared" si="152"/>
        <v>0</v>
      </c>
      <c r="AN143" s="2">
        <f t="shared" si="152"/>
        <v>0</v>
      </c>
      <c r="AO143" s="2">
        <f t="shared" si="152"/>
        <v>0</v>
      </c>
      <c r="AP143" s="2">
        <f t="shared" si="152"/>
        <v>0</v>
      </c>
      <c r="AQ143" s="2">
        <f t="shared" si="152"/>
        <v>0</v>
      </c>
      <c r="AR143" s="2">
        <f t="shared" si="152"/>
        <v>0</v>
      </c>
      <c r="AS143" s="2">
        <f t="shared" si="152"/>
        <v>0</v>
      </c>
      <c r="AT143" s="2">
        <f t="shared" si="152"/>
        <v>0</v>
      </c>
      <c r="AU143" s="2">
        <f t="shared" si="152"/>
        <v>0</v>
      </c>
      <c r="AV143" s="2" t="str">
        <f t="shared" si="152"/>
        <v/>
      </c>
      <c r="AW143" s="2" t="str">
        <f t="shared" si="152"/>
        <v/>
      </c>
      <c r="AX143" s="2" t="str">
        <f t="shared" si="152"/>
        <v/>
      </c>
      <c r="AY143" s="2" t="str">
        <f t="shared" si="152"/>
        <v/>
      </c>
      <c r="AZ143" s="2" t="str">
        <f t="shared" si="152"/>
        <v/>
      </c>
      <c r="BA143" s="2" t="str">
        <f t="shared" si="152"/>
        <v/>
      </c>
      <c r="BB143" s="2" t="str">
        <f t="shared" si="152"/>
        <v/>
      </c>
      <c r="BC143" s="2" t="str">
        <f t="shared" si="152"/>
        <v/>
      </c>
      <c r="BD143" s="2" t="str">
        <f t="shared" si="152"/>
        <v/>
      </c>
      <c r="BE143" s="2" t="str">
        <f t="shared" si="152"/>
        <v/>
      </c>
      <c r="BF143" s="2" t="str">
        <f t="shared" si="152"/>
        <v/>
      </c>
      <c r="BG143" s="2" t="str">
        <f t="shared" si="152"/>
        <v/>
      </c>
      <c r="BH143" s="2" t="str">
        <f t="shared" si="152"/>
        <v/>
      </c>
      <c r="BI143" s="2" t="str">
        <f t="shared" si="152"/>
        <v/>
      </c>
      <c r="BJ143" s="2" t="str">
        <f t="shared" si="152"/>
        <v/>
      </c>
      <c r="BK143" s="2" t="str">
        <f t="shared" si="152"/>
        <v/>
      </c>
      <c r="BL143" s="2" t="str">
        <f t="shared" si="152"/>
        <v/>
      </c>
      <c r="BM143" s="2" t="str">
        <f t="shared" si="152"/>
        <v/>
      </c>
      <c r="BN143" s="2" t="str">
        <f t="shared" si="152"/>
        <v/>
      </c>
      <c r="BO143" s="2" t="str">
        <f t="shared" si="152"/>
        <v/>
      </c>
      <c r="BP143" s="2" t="str">
        <f t="shared" ref="BP143:CK143" si="153">IF(BP51="","",BP51-BO51)</f>
        <v/>
      </c>
      <c r="BQ143" s="2" t="str">
        <f t="shared" si="153"/>
        <v/>
      </c>
      <c r="BR143" s="2" t="str">
        <f t="shared" si="153"/>
        <v/>
      </c>
      <c r="BS143" s="2" t="str">
        <f t="shared" si="153"/>
        <v/>
      </c>
      <c r="BT143" s="2" t="str">
        <f t="shared" si="153"/>
        <v/>
      </c>
      <c r="BU143" s="2" t="str">
        <f t="shared" si="153"/>
        <v/>
      </c>
      <c r="BV143" s="2" t="str">
        <f t="shared" si="153"/>
        <v/>
      </c>
      <c r="BW143" s="2" t="str">
        <f t="shared" si="153"/>
        <v/>
      </c>
      <c r="BX143" s="2" t="str">
        <f t="shared" si="153"/>
        <v/>
      </c>
      <c r="BY143" s="2" t="str">
        <f t="shared" si="153"/>
        <v/>
      </c>
      <c r="BZ143" s="2" t="str">
        <f t="shared" si="153"/>
        <v/>
      </c>
      <c r="CA143" s="2" t="str">
        <f t="shared" si="153"/>
        <v/>
      </c>
      <c r="CB143" s="2" t="str">
        <f t="shared" si="153"/>
        <v/>
      </c>
      <c r="CC143" s="2" t="str">
        <f t="shared" si="153"/>
        <v/>
      </c>
      <c r="CD143" s="2" t="str">
        <f t="shared" si="153"/>
        <v/>
      </c>
      <c r="CE143" s="2" t="str">
        <f t="shared" si="153"/>
        <v/>
      </c>
      <c r="CF143" s="2" t="str">
        <f t="shared" si="153"/>
        <v/>
      </c>
      <c r="CG143" s="2" t="str">
        <f t="shared" si="153"/>
        <v/>
      </c>
      <c r="CH143" s="2" t="str">
        <f t="shared" si="153"/>
        <v/>
      </c>
      <c r="CI143" s="2" t="str">
        <f t="shared" si="153"/>
        <v/>
      </c>
      <c r="CJ143" s="2" t="str">
        <f t="shared" si="153"/>
        <v/>
      </c>
      <c r="CK143" s="2" t="str">
        <f t="shared" si="153"/>
        <v/>
      </c>
    </row>
    <row r="144" spans="1:89" ht="14.5" customHeight="1">
      <c r="A144" s="5">
        <v>42217</v>
      </c>
      <c r="B144" s="6">
        <f t="shared" si="68"/>
        <v>0</v>
      </c>
      <c r="C144" s="2">
        <f t="shared" si="69"/>
        <v>0</v>
      </c>
      <c r="D144" s="2">
        <f t="shared" ref="D144:BO144" si="154">IF(D52="","",D52-C52)</f>
        <v>1.1627906976744186E-3</v>
      </c>
      <c r="E144" s="2">
        <f t="shared" si="154"/>
        <v>2.3255813953488372E-3</v>
      </c>
      <c r="F144" s="2">
        <f t="shared" si="154"/>
        <v>1.1627906976744186E-3</v>
      </c>
      <c r="G144" s="2">
        <f t="shared" si="154"/>
        <v>1.1627906976744186E-3</v>
      </c>
      <c r="H144" s="2">
        <f t="shared" si="154"/>
        <v>1.1627906976744186E-3</v>
      </c>
      <c r="I144" s="2">
        <f t="shared" si="154"/>
        <v>1.1627906976744186E-3</v>
      </c>
      <c r="J144" s="2">
        <f t="shared" si="154"/>
        <v>3.4883720930232558E-3</v>
      </c>
      <c r="K144" s="2">
        <f t="shared" si="154"/>
        <v>0</v>
      </c>
      <c r="L144" s="2">
        <f t="shared" si="154"/>
        <v>0</v>
      </c>
      <c r="M144" s="2">
        <f t="shared" si="154"/>
        <v>0</v>
      </c>
      <c r="N144" s="2">
        <f t="shared" si="154"/>
        <v>0</v>
      </c>
      <c r="O144" s="2">
        <f t="shared" si="154"/>
        <v>0</v>
      </c>
      <c r="P144" s="2">
        <f t="shared" si="154"/>
        <v>0</v>
      </c>
      <c r="Q144" s="2">
        <f t="shared" si="154"/>
        <v>2.5581395348837209E-2</v>
      </c>
      <c r="R144" s="2">
        <f t="shared" si="154"/>
        <v>1.1627906976744221E-3</v>
      </c>
      <c r="S144" s="2">
        <f t="shared" si="154"/>
        <v>0</v>
      </c>
      <c r="T144" s="2">
        <f t="shared" si="154"/>
        <v>2.3255813953488372E-3</v>
      </c>
      <c r="U144" s="2">
        <f t="shared" si="154"/>
        <v>0</v>
      </c>
      <c r="V144" s="2">
        <f t="shared" si="154"/>
        <v>1.1627906976744151E-3</v>
      </c>
      <c r="W144" s="2">
        <f t="shared" si="154"/>
        <v>0</v>
      </c>
      <c r="X144" s="2">
        <f t="shared" si="154"/>
        <v>0</v>
      </c>
      <c r="Y144" s="2">
        <f t="shared" si="154"/>
        <v>5.8139534883720964E-3</v>
      </c>
      <c r="Z144" s="2">
        <f t="shared" si="154"/>
        <v>2.3255813953488372E-3</v>
      </c>
      <c r="AA144" s="2">
        <f t="shared" si="154"/>
        <v>0</v>
      </c>
      <c r="AB144" s="2">
        <f t="shared" si="154"/>
        <v>0</v>
      </c>
      <c r="AC144" s="2">
        <f t="shared" si="154"/>
        <v>0</v>
      </c>
      <c r="AD144" s="2">
        <f t="shared" si="154"/>
        <v>0</v>
      </c>
      <c r="AE144" s="2">
        <f t="shared" si="154"/>
        <v>0</v>
      </c>
      <c r="AF144" s="2">
        <f t="shared" si="154"/>
        <v>0</v>
      </c>
      <c r="AG144" s="2">
        <f t="shared" si="154"/>
        <v>0</v>
      </c>
      <c r="AH144" s="2">
        <f t="shared" si="154"/>
        <v>0</v>
      </c>
      <c r="AI144" s="2">
        <f t="shared" si="154"/>
        <v>0</v>
      </c>
      <c r="AJ144" s="2">
        <f t="shared" si="154"/>
        <v>0</v>
      </c>
      <c r="AK144" s="2">
        <f t="shared" si="154"/>
        <v>0</v>
      </c>
      <c r="AL144" s="2">
        <f t="shared" si="154"/>
        <v>0</v>
      </c>
      <c r="AM144" s="2">
        <f t="shared" si="154"/>
        <v>0</v>
      </c>
      <c r="AN144" s="2">
        <f t="shared" si="154"/>
        <v>0</v>
      </c>
      <c r="AO144" s="2">
        <f t="shared" si="154"/>
        <v>0</v>
      </c>
      <c r="AP144" s="2">
        <f t="shared" si="154"/>
        <v>0</v>
      </c>
      <c r="AQ144" s="2">
        <f t="shared" si="154"/>
        <v>0</v>
      </c>
      <c r="AR144" s="2">
        <f t="shared" si="154"/>
        <v>0</v>
      </c>
      <c r="AS144" s="2">
        <f t="shared" si="154"/>
        <v>0</v>
      </c>
      <c r="AT144" s="2">
        <f t="shared" si="154"/>
        <v>0</v>
      </c>
      <c r="AU144" s="2" t="str">
        <f t="shared" si="154"/>
        <v/>
      </c>
      <c r="AV144" s="2" t="str">
        <f t="shared" si="154"/>
        <v/>
      </c>
      <c r="AW144" s="2" t="str">
        <f t="shared" si="154"/>
        <v/>
      </c>
      <c r="AX144" s="2" t="str">
        <f t="shared" si="154"/>
        <v/>
      </c>
      <c r="AY144" s="2" t="str">
        <f t="shared" si="154"/>
        <v/>
      </c>
      <c r="AZ144" s="2" t="str">
        <f t="shared" si="154"/>
        <v/>
      </c>
      <c r="BA144" s="2" t="str">
        <f t="shared" si="154"/>
        <v/>
      </c>
      <c r="BB144" s="2" t="str">
        <f t="shared" si="154"/>
        <v/>
      </c>
      <c r="BC144" s="2" t="str">
        <f t="shared" si="154"/>
        <v/>
      </c>
      <c r="BD144" s="2" t="str">
        <f t="shared" si="154"/>
        <v/>
      </c>
      <c r="BE144" s="2" t="str">
        <f t="shared" si="154"/>
        <v/>
      </c>
      <c r="BF144" s="2" t="str">
        <f t="shared" si="154"/>
        <v/>
      </c>
      <c r="BG144" s="2" t="str">
        <f t="shared" si="154"/>
        <v/>
      </c>
      <c r="BH144" s="2" t="str">
        <f t="shared" si="154"/>
        <v/>
      </c>
      <c r="BI144" s="2" t="str">
        <f t="shared" si="154"/>
        <v/>
      </c>
      <c r="BJ144" s="2" t="str">
        <f t="shared" si="154"/>
        <v/>
      </c>
      <c r="BK144" s="2" t="str">
        <f t="shared" si="154"/>
        <v/>
      </c>
      <c r="BL144" s="2" t="str">
        <f t="shared" si="154"/>
        <v/>
      </c>
      <c r="BM144" s="2" t="str">
        <f t="shared" si="154"/>
        <v/>
      </c>
      <c r="BN144" s="2" t="str">
        <f t="shared" si="154"/>
        <v/>
      </c>
      <c r="BO144" s="2" t="str">
        <f t="shared" si="154"/>
        <v/>
      </c>
      <c r="BP144" s="2" t="str">
        <f t="shared" ref="BP144:CK144" si="155">IF(BP52="","",BP52-BO52)</f>
        <v/>
      </c>
      <c r="BQ144" s="2" t="str">
        <f t="shared" si="155"/>
        <v/>
      </c>
      <c r="BR144" s="2" t="str">
        <f t="shared" si="155"/>
        <v/>
      </c>
      <c r="BS144" s="2" t="str">
        <f t="shared" si="155"/>
        <v/>
      </c>
      <c r="BT144" s="2" t="str">
        <f t="shared" si="155"/>
        <v/>
      </c>
      <c r="BU144" s="2" t="str">
        <f t="shared" si="155"/>
        <v/>
      </c>
      <c r="BV144" s="2" t="str">
        <f t="shared" si="155"/>
        <v/>
      </c>
      <c r="BW144" s="2" t="str">
        <f t="shared" si="155"/>
        <v/>
      </c>
      <c r="BX144" s="2" t="str">
        <f t="shared" si="155"/>
        <v/>
      </c>
      <c r="BY144" s="2" t="str">
        <f t="shared" si="155"/>
        <v/>
      </c>
      <c r="BZ144" s="2" t="str">
        <f t="shared" si="155"/>
        <v/>
      </c>
      <c r="CA144" s="2" t="str">
        <f t="shared" si="155"/>
        <v/>
      </c>
      <c r="CB144" s="2" t="str">
        <f t="shared" si="155"/>
        <v/>
      </c>
      <c r="CC144" s="2" t="str">
        <f t="shared" si="155"/>
        <v/>
      </c>
      <c r="CD144" s="2" t="str">
        <f t="shared" si="155"/>
        <v/>
      </c>
      <c r="CE144" s="2" t="str">
        <f t="shared" si="155"/>
        <v/>
      </c>
      <c r="CF144" s="2" t="str">
        <f t="shared" si="155"/>
        <v/>
      </c>
      <c r="CG144" s="2" t="str">
        <f t="shared" si="155"/>
        <v/>
      </c>
      <c r="CH144" s="2" t="str">
        <f t="shared" si="155"/>
        <v/>
      </c>
      <c r="CI144" s="2" t="str">
        <f t="shared" si="155"/>
        <v/>
      </c>
      <c r="CJ144" s="2" t="str">
        <f t="shared" si="155"/>
        <v/>
      </c>
      <c r="CK144" s="2" t="str">
        <f t="shared" si="155"/>
        <v/>
      </c>
    </row>
    <row r="145" spans="1:89" ht="14.5" customHeight="1">
      <c r="A145" s="5">
        <v>42248</v>
      </c>
      <c r="B145" s="6">
        <f t="shared" si="68"/>
        <v>0</v>
      </c>
      <c r="C145" s="2">
        <f t="shared" si="69"/>
        <v>0</v>
      </c>
      <c r="D145" s="2">
        <f t="shared" ref="D145:BO145" si="156">IF(D53="","",D53-C53)</f>
        <v>0</v>
      </c>
      <c r="E145" s="2">
        <f t="shared" si="156"/>
        <v>0</v>
      </c>
      <c r="F145" s="2">
        <f t="shared" si="156"/>
        <v>1.001001001001001E-3</v>
      </c>
      <c r="G145" s="2">
        <f t="shared" si="156"/>
        <v>2.002002002002002E-3</v>
      </c>
      <c r="H145" s="2">
        <f t="shared" si="156"/>
        <v>1.001001001001001E-3</v>
      </c>
      <c r="I145" s="2">
        <f t="shared" si="156"/>
        <v>2.002002002002002E-3</v>
      </c>
      <c r="J145" s="2">
        <f t="shared" si="156"/>
        <v>0</v>
      </c>
      <c r="K145" s="2">
        <f t="shared" si="156"/>
        <v>0</v>
      </c>
      <c r="L145" s="2">
        <f t="shared" si="156"/>
        <v>0</v>
      </c>
      <c r="M145" s="2">
        <f t="shared" si="156"/>
        <v>0</v>
      </c>
      <c r="N145" s="2">
        <f t="shared" si="156"/>
        <v>0</v>
      </c>
      <c r="O145" s="2">
        <f t="shared" si="156"/>
        <v>0</v>
      </c>
      <c r="P145" s="2">
        <f t="shared" si="156"/>
        <v>2.6026026026026026E-2</v>
      </c>
      <c r="Q145" s="2">
        <f t="shared" si="156"/>
        <v>2.0020020020020055E-3</v>
      </c>
      <c r="R145" s="2">
        <f t="shared" si="156"/>
        <v>0</v>
      </c>
      <c r="S145" s="2">
        <f t="shared" si="156"/>
        <v>2.0020020020019985E-3</v>
      </c>
      <c r="T145" s="2">
        <f t="shared" si="156"/>
        <v>0</v>
      </c>
      <c r="U145" s="2">
        <f t="shared" si="156"/>
        <v>0</v>
      </c>
      <c r="V145" s="2">
        <f t="shared" si="156"/>
        <v>3.0030030030030047E-3</v>
      </c>
      <c r="W145" s="2">
        <f t="shared" si="156"/>
        <v>1.0010010010009993E-3</v>
      </c>
      <c r="X145" s="2">
        <f t="shared" si="156"/>
        <v>7.0070070070070087E-3</v>
      </c>
      <c r="Y145" s="2">
        <f t="shared" si="156"/>
        <v>5.0050050050050032E-3</v>
      </c>
      <c r="Z145" s="2">
        <f t="shared" si="156"/>
        <v>2.0020020020020055E-3</v>
      </c>
      <c r="AA145" s="2">
        <f t="shared" si="156"/>
        <v>0</v>
      </c>
      <c r="AB145" s="2">
        <f t="shared" si="156"/>
        <v>0</v>
      </c>
      <c r="AC145" s="2">
        <f t="shared" si="156"/>
        <v>0</v>
      </c>
      <c r="AD145" s="2">
        <f t="shared" si="156"/>
        <v>0</v>
      </c>
      <c r="AE145" s="2">
        <f t="shared" si="156"/>
        <v>0</v>
      </c>
      <c r="AF145" s="2">
        <f t="shared" si="156"/>
        <v>0</v>
      </c>
      <c r="AG145" s="2">
        <f t="shared" si="156"/>
        <v>1.0010010010009993E-3</v>
      </c>
      <c r="AH145" s="2">
        <f t="shared" si="156"/>
        <v>0</v>
      </c>
      <c r="AI145" s="2">
        <f t="shared" si="156"/>
        <v>0</v>
      </c>
      <c r="AJ145" s="2">
        <f t="shared" si="156"/>
        <v>0</v>
      </c>
      <c r="AK145" s="2">
        <f t="shared" si="156"/>
        <v>0</v>
      </c>
      <c r="AL145" s="2">
        <f t="shared" si="156"/>
        <v>0</v>
      </c>
      <c r="AM145" s="2">
        <f t="shared" si="156"/>
        <v>0</v>
      </c>
      <c r="AN145" s="2">
        <f t="shared" si="156"/>
        <v>0</v>
      </c>
      <c r="AO145" s="2">
        <f t="shared" si="156"/>
        <v>0</v>
      </c>
      <c r="AP145" s="2">
        <f t="shared" si="156"/>
        <v>0</v>
      </c>
      <c r="AQ145" s="2">
        <f t="shared" si="156"/>
        <v>0</v>
      </c>
      <c r="AR145" s="2">
        <f t="shared" si="156"/>
        <v>0</v>
      </c>
      <c r="AS145" s="2">
        <f t="shared" si="156"/>
        <v>0</v>
      </c>
      <c r="AT145" s="2" t="str">
        <f t="shared" si="156"/>
        <v/>
      </c>
      <c r="AU145" s="2" t="str">
        <f t="shared" si="156"/>
        <v/>
      </c>
      <c r="AV145" s="2" t="str">
        <f t="shared" si="156"/>
        <v/>
      </c>
      <c r="AW145" s="2" t="str">
        <f t="shared" si="156"/>
        <v/>
      </c>
      <c r="AX145" s="2" t="str">
        <f t="shared" si="156"/>
        <v/>
      </c>
      <c r="AY145" s="2" t="str">
        <f t="shared" si="156"/>
        <v/>
      </c>
      <c r="AZ145" s="2" t="str">
        <f t="shared" si="156"/>
        <v/>
      </c>
      <c r="BA145" s="2" t="str">
        <f t="shared" si="156"/>
        <v/>
      </c>
      <c r="BB145" s="2" t="str">
        <f t="shared" si="156"/>
        <v/>
      </c>
      <c r="BC145" s="2" t="str">
        <f t="shared" si="156"/>
        <v/>
      </c>
      <c r="BD145" s="2" t="str">
        <f t="shared" si="156"/>
        <v/>
      </c>
      <c r="BE145" s="2" t="str">
        <f t="shared" si="156"/>
        <v/>
      </c>
      <c r="BF145" s="2" t="str">
        <f t="shared" si="156"/>
        <v/>
      </c>
      <c r="BG145" s="2" t="str">
        <f t="shared" si="156"/>
        <v/>
      </c>
      <c r="BH145" s="2" t="str">
        <f t="shared" si="156"/>
        <v/>
      </c>
      <c r="BI145" s="2" t="str">
        <f t="shared" si="156"/>
        <v/>
      </c>
      <c r="BJ145" s="2" t="str">
        <f t="shared" si="156"/>
        <v/>
      </c>
      <c r="BK145" s="2" t="str">
        <f t="shared" si="156"/>
        <v/>
      </c>
      <c r="BL145" s="2" t="str">
        <f t="shared" si="156"/>
        <v/>
      </c>
      <c r="BM145" s="2" t="str">
        <f t="shared" si="156"/>
        <v/>
      </c>
      <c r="BN145" s="2" t="str">
        <f t="shared" si="156"/>
        <v/>
      </c>
      <c r="BO145" s="2" t="str">
        <f t="shared" si="156"/>
        <v/>
      </c>
      <c r="BP145" s="2" t="str">
        <f t="shared" ref="BP145:CK145" si="157">IF(BP53="","",BP53-BO53)</f>
        <v/>
      </c>
      <c r="BQ145" s="2" t="str">
        <f t="shared" si="157"/>
        <v/>
      </c>
      <c r="BR145" s="2" t="str">
        <f t="shared" si="157"/>
        <v/>
      </c>
      <c r="BS145" s="2" t="str">
        <f t="shared" si="157"/>
        <v/>
      </c>
      <c r="BT145" s="2" t="str">
        <f t="shared" si="157"/>
        <v/>
      </c>
      <c r="BU145" s="2" t="str">
        <f t="shared" si="157"/>
        <v/>
      </c>
      <c r="BV145" s="2" t="str">
        <f t="shared" si="157"/>
        <v/>
      </c>
      <c r="BW145" s="2" t="str">
        <f t="shared" si="157"/>
        <v/>
      </c>
      <c r="BX145" s="2" t="str">
        <f t="shared" si="157"/>
        <v/>
      </c>
      <c r="BY145" s="2" t="str">
        <f t="shared" si="157"/>
        <v/>
      </c>
      <c r="BZ145" s="2" t="str">
        <f t="shared" si="157"/>
        <v/>
      </c>
      <c r="CA145" s="2" t="str">
        <f t="shared" si="157"/>
        <v/>
      </c>
      <c r="CB145" s="2" t="str">
        <f t="shared" si="157"/>
        <v/>
      </c>
      <c r="CC145" s="2" t="str">
        <f t="shared" si="157"/>
        <v/>
      </c>
      <c r="CD145" s="2" t="str">
        <f t="shared" si="157"/>
        <v/>
      </c>
      <c r="CE145" s="2" t="str">
        <f t="shared" si="157"/>
        <v/>
      </c>
      <c r="CF145" s="2" t="str">
        <f t="shared" si="157"/>
        <v/>
      </c>
      <c r="CG145" s="2" t="str">
        <f t="shared" si="157"/>
        <v/>
      </c>
      <c r="CH145" s="2" t="str">
        <f t="shared" si="157"/>
        <v/>
      </c>
      <c r="CI145" s="2" t="str">
        <f t="shared" si="157"/>
        <v/>
      </c>
      <c r="CJ145" s="2" t="str">
        <f t="shared" si="157"/>
        <v/>
      </c>
      <c r="CK145" s="2" t="str">
        <f t="shared" si="157"/>
        <v/>
      </c>
    </row>
    <row r="146" spans="1:89" ht="14.5" customHeight="1">
      <c r="A146" s="5">
        <v>42278</v>
      </c>
      <c r="B146" s="6">
        <f t="shared" si="68"/>
        <v>0</v>
      </c>
      <c r="C146" s="2">
        <f t="shared" si="69"/>
        <v>0</v>
      </c>
      <c r="D146" s="2">
        <f t="shared" ref="D146:BO146" si="158">IF(D54="","",D54-C54)</f>
        <v>0</v>
      </c>
      <c r="E146" s="2">
        <f t="shared" si="158"/>
        <v>2.4570024570024569E-3</v>
      </c>
      <c r="F146" s="2">
        <f t="shared" si="158"/>
        <v>1.2285012285012287E-3</v>
      </c>
      <c r="G146" s="2">
        <f t="shared" si="158"/>
        <v>2.4570024570024565E-3</v>
      </c>
      <c r="H146" s="2">
        <f t="shared" si="158"/>
        <v>2.4570024570024574E-3</v>
      </c>
      <c r="I146" s="2">
        <f t="shared" si="158"/>
        <v>0</v>
      </c>
      <c r="J146" s="2">
        <f t="shared" si="158"/>
        <v>0</v>
      </c>
      <c r="K146" s="2">
        <f t="shared" si="158"/>
        <v>0</v>
      </c>
      <c r="L146" s="2">
        <f t="shared" si="158"/>
        <v>0</v>
      </c>
      <c r="M146" s="2">
        <f t="shared" si="158"/>
        <v>0</v>
      </c>
      <c r="N146" s="2">
        <f t="shared" si="158"/>
        <v>0</v>
      </c>
      <c r="O146" s="2">
        <f t="shared" si="158"/>
        <v>5.0368550368550369E-2</v>
      </c>
      <c r="P146" s="2">
        <f t="shared" si="158"/>
        <v>1.2285012285012248E-3</v>
      </c>
      <c r="Q146" s="2">
        <f t="shared" si="158"/>
        <v>0</v>
      </c>
      <c r="R146" s="2">
        <f t="shared" si="158"/>
        <v>1.2285012285012317E-3</v>
      </c>
      <c r="S146" s="2">
        <f t="shared" si="158"/>
        <v>1.2285012285012317E-3</v>
      </c>
      <c r="T146" s="2">
        <f t="shared" si="158"/>
        <v>1.2285012285012276E-2</v>
      </c>
      <c r="U146" s="2">
        <f t="shared" si="158"/>
        <v>0</v>
      </c>
      <c r="V146" s="2">
        <f t="shared" si="158"/>
        <v>0</v>
      </c>
      <c r="W146" s="2">
        <f t="shared" si="158"/>
        <v>0</v>
      </c>
      <c r="X146" s="2">
        <f t="shared" si="158"/>
        <v>3.6855036855036882E-3</v>
      </c>
      <c r="Y146" s="2">
        <f t="shared" si="158"/>
        <v>0</v>
      </c>
      <c r="Z146" s="2">
        <f t="shared" si="158"/>
        <v>0</v>
      </c>
      <c r="AA146" s="2">
        <f t="shared" si="158"/>
        <v>0</v>
      </c>
      <c r="AB146" s="2">
        <f t="shared" si="158"/>
        <v>0</v>
      </c>
      <c r="AC146" s="2">
        <f t="shared" si="158"/>
        <v>0</v>
      </c>
      <c r="AD146" s="2">
        <f t="shared" si="158"/>
        <v>0</v>
      </c>
      <c r="AE146" s="2">
        <f t="shared" si="158"/>
        <v>0</v>
      </c>
      <c r="AF146" s="2">
        <f t="shared" si="158"/>
        <v>0</v>
      </c>
      <c r="AG146" s="2">
        <f t="shared" si="158"/>
        <v>0</v>
      </c>
      <c r="AH146" s="2">
        <f t="shared" si="158"/>
        <v>0</v>
      </c>
      <c r="AI146" s="2">
        <f t="shared" si="158"/>
        <v>0</v>
      </c>
      <c r="AJ146" s="2">
        <f t="shared" si="158"/>
        <v>0</v>
      </c>
      <c r="AK146" s="2">
        <f t="shared" si="158"/>
        <v>0</v>
      </c>
      <c r="AL146" s="2">
        <f t="shared" si="158"/>
        <v>0</v>
      </c>
      <c r="AM146" s="2">
        <f t="shared" si="158"/>
        <v>0</v>
      </c>
      <c r="AN146" s="2">
        <f t="shared" si="158"/>
        <v>0</v>
      </c>
      <c r="AO146" s="2">
        <f t="shared" si="158"/>
        <v>0</v>
      </c>
      <c r="AP146" s="2">
        <f t="shared" si="158"/>
        <v>0</v>
      </c>
      <c r="AQ146" s="2">
        <f t="shared" si="158"/>
        <v>0</v>
      </c>
      <c r="AR146" s="2">
        <f t="shared" si="158"/>
        <v>0</v>
      </c>
      <c r="AS146" s="2" t="str">
        <f t="shared" si="158"/>
        <v/>
      </c>
      <c r="AT146" s="2" t="str">
        <f t="shared" si="158"/>
        <v/>
      </c>
      <c r="AU146" s="2" t="str">
        <f t="shared" si="158"/>
        <v/>
      </c>
      <c r="AV146" s="2" t="str">
        <f t="shared" si="158"/>
        <v/>
      </c>
      <c r="AW146" s="2" t="str">
        <f t="shared" si="158"/>
        <v/>
      </c>
      <c r="AX146" s="2" t="str">
        <f t="shared" si="158"/>
        <v/>
      </c>
      <c r="AY146" s="2" t="str">
        <f t="shared" si="158"/>
        <v/>
      </c>
      <c r="AZ146" s="2" t="str">
        <f t="shared" si="158"/>
        <v/>
      </c>
      <c r="BA146" s="2" t="str">
        <f t="shared" si="158"/>
        <v/>
      </c>
      <c r="BB146" s="2" t="str">
        <f t="shared" si="158"/>
        <v/>
      </c>
      <c r="BC146" s="2" t="str">
        <f t="shared" si="158"/>
        <v/>
      </c>
      <c r="BD146" s="2" t="str">
        <f t="shared" si="158"/>
        <v/>
      </c>
      <c r="BE146" s="2" t="str">
        <f t="shared" si="158"/>
        <v/>
      </c>
      <c r="BF146" s="2" t="str">
        <f t="shared" si="158"/>
        <v/>
      </c>
      <c r="BG146" s="2" t="str">
        <f t="shared" si="158"/>
        <v/>
      </c>
      <c r="BH146" s="2" t="str">
        <f t="shared" si="158"/>
        <v/>
      </c>
      <c r="BI146" s="2" t="str">
        <f t="shared" si="158"/>
        <v/>
      </c>
      <c r="BJ146" s="2" t="str">
        <f t="shared" si="158"/>
        <v/>
      </c>
      <c r="BK146" s="2" t="str">
        <f t="shared" si="158"/>
        <v/>
      </c>
      <c r="BL146" s="2" t="str">
        <f t="shared" si="158"/>
        <v/>
      </c>
      <c r="BM146" s="2" t="str">
        <f t="shared" si="158"/>
        <v/>
      </c>
      <c r="BN146" s="2" t="str">
        <f t="shared" si="158"/>
        <v/>
      </c>
      <c r="BO146" s="2" t="str">
        <f t="shared" si="158"/>
        <v/>
      </c>
      <c r="BP146" s="2" t="str">
        <f t="shared" ref="BP146:CK146" si="159">IF(BP54="","",BP54-BO54)</f>
        <v/>
      </c>
      <c r="BQ146" s="2" t="str">
        <f t="shared" si="159"/>
        <v/>
      </c>
      <c r="BR146" s="2" t="str">
        <f t="shared" si="159"/>
        <v/>
      </c>
      <c r="BS146" s="2" t="str">
        <f t="shared" si="159"/>
        <v/>
      </c>
      <c r="BT146" s="2" t="str">
        <f t="shared" si="159"/>
        <v/>
      </c>
      <c r="BU146" s="2" t="str">
        <f t="shared" si="159"/>
        <v/>
      </c>
      <c r="BV146" s="2" t="str">
        <f t="shared" si="159"/>
        <v/>
      </c>
      <c r="BW146" s="2" t="str">
        <f t="shared" si="159"/>
        <v/>
      </c>
      <c r="BX146" s="2" t="str">
        <f t="shared" si="159"/>
        <v/>
      </c>
      <c r="BY146" s="2" t="str">
        <f t="shared" si="159"/>
        <v/>
      </c>
      <c r="BZ146" s="2" t="str">
        <f t="shared" si="159"/>
        <v/>
      </c>
      <c r="CA146" s="2" t="str">
        <f t="shared" si="159"/>
        <v/>
      </c>
      <c r="CB146" s="2" t="str">
        <f t="shared" si="159"/>
        <v/>
      </c>
      <c r="CC146" s="2" t="str">
        <f t="shared" si="159"/>
        <v/>
      </c>
      <c r="CD146" s="2" t="str">
        <f t="shared" si="159"/>
        <v/>
      </c>
      <c r="CE146" s="2" t="str">
        <f t="shared" si="159"/>
        <v/>
      </c>
      <c r="CF146" s="2" t="str">
        <f t="shared" si="159"/>
        <v/>
      </c>
      <c r="CG146" s="2" t="str">
        <f t="shared" si="159"/>
        <v/>
      </c>
      <c r="CH146" s="2" t="str">
        <f t="shared" si="159"/>
        <v/>
      </c>
      <c r="CI146" s="2" t="str">
        <f t="shared" si="159"/>
        <v/>
      </c>
      <c r="CJ146" s="2" t="str">
        <f t="shared" si="159"/>
        <v/>
      </c>
      <c r="CK146" s="2" t="str">
        <f t="shared" si="159"/>
        <v/>
      </c>
    </row>
    <row r="147" spans="1:89" ht="14.5" customHeight="1">
      <c r="A147" s="5">
        <v>42309</v>
      </c>
      <c r="B147" s="6">
        <f t="shared" si="68"/>
        <v>0</v>
      </c>
      <c r="C147" s="2">
        <f t="shared" si="69"/>
        <v>0</v>
      </c>
      <c r="D147" s="2">
        <f t="shared" ref="D147:BO147" si="160">IF(D55="","",D55-C55)</f>
        <v>0</v>
      </c>
      <c r="E147" s="2">
        <f t="shared" si="160"/>
        <v>9.1157702825888785E-4</v>
      </c>
      <c r="F147" s="2">
        <f t="shared" si="160"/>
        <v>0</v>
      </c>
      <c r="G147" s="2">
        <f t="shared" si="160"/>
        <v>9.1157702825888785E-4</v>
      </c>
      <c r="H147" s="2">
        <f t="shared" si="160"/>
        <v>0</v>
      </c>
      <c r="I147" s="2">
        <f t="shared" si="160"/>
        <v>0</v>
      </c>
      <c r="J147" s="2">
        <f t="shared" si="160"/>
        <v>0</v>
      </c>
      <c r="K147" s="2">
        <f t="shared" si="160"/>
        <v>0</v>
      </c>
      <c r="L147" s="2">
        <f t="shared" si="160"/>
        <v>0</v>
      </c>
      <c r="M147" s="2">
        <f t="shared" si="160"/>
        <v>0</v>
      </c>
      <c r="N147" s="2">
        <f t="shared" si="160"/>
        <v>3.2816773017319965E-2</v>
      </c>
      <c r="O147" s="2">
        <f t="shared" si="160"/>
        <v>2.734731084776662E-3</v>
      </c>
      <c r="P147" s="2">
        <f t="shared" si="160"/>
        <v>0</v>
      </c>
      <c r="Q147" s="2">
        <f t="shared" si="160"/>
        <v>9.1157702825888504E-4</v>
      </c>
      <c r="R147" s="2">
        <f t="shared" si="160"/>
        <v>0</v>
      </c>
      <c r="S147" s="2">
        <f t="shared" si="160"/>
        <v>5.469462169553331E-3</v>
      </c>
      <c r="T147" s="2">
        <f t="shared" si="160"/>
        <v>3.6463081130355471E-3</v>
      </c>
      <c r="U147" s="2">
        <f t="shared" si="160"/>
        <v>1.823154056517777E-3</v>
      </c>
      <c r="V147" s="2">
        <f t="shared" si="160"/>
        <v>2.734731084776662E-3</v>
      </c>
      <c r="W147" s="2">
        <f t="shared" si="160"/>
        <v>0</v>
      </c>
      <c r="X147" s="2">
        <f t="shared" si="160"/>
        <v>0</v>
      </c>
      <c r="Y147" s="2">
        <f t="shared" si="160"/>
        <v>0</v>
      </c>
      <c r="Z147" s="2">
        <f t="shared" si="160"/>
        <v>0</v>
      </c>
      <c r="AA147" s="2">
        <f t="shared" si="160"/>
        <v>0</v>
      </c>
      <c r="AB147" s="2">
        <f t="shared" si="160"/>
        <v>0</v>
      </c>
      <c r="AC147" s="2">
        <f t="shared" si="160"/>
        <v>0</v>
      </c>
      <c r="AD147" s="2">
        <f t="shared" si="160"/>
        <v>0</v>
      </c>
      <c r="AE147" s="2">
        <f t="shared" si="160"/>
        <v>0</v>
      </c>
      <c r="AF147" s="2">
        <f t="shared" si="160"/>
        <v>0</v>
      </c>
      <c r="AG147" s="2">
        <f t="shared" si="160"/>
        <v>0</v>
      </c>
      <c r="AH147" s="2">
        <f t="shared" si="160"/>
        <v>0</v>
      </c>
      <c r="AI147" s="2">
        <f t="shared" si="160"/>
        <v>0</v>
      </c>
      <c r="AJ147" s="2">
        <f t="shared" si="160"/>
        <v>0</v>
      </c>
      <c r="AK147" s="2">
        <f t="shared" si="160"/>
        <v>0</v>
      </c>
      <c r="AL147" s="2">
        <f t="shared" si="160"/>
        <v>0</v>
      </c>
      <c r="AM147" s="2">
        <f t="shared" si="160"/>
        <v>0</v>
      </c>
      <c r="AN147" s="2">
        <f t="shared" si="160"/>
        <v>0</v>
      </c>
      <c r="AO147" s="2">
        <f t="shared" si="160"/>
        <v>0</v>
      </c>
      <c r="AP147" s="2">
        <f t="shared" si="160"/>
        <v>0</v>
      </c>
      <c r="AQ147" s="2">
        <f t="shared" si="160"/>
        <v>0</v>
      </c>
      <c r="AR147" s="2" t="str">
        <f t="shared" si="160"/>
        <v/>
      </c>
      <c r="AS147" s="2" t="str">
        <f t="shared" si="160"/>
        <v/>
      </c>
      <c r="AT147" s="2" t="str">
        <f t="shared" si="160"/>
        <v/>
      </c>
      <c r="AU147" s="2" t="str">
        <f t="shared" si="160"/>
        <v/>
      </c>
      <c r="AV147" s="2" t="str">
        <f t="shared" si="160"/>
        <v/>
      </c>
      <c r="AW147" s="2" t="str">
        <f t="shared" si="160"/>
        <v/>
      </c>
      <c r="AX147" s="2" t="str">
        <f t="shared" si="160"/>
        <v/>
      </c>
      <c r="AY147" s="2" t="str">
        <f t="shared" si="160"/>
        <v/>
      </c>
      <c r="AZ147" s="2" t="str">
        <f t="shared" si="160"/>
        <v/>
      </c>
      <c r="BA147" s="2" t="str">
        <f t="shared" si="160"/>
        <v/>
      </c>
      <c r="BB147" s="2" t="str">
        <f t="shared" si="160"/>
        <v/>
      </c>
      <c r="BC147" s="2" t="str">
        <f t="shared" si="160"/>
        <v/>
      </c>
      <c r="BD147" s="2" t="str">
        <f t="shared" si="160"/>
        <v/>
      </c>
      <c r="BE147" s="2" t="str">
        <f t="shared" si="160"/>
        <v/>
      </c>
      <c r="BF147" s="2" t="str">
        <f t="shared" si="160"/>
        <v/>
      </c>
      <c r="BG147" s="2" t="str">
        <f t="shared" si="160"/>
        <v/>
      </c>
      <c r="BH147" s="2" t="str">
        <f t="shared" si="160"/>
        <v/>
      </c>
      <c r="BI147" s="2" t="str">
        <f t="shared" si="160"/>
        <v/>
      </c>
      <c r="BJ147" s="2" t="str">
        <f t="shared" si="160"/>
        <v/>
      </c>
      <c r="BK147" s="2" t="str">
        <f t="shared" si="160"/>
        <v/>
      </c>
      <c r="BL147" s="2" t="str">
        <f t="shared" si="160"/>
        <v/>
      </c>
      <c r="BM147" s="2" t="str">
        <f t="shared" si="160"/>
        <v/>
      </c>
      <c r="BN147" s="2" t="str">
        <f t="shared" si="160"/>
        <v/>
      </c>
      <c r="BO147" s="2" t="str">
        <f t="shared" si="160"/>
        <v/>
      </c>
      <c r="BP147" s="2" t="str">
        <f t="shared" ref="BP147:CK147" si="161">IF(BP55="","",BP55-BO55)</f>
        <v/>
      </c>
      <c r="BQ147" s="2" t="str">
        <f t="shared" si="161"/>
        <v/>
      </c>
      <c r="BR147" s="2" t="str">
        <f t="shared" si="161"/>
        <v/>
      </c>
      <c r="BS147" s="2" t="str">
        <f t="shared" si="161"/>
        <v/>
      </c>
      <c r="BT147" s="2" t="str">
        <f t="shared" si="161"/>
        <v/>
      </c>
      <c r="BU147" s="2" t="str">
        <f t="shared" si="161"/>
        <v/>
      </c>
      <c r="BV147" s="2" t="str">
        <f t="shared" si="161"/>
        <v/>
      </c>
      <c r="BW147" s="2" t="str">
        <f t="shared" si="161"/>
        <v/>
      </c>
      <c r="BX147" s="2" t="str">
        <f t="shared" si="161"/>
        <v/>
      </c>
      <c r="BY147" s="2" t="str">
        <f t="shared" si="161"/>
        <v/>
      </c>
      <c r="BZ147" s="2" t="str">
        <f t="shared" si="161"/>
        <v/>
      </c>
      <c r="CA147" s="2" t="str">
        <f t="shared" si="161"/>
        <v/>
      </c>
      <c r="CB147" s="2" t="str">
        <f t="shared" si="161"/>
        <v/>
      </c>
      <c r="CC147" s="2" t="str">
        <f t="shared" si="161"/>
        <v/>
      </c>
      <c r="CD147" s="2" t="str">
        <f t="shared" si="161"/>
        <v/>
      </c>
      <c r="CE147" s="2" t="str">
        <f t="shared" si="161"/>
        <v/>
      </c>
      <c r="CF147" s="2" t="str">
        <f t="shared" si="161"/>
        <v/>
      </c>
      <c r="CG147" s="2" t="str">
        <f t="shared" si="161"/>
        <v/>
      </c>
      <c r="CH147" s="2" t="str">
        <f t="shared" si="161"/>
        <v/>
      </c>
      <c r="CI147" s="2" t="str">
        <f t="shared" si="161"/>
        <v/>
      </c>
      <c r="CJ147" s="2" t="str">
        <f t="shared" si="161"/>
        <v/>
      </c>
      <c r="CK147" s="2" t="str">
        <f t="shared" si="161"/>
        <v/>
      </c>
    </row>
    <row r="148" spans="1:89" ht="14.5" customHeight="1">
      <c r="A148" s="5">
        <v>42339</v>
      </c>
      <c r="B148" s="6">
        <f t="shared" si="68"/>
        <v>0</v>
      </c>
      <c r="C148" s="2">
        <f t="shared" si="69"/>
        <v>0</v>
      </c>
      <c r="D148" s="2">
        <f t="shared" ref="D148:BO148" si="162">IF(D56="","",D56-C56)</f>
        <v>0</v>
      </c>
      <c r="E148" s="2">
        <f t="shared" si="162"/>
        <v>0</v>
      </c>
      <c r="F148" s="2">
        <f t="shared" si="162"/>
        <v>1.0626992561105207E-3</v>
      </c>
      <c r="G148" s="2">
        <f t="shared" si="162"/>
        <v>0</v>
      </c>
      <c r="H148" s="2">
        <f t="shared" si="162"/>
        <v>0</v>
      </c>
      <c r="I148" s="2">
        <f t="shared" si="162"/>
        <v>0</v>
      </c>
      <c r="J148" s="2">
        <f t="shared" si="162"/>
        <v>0</v>
      </c>
      <c r="K148" s="2">
        <f t="shared" si="162"/>
        <v>0</v>
      </c>
      <c r="L148" s="2">
        <f t="shared" si="162"/>
        <v>0</v>
      </c>
      <c r="M148" s="2">
        <f t="shared" si="162"/>
        <v>3.4006376195536661E-2</v>
      </c>
      <c r="N148" s="2">
        <f t="shared" si="162"/>
        <v>5.3134962805526029E-3</v>
      </c>
      <c r="O148" s="2">
        <f t="shared" si="162"/>
        <v>1.062699256110522E-3</v>
      </c>
      <c r="P148" s="2">
        <f t="shared" si="162"/>
        <v>0</v>
      </c>
      <c r="Q148" s="2">
        <f t="shared" si="162"/>
        <v>0</v>
      </c>
      <c r="R148" s="2">
        <f t="shared" si="162"/>
        <v>1.062699256110522E-3</v>
      </c>
      <c r="S148" s="2">
        <f t="shared" si="162"/>
        <v>0</v>
      </c>
      <c r="T148" s="2">
        <f t="shared" si="162"/>
        <v>0</v>
      </c>
      <c r="U148" s="2">
        <f t="shared" si="162"/>
        <v>0</v>
      </c>
      <c r="V148" s="2">
        <f t="shared" si="162"/>
        <v>3.1880977683315589E-3</v>
      </c>
      <c r="W148" s="2">
        <f t="shared" si="162"/>
        <v>1.062699256110522E-3</v>
      </c>
      <c r="X148" s="2">
        <f t="shared" si="162"/>
        <v>0</v>
      </c>
      <c r="Y148" s="2">
        <f t="shared" si="162"/>
        <v>0</v>
      </c>
      <c r="Z148" s="2">
        <f t="shared" si="162"/>
        <v>0</v>
      </c>
      <c r="AA148" s="2">
        <f t="shared" si="162"/>
        <v>0</v>
      </c>
      <c r="AB148" s="2">
        <f t="shared" si="162"/>
        <v>0</v>
      </c>
      <c r="AC148" s="2">
        <f t="shared" si="162"/>
        <v>0</v>
      </c>
      <c r="AD148" s="2">
        <f t="shared" si="162"/>
        <v>0</v>
      </c>
      <c r="AE148" s="2">
        <f t="shared" si="162"/>
        <v>0</v>
      </c>
      <c r="AF148" s="2">
        <f t="shared" si="162"/>
        <v>0</v>
      </c>
      <c r="AG148" s="2">
        <f t="shared" si="162"/>
        <v>0</v>
      </c>
      <c r="AH148" s="2">
        <f t="shared" si="162"/>
        <v>0</v>
      </c>
      <c r="AI148" s="2">
        <f t="shared" si="162"/>
        <v>0</v>
      </c>
      <c r="AJ148" s="2">
        <f t="shared" si="162"/>
        <v>0</v>
      </c>
      <c r="AK148" s="2">
        <f t="shared" si="162"/>
        <v>0</v>
      </c>
      <c r="AL148" s="2">
        <f t="shared" si="162"/>
        <v>0</v>
      </c>
      <c r="AM148" s="2">
        <f t="shared" si="162"/>
        <v>0</v>
      </c>
      <c r="AN148" s="2">
        <f t="shared" si="162"/>
        <v>0</v>
      </c>
      <c r="AO148" s="2">
        <f t="shared" si="162"/>
        <v>0</v>
      </c>
      <c r="AP148" s="2">
        <f t="shared" si="162"/>
        <v>0</v>
      </c>
      <c r="AQ148" s="2" t="str">
        <f t="shared" si="162"/>
        <v/>
      </c>
      <c r="AR148" s="2" t="str">
        <f t="shared" si="162"/>
        <v/>
      </c>
      <c r="AS148" s="2" t="str">
        <f t="shared" si="162"/>
        <v/>
      </c>
      <c r="AT148" s="2" t="str">
        <f t="shared" si="162"/>
        <v/>
      </c>
      <c r="AU148" s="2" t="str">
        <f t="shared" si="162"/>
        <v/>
      </c>
      <c r="AV148" s="2" t="str">
        <f t="shared" si="162"/>
        <v/>
      </c>
      <c r="AW148" s="2" t="str">
        <f t="shared" si="162"/>
        <v/>
      </c>
      <c r="AX148" s="2" t="str">
        <f t="shared" si="162"/>
        <v/>
      </c>
      <c r="AY148" s="2" t="str">
        <f t="shared" si="162"/>
        <v/>
      </c>
      <c r="AZ148" s="2" t="str">
        <f t="shared" si="162"/>
        <v/>
      </c>
      <c r="BA148" s="2" t="str">
        <f t="shared" si="162"/>
        <v/>
      </c>
      <c r="BB148" s="2" t="str">
        <f t="shared" si="162"/>
        <v/>
      </c>
      <c r="BC148" s="2" t="str">
        <f t="shared" si="162"/>
        <v/>
      </c>
      <c r="BD148" s="2" t="str">
        <f t="shared" si="162"/>
        <v/>
      </c>
      <c r="BE148" s="2" t="str">
        <f t="shared" si="162"/>
        <v/>
      </c>
      <c r="BF148" s="2" t="str">
        <f t="shared" si="162"/>
        <v/>
      </c>
      <c r="BG148" s="2" t="str">
        <f t="shared" si="162"/>
        <v/>
      </c>
      <c r="BH148" s="2" t="str">
        <f t="shared" si="162"/>
        <v/>
      </c>
      <c r="BI148" s="2" t="str">
        <f t="shared" si="162"/>
        <v/>
      </c>
      <c r="BJ148" s="2" t="str">
        <f t="shared" si="162"/>
        <v/>
      </c>
      <c r="BK148" s="2" t="str">
        <f t="shared" si="162"/>
        <v/>
      </c>
      <c r="BL148" s="2" t="str">
        <f t="shared" si="162"/>
        <v/>
      </c>
      <c r="BM148" s="2" t="str">
        <f t="shared" si="162"/>
        <v/>
      </c>
      <c r="BN148" s="2" t="str">
        <f t="shared" si="162"/>
        <v/>
      </c>
      <c r="BO148" s="2" t="str">
        <f t="shared" si="162"/>
        <v/>
      </c>
      <c r="BP148" s="2" t="str">
        <f t="shared" ref="BP148:CK148" si="163">IF(BP56="","",BP56-BO56)</f>
        <v/>
      </c>
      <c r="BQ148" s="2" t="str">
        <f t="shared" si="163"/>
        <v/>
      </c>
      <c r="BR148" s="2" t="str">
        <f t="shared" si="163"/>
        <v/>
      </c>
      <c r="BS148" s="2" t="str">
        <f t="shared" si="163"/>
        <v/>
      </c>
      <c r="BT148" s="2" t="str">
        <f t="shared" si="163"/>
        <v/>
      </c>
      <c r="BU148" s="2" t="str">
        <f t="shared" si="163"/>
        <v/>
      </c>
      <c r="BV148" s="2" t="str">
        <f t="shared" si="163"/>
        <v/>
      </c>
      <c r="BW148" s="2" t="str">
        <f t="shared" si="163"/>
        <v/>
      </c>
      <c r="BX148" s="2" t="str">
        <f t="shared" si="163"/>
        <v/>
      </c>
      <c r="BY148" s="2" t="str">
        <f t="shared" si="163"/>
        <v/>
      </c>
      <c r="BZ148" s="2" t="str">
        <f t="shared" si="163"/>
        <v/>
      </c>
      <c r="CA148" s="2" t="str">
        <f t="shared" si="163"/>
        <v/>
      </c>
      <c r="CB148" s="2" t="str">
        <f t="shared" si="163"/>
        <v/>
      </c>
      <c r="CC148" s="2" t="str">
        <f t="shared" si="163"/>
        <v/>
      </c>
      <c r="CD148" s="2" t="str">
        <f t="shared" si="163"/>
        <v/>
      </c>
      <c r="CE148" s="2" t="str">
        <f t="shared" si="163"/>
        <v/>
      </c>
      <c r="CF148" s="2" t="str">
        <f t="shared" si="163"/>
        <v/>
      </c>
      <c r="CG148" s="2" t="str">
        <f t="shared" si="163"/>
        <v/>
      </c>
      <c r="CH148" s="2" t="str">
        <f t="shared" si="163"/>
        <v/>
      </c>
      <c r="CI148" s="2" t="str">
        <f t="shared" si="163"/>
        <v/>
      </c>
      <c r="CJ148" s="2" t="str">
        <f t="shared" si="163"/>
        <v/>
      </c>
      <c r="CK148" s="2" t="str">
        <f t="shared" si="163"/>
        <v/>
      </c>
    </row>
    <row r="149" spans="1:89" ht="14.5" customHeight="1">
      <c r="A149" s="5">
        <v>42370</v>
      </c>
      <c r="B149" s="6">
        <f t="shared" si="68"/>
        <v>0</v>
      </c>
      <c r="C149" s="2">
        <f t="shared" si="69"/>
        <v>0</v>
      </c>
      <c r="D149" s="2">
        <f t="shared" ref="D149:BO149" si="164">IF(D57="","",D57-C57)</f>
        <v>0</v>
      </c>
      <c r="E149" s="2">
        <f t="shared" si="164"/>
        <v>0</v>
      </c>
      <c r="F149" s="2">
        <f t="shared" si="164"/>
        <v>0</v>
      </c>
      <c r="G149" s="2">
        <f t="shared" si="164"/>
        <v>0</v>
      </c>
      <c r="H149" s="2">
        <f t="shared" si="164"/>
        <v>0</v>
      </c>
      <c r="I149" s="2">
        <f t="shared" si="164"/>
        <v>0</v>
      </c>
      <c r="J149" s="2">
        <f t="shared" si="164"/>
        <v>0</v>
      </c>
      <c r="K149" s="2">
        <f t="shared" si="164"/>
        <v>0</v>
      </c>
      <c r="L149" s="2">
        <f t="shared" si="164"/>
        <v>4.4117647058823532E-2</v>
      </c>
      <c r="M149" s="2">
        <f t="shared" si="164"/>
        <v>5.5147058823529355E-3</v>
      </c>
      <c r="N149" s="2">
        <f t="shared" si="164"/>
        <v>1.8382352941176475E-3</v>
      </c>
      <c r="O149" s="2">
        <f t="shared" si="164"/>
        <v>7.3529411764705899E-3</v>
      </c>
      <c r="P149" s="2">
        <f t="shared" si="164"/>
        <v>0</v>
      </c>
      <c r="Q149" s="2">
        <f t="shared" si="164"/>
        <v>7.3529411764705899E-3</v>
      </c>
      <c r="R149" s="2">
        <f t="shared" si="164"/>
        <v>0</v>
      </c>
      <c r="S149" s="2">
        <f t="shared" si="164"/>
        <v>3.6764705882352949E-3</v>
      </c>
      <c r="T149" s="2">
        <f t="shared" si="164"/>
        <v>1.1029411764705885E-2</v>
      </c>
      <c r="U149" s="2">
        <f t="shared" si="164"/>
        <v>0</v>
      </c>
      <c r="V149" s="2">
        <f t="shared" si="164"/>
        <v>0</v>
      </c>
      <c r="W149" s="2">
        <f t="shared" si="164"/>
        <v>0</v>
      </c>
      <c r="X149" s="2">
        <f t="shared" si="164"/>
        <v>0</v>
      </c>
      <c r="Y149" s="2">
        <f t="shared" si="164"/>
        <v>0</v>
      </c>
      <c r="Z149" s="2">
        <f t="shared" si="164"/>
        <v>0</v>
      </c>
      <c r="AA149" s="2">
        <f t="shared" si="164"/>
        <v>0</v>
      </c>
      <c r="AB149" s="2">
        <f t="shared" si="164"/>
        <v>0</v>
      </c>
      <c r="AC149" s="2">
        <f t="shared" si="164"/>
        <v>0</v>
      </c>
      <c r="AD149" s="2">
        <f t="shared" si="164"/>
        <v>0</v>
      </c>
      <c r="AE149" s="2">
        <f t="shared" si="164"/>
        <v>0</v>
      </c>
      <c r="AF149" s="2">
        <f t="shared" si="164"/>
        <v>0</v>
      </c>
      <c r="AG149" s="2">
        <f t="shared" si="164"/>
        <v>0</v>
      </c>
      <c r="AH149" s="2">
        <f t="shared" si="164"/>
        <v>0</v>
      </c>
      <c r="AI149" s="2">
        <f t="shared" si="164"/>
        <v>0</v>
      </c>
      <c r="AJ149" s="2">
        <f t="shared" si="164"/>
        <v>0</v>
      </c>
      <c r="AK149" s="2">
        <f t="shared" si="164"/>
        <v>0</v>
      </c>
      <c r="AL149" s="2">
        <f t="shared" si="164"/>
        <v>0</v>
      </c>
      <c r="AM149" s="2">
        <f t="shared" si="164"/>
        <v>0</v>
      </c>
      <c r="AN149" s="2">
        <f t="shared" si="164"/>
        <v>0</v>
      </c>
      <c r="AO149" s="2">
        <f t="shared" si="164"/>
        <v>0</v>
      </c>
      <c r="AP149" s="2" t="str">
        <f t="shared" si="164"/>
        <v/>
      </c>
      <c r="AQ149" s="2" t="str">
        <f t="shared" si="164"/>
        <v/>
      </c>
      <c r="AR149" s="2" t="str">
        <f t="shared" si="164"/>
        <v/>
      </c>
      <c r="AS149" s="2" t="str">
        <f t="shared" si="164"/>
        <v/>
      </c>
      <c r="AT149" s="2" t="str">
        <f t="shared" si="164"/>
        <v/>
      </c>
      <c r="AU149" s="2" t="str">
        <f t="shared" si="164"/>
        <v/>
      </c>
      <c r="AV149" s="2" t="str">
        <f t="shared" si="164"/>
        <v/>
      </c>
      <c r="AW149" s="2" t="str">
        <f t="shared" si="164"/>
        <v/>
      </c>
      <c r="AX149" s="2" t="str">
        <f t="shared" si="164"/>
        <v/>
      </c>
      <c r="AY149" s="2" t="str">
        <f t="shared" si="164"/>
        <v/>
      </c>
      <c r="AZ149" s="2" t="str">
        <f t="shared" si="164"/>
        <v/>
      </c>
      <c r="BA149" s="2" t="str">
        <f t="shared" si="164"/>
        <v/>
      </c>
      <c r="BB149" s="2" t="str">
        <f t="shared" si="164"/>
        <v/>
      </c>
      <c r="BC149" s="2" t="str">
        <f t="shared" si="164"/>
        <v/>
      </c>
      <c r="BD149" s="2" t="str">
        <f t="shared" si="164"/>
        <v/>
      </c>
      <c r="BE149" s="2" t="str">
        <f t="shared" si="164"/>
        <v/>
      </c>
      <c r="BF149" s="2" t="str">
        <f t="shared" si="164"/>
        <v/>
      </c>
      <c r="BG149" s="2" t="str">
        <f t="shared" si="164"/>
        <v/>
      </c>
      <c r="BH149" s="2" t="str">
        <f t="shared" si="164"/>
        <v/>
      </c>
      <c r="BI149" s="2" t="str">
        <f t="shared" si="164"/>
        <v/>
      </c>
      <c r="BJ149" s="2" t="str">
        <f t="shared" si="164"/>
        <v/>
      </c>
      <c r="BK149" s="2" t="str">
        <f t="shared" si="164"/>
        <v/>
      </c>
      <c r="BL149" s="2" t="str">
        <f t="shared" si="164"/>
        <v/>
      </c>
      <c r="BM149" s="2" t="str">
        <f t="shared" si="164"/>
        <v/>
      </c>
      <c r="BN149" s="2" t="str">
        <f t="shared" si="164"/>
        <v/>
      </c>
      <c r="BO149" s="2" t="str">
        <f t="shared" si="164"/>
        <v/>
      </c>
      <c r="BP149" s="2" t="str">
        <f t="shared" ref="BP149:CK149" si="165">IF(BP57="","",BP57-BO57)</f>
        <v/>
      </c>
      <c r="BQ149" s="2" t="str">
        <f t="shared" si="165"/>
        <v/>
      </c>
      <c r="BR149" s="2" t="str">
        <f t="shared" si="165"/>
        <v/>
      </c>
      <c r="BS149" s="2" t="str">
        <f t="shared" si="165"/>
        <v/>
      </c>
      <c r="BT149" s="2" t="str">
        <f t="shared" si="165"/>
        <v/>
      </c>
      <c r="BU149" s="2" t="str">
        <f t="shared" si="165"/>
        <v/>
      </c>
      <c r="BV149" s="2" t="str">
        <f t="shared" si="165"/>
        <v/>
      </c>
      <c r="BW149" s="2" t="str">
        <f t="shared" si="165"/>
        <v/>
      </c>
      <c r="BX149" s="2" t="str">
        <f t="shared" si="165"/>
        <v/>
      </c>
      <c r="BY149" s="2" t="str">
        <f t="shared" si="165"/>
        <v/>
      </c>
      <c r="BZ149" s="2" t="str">
        <f t="shared" si="165"/>
        <v/>
      </c>
      <c r="CA149" s="2" t="str">
        <f t="shared" si="165"/>
        <v/>
      </c>
      <c r="CB149" s="2" t="str">
        <f t="shared" si="165"/>
        <v/>
      </c>
      <c r="CC149" s="2" t="str">
        <f t="shared" si="165"/>
        <v/>
      </c>
      <c r="CD149" s="2" t="str">
        <f t="shared" si="165"/>
        <v/>
      </c>
      <c r="CE149" s="2" t="str">
        <f t="shared" si="165"/>
        <v/>
      </c>
      <c r="CF149" s="2" t="str">
        <f t="shared" si="165"/>
        <v/>
      </c>
      <c r="CG149" s="2" t="str">
        <f t="shared" si="165"/>
        <v/>
      </c>
      <c r="CH149" s="2" t="str">
        <f t="shared" si="165"/>
        <v/>
      </c>
      <c r="CI149" s="2" t="str">
        <f t="shared" si="165"/>
        <v/>
      </c>
      <c r="CJ149" s="2" t="str">
        <f t="shared" si="165"/>
        <v/>
      </c>
      <c r="CK149" s="2" t="str">
        <f t="shared" si="165"/>
        <v/>
      </c>
    </row>
    <row r="150" spans="1:89" ht="14.5" customHeight="1">
      <c r="A150" s="5">
        <v>42401</v>
      </c>
      <c r="B150" s="6">
        <f t="shared" si="68"/>
        <v>0</v>
      </c>
      <c r="C150" s="2">
        <f t="shared" si="69"/>
        <v>0</v>
      </c>
      <c r="D150" s="2">
        <f t="shared" ref="D150:BO150" si="166">IF(D58="","",D58-C58)</f>
        <v>0</v>
      </c>
      <c r="E150" s="2">
        <f t="shared" si="166"/>
        <v>0</v>
      </c>
      <c r="F150" s="2">
        <f t="shared" si="166"/>
        <v>0</v>
      </c>
      <c r="G150" s="2">
        <f t="shared" si="166"/>
        <v>0</v>
      </c>
      <c r="H150" s="2">
        <f t="shared" si="166"/>
        <v>0</v>
      </c>
      <c r="I150" s="2">
        <f t="shared" si="166"/>
        <v>0</v>
      </c>
      <c r="J150" s="2">
        <f t="shared" si="166"/>
        <v>0</v>
      </c>
      <c r="K150" s="2">
        <f t="shared" si="166"/>
        <v>4.0756914119359534E-2</v>
      </c>
      <c r="L150" s="2">
        <f t="shared" si="166"/>
        <v>2.9112081513828214E-3</v>
      </c>
      <c r="M150" s="2">
        <f t="shared" si="166"/>
        <v>0</v>
      </c>
      <c r="N150" s="2">
        <f t="shared" si="166"/>
        <v>5.8224163027656498E-3</v>
      </c>
      <c r="O150" s="2">
        <f t="shared" si="166"/>
        <v>0</v>
      </c>
      <c r="P150" s="2">
        <f t="shared" si="166"/>
        <v>1.1644832605531293E-2</v>
      </c>
      <c r="Q150" s="2">
        <f t="shared" si="166"/>
        <v>0</v>
      </c>
      <c r="R150" s="2">
        <f t="shared" si="166"/>
        <v>2.9112081513828283E-3</v>
      </c>
      <c r="S150" s="2">
        <f t="shared" si="166"/>
        <v>1.4556040756914107E-3</v>
      </c>
      <c r="T150" s="2">
        <f t="shared" si="166"/>
        <v>7.2780203784570535E-3</v>
      </c>
      <c r="U150" s="2">
        <f t="shared" si="166"/>
        <v>7.2780203784570674E-3</v>
      </c>
      <c r="V150" s="2">
        <f t="shared" si="166"/>
        <v>0</v>
      </c>
      <c r="W150" s="2">
        <f t="shared" si="166"/>
        <v>0</v>
      </c>
      <c r="X150" s="2">
        <f t="shared" si="166"/>
        <v>0</v>
      </c>
      <c r="Y150" s="2">
        <f t="shared" si="166"/>
        <v>0</v>
      </c>
      <c r="Z150" s="2">
        <f t="shared" si="166"/>
        <v>0</v>
      </c>
      <c r="AA150" s="2">
        <f t="shared" si="166"/>
        <v>0</v>
      </c>
      <c r="AB150" s="2">
        <f t="shared" si="166"/>
        <v>0</v>
      </c>
      <c r="AC150" s="2">
        <f t="shared" si="166"/>
        <v>0</v>
      </c>
      <c r="AD150" s="2">
        <f t="shared" si="166"/>
        <v>0</v>
      </c>
      <c r="AE150" s="2">
        <f t="shared" si="166"/>
        <v>0</v>
      </c>
      <c r="AF150" s="2">
        <f t="shared" si="166"/>
        <v>0</v>
      </c>
      <c r="AG150" s="2">
        <f t="shared" si="166"/>
        <v>0</v>
      </c>
      <c r="AH150" s="2">
        <f t="shared" si="166"/>
        <v>0</v>
      </c>
      <c r="AI150" s="2">
        <f t="shared" si="166"/>
        <v>0</v>
      </c>
      <c r="AJ150" s="2">
        <f t="shared" si="166"/>
        <v>0</v>
      </c>
      <c r="AK150" s="2">
        <f t="shared" si="166"/>
        <v>0</v>
      </c>
      <c r="AL150" s="2">
        <f t="shared" si="166"/>
        <v>0</v>
      </c>
      <c r="AM150" s="2">
        <f t="shared" si="166"/>
        <v>0</v>
      </c>
      <c r="AN150" s="2">
        <f t="shared" si="166"/>
        <v>0</v>
      </c>
      <c r="AO150" s="2" t="str">
        <f t="shared" si="166"/>
        <v/>
      </c>
      <c r="AP150" s="2" t="str">
        <f t="shared" si="166"/>
        <v/>
      </c>
      <c r="AQ150" s="2" t="str">
        <f t="shared" si="166"/>
        <v/>
      </c>
      <c r="AR150" s="2" t="str">
        <f t="shared" si="166"/>
        <v/>
      </c>
      <c r="AS150" s="2" t="str">
        <f t="shared" si="166"/>
        <v/>
      </c>
      <c r="AT150" s="2" t="str">
        <f t="shared" si="166"/>
        <v/>
      </c>
      <c r="AU150" s="2" t="str">
        <f t="shared" si="166"/>
        <v/>
      </c>
      <c r="AV150" s="2" t="str">
        <f t="shared" si="166"/>
        <v/>
      </c>
      <c r="AW150" s="2" t="str">
        <f t="shared" si="166"/>
        <v/>
      </c>
      <c r="AX150" s="2" t="str">
        <f t="shared" si="166"/>
        <v/>
      </c>
      <c r="AY150" s="2" t="str">
        <f t="shared" si="166"/>
        <v/>
      </c>
      <c r="AZ150" s="2" t="str">
        <f t="shared" si="166"/>
        <v/>
      </c>
      <c r="BA150" s="2" t="str">
        <f t="shared" si="166"/>
        <v/>
      </c>
      <c r="BB150" s="2" t="str">
        <f t="shared" si="166"/>
        <v/>
      </c>
      <c r="BC150" s="2" t="str">
        <f t="shared" si="166"/>
        <v/>
      </c>
      <c r="BD150" s="2" t="str">
        <f t="shared" si="166"/>
        <v/>
      </c>
      <c r="BE150" s="2" t="str">
        <f t="shared" si="166"/>
        <v/>
      </c>
      <c r="BF150" s="2" t="str">
        <f t="shared" si="166"/>
        <v/>
      </c>
      <c r="BG150" s="2" t="str">
        <f t="shared" si="166"/>
        <v/>
      </c>
      <c r="BH150" s="2" t="str">
        <f t="shared" si="166"/>
        <v/>
      </c>
      <c r="BI150" s="2" t="str">
        <f t="shared" si="166"/>
        <v/>
      </c>
      <c r="BJ150" s="2" t="str">
        <f t="shared" si="166"/>
        <v/>
      </c>
      <c r="BK150" s="2" t="str">
        <f t="shared" si="166"/>
        <v/>
      </c>
      <c r="BL150" s="2" t="str">
        <f t="shared" si="166"/>
        <v/>
      </c>
      <c r="BM150" s="2" t="str">
        <f t="shared" si="166"/>
        <v/>
      </c>
      <c r="BN150" s="2" t="str">
        <f t="shared" si="166"/>
        <v/>
      </c>
      <c r="BO150" s="2" t="str">
        <f t="shared" si="166"/>
        <v/>
      </c>
      <c r="BP150" s="2" t="str">
        <f t="shared" ref="BP150:CK150" si="167">IF(BP58="","",BP58-BO58)</f>
        <v/>
      </c>
      <c r="BQ150" s="2" t="str">
        <f t="shared" si="167"/>
        <v/>
      </c>
      <c r="BR150" s="2" t="str">
        <f t="shared" si="167"/>
        <v/>
      </c>
      <c r="BS150" s="2" t="str">
        <f t="shared" si="167"/>
        <v/>
      </c>
      <c r="BT150" s="2" t="str">
        <f t="shared" si="167"/>
        <v/>
      </c>
      <c r="BU150" s="2" t="str">
        <f t="shared" si="167"/>
        <v/>
      </c>
      <c r="BV150" s="2" t="str">
        <f t="shared" si="167"/>
        <v/>
      </c>
      <c r="BW150" s="2" t="str">
        <f t="shared" si="167"/>
        <v/>
      </c>
      <c r="BX150" s="2" t="str">
        <f t="shared" si="167"/>
        <v/>
      </c>
      <c r="BY150" s="2" t="str">
        <f t="shared" si="167"/>
        <v/>
      </c>
      <c r="BZ150" s="2" t="str">
        <f t="shared" si="167"/>
        <v/>
      </c>
      <c r="CA150" s="2" t="str">
        <f t="shared" si="167"/>
        <v/>
      </c>
      <c r="CB150" s="2" t="str">
        <f t="shared" si="167"/>
        <v/>
      </c>
      <c r="CC150" s="2" t="str">
        <f t="shared" si="167"/>
        <v/>
      </c>
      <c r="CD150" s="2" t="str">
        <f t="shared" si="167"/>
        <v/>
      </c>
      <c r="CE150" s="2" t="str">
        <f t="shared" si="167"/>
        <v/>
      </c>
      <c r="CF150" s="2" t="str">
        <f t="shared" si="167"/>
        <v/>
      </c>
      <c r="CG150" s="2" t="str">
        <f t="shared" si="167"/>
        <v/>
      </c>
      <c r="CH150" s="2" t="str">
        <f t="shared" si="167"/>
        <v/>
      </c>
      <c r="CI150" s="2" t="str">
        <f t="shared" si="167"/>
        <v/>
      </c>
      <c r="CJ150" s="2" t="str">
        <f t="shared" si="167"/>
        <v/>
      </c>
      <c r="CK150" s="2" t="str">
        <f t="shared" si="167"/>
        <v/>
      </c>
    </row>
    <row r="151" spans="1:89" ht="14.5" customHeight="1">
      <c r="A151" s="5">
        <v>42430</v>
      </c>
      <c r="B151" s="6">
        <f t="shared" si="68"/>
        <v>0</v>
      </c>
      <c r="C151" s="2">
        <f t="shared" si="69"/>
        <v>0</v>
      </c>
      <c r="D151" s="2">
        <f t="shared" ref="D151:BO151" si="168">IF(D59="","",D59-C59)</f>
        <v>0</v>
      </c>
      <c r="E151" s="2">
        <f t="shared" si="168"/>
        <v>0</v>
      </c>
      <c r="F151" s="2">
        <f t="shared" si="168"/>
        <v>0</v>
      </c>
      <c r="G151" s="2">
        <f t="shared" si="168"/>
        <v>0</v>
      </c>
      <c r="H151" s="2">
        <f t="shared" si="168"/>
        <v>0</v>
      </c>
      <c r="I151" s="2">
        <f t="shared" si="168"/>
        <v>0</v>
      </c>
      <c r="J151" s="2">
        <f t="shared" si="168"/>
        <v>2.8011204481792718E-2</v>
      </c>
      <c r="K151" s="2">
        <f t="shared" si="168"/>
        <v>6.5359477124183017E-3</v>
      </c>
      <c r="L151" s="2">
        <f t="shared" si="168"/>
        <v>0</v>
      </c>
      <c r="M151" s="2">
        <f t="shared" si="168"/>
        <v>1.8674136321195148E-3</v>
      </c>
      <c r="N151" s="2">
        <f t="shared" si="168"/>
        <v>1.8674136321195148E-3</v>
      </c>
      <c r="O151" s="2">
        <f t="shared" si="168"/>
        <v>1.8674136321195148E-3</v>
      </c>
      <c r="P151" s="2">
        <f t="shared" si="168"/>
        <v>2.8011204481792687E-3</v>
      </c>
      <c r="Q151" s="2">
        <f t="shared" si="168"/>
        <v>2.8011204481792687E-3</v>
      </c>
      <c r="R151" s="2">
        <f t="shared" si="168"/>
        <v>7.4696545284780591E-3</v>
      </c>
      <c r="S151" s="2">
        <f t="shared" si="168"/>
        <v>3.7348272642390296E-3</v>
      </c>
      <c r="T151" s="2">
        <f t="shared" si="168"/>
        <v>4.6685340802987904E-3</v>
      </c>
      <c r="U151" s="2">
        <f t="shared" si="168"/>
        <v>0</v>
      </c>
      <c r="V151" s="2">
        <f t="shared" si="168"/>
        <v>0</v>
      </c>
      <c r="W151" s="2">
        <f t="shared" si="168"/>
        <v>0</v>
      </c>
      <c r="X151" s="2">
        <f t="shared" si="168"/>
        <v>0</v>
      </c>
      <c r="Y151" s="2">
        <f t="shared" si="168"/>
        <v>0</v>
      </c>
      <c r="Z151" s="2">
        <f t="shared" si="168"/>
        <v>0</v>
      </c>
      <c r="AA151" s="2">
        <f t="shared" si="168"/>
        <v>9.3370681605975392E-4</v>
      </c>
      <c r="AB151" s="2">
        <f t="shared" si="168"/>
        <v>0</v>
      </c>
      <c r="AC151" s="2">
        <f t="shared" si="168"/>
        <v>8.403361344537813E-3</v>
      </c>
      <c r="AD151" s="2">
        <f t="shared" si="168"/>
        <v>1.8674136321195217E-3</v>
      </c>
      <c r="AE151" s="2">
        <f t="shared" si="168"/>
        <v>0</v>
      </c>
      <c r="AF151" s="2">
        <f t="shared" si="168"/>
        <v>0</v>
      </c>
      <c r="AG151" s="2">
        <f t="shared" si="168"/>
        <v>0</v>
      </c>
      <c r="AH151" s="2">
        <f t="shared" si="168"/>
        <v>0</v>
      </c>
      <c r="AI151" s="2">
        <f t="shared" si="168"/>
        <v>0</v>
      </c>
      <c r="AJ151" s="2">
        <f t="shared" si="168"/>
        <v>0</v>
      </c>
      <c r="AK151" s="2">
        <f t="shared" si="168"/>
        <v>0</v>
      </c>
      <c r="AL151" s="2">
        <f t="shared" si="168"/>
        <v>0</v>
      </c>
      <c r="AM151" s="2">
        <f t="shared" si="168"/>
        <v>0</v>
      </c>
      <c r="AN151" s="2" t="str">
        <f t="shared" si="168"/>
        <v/>
      </c>
      <c r="AO151" s="2" t="str">
        <f t="shared" si="168"/>
        <v/>
      </c>
      <c r="AP151" s="2" t="str">
        <f t="shared" si="168"/>
        <v/>
      </c>
      <c r="AQ151" s="2" t="str">
        <f t="shared" si="168"/>
        <v/>
      </c>
      <c r="AR151" s="2" t="str">
        <f t="shared" si="168"/>
        <v/>
      </c>
      <c r="AS151" s="2" t="str">
        <f t="shared" si="168"/>
        <v/>
      </c>
      <c r="AT151" s="2" t="str">
        <f t="shared" si="168"/>
        <v/>
      </c>
      <c r="AU151" s="2" t="str">
        <f t="shared" si="168"/>
        <v/>
      </c>
      <c r="AV151" s="2" t="str">
        <f t="shared" si="168"/>
        <v/>
      </c>
      <c r="AW151" s="2" t="str">
        <f t="shared" si="168"/>
        <v/>
      </c>
      <c r="AX151" s="2" t="str">
        <f t="shared" si="168"/>
        <v/>
      </c>
      <c r="AY151" s="2" t="str">
        <f t="shared" si="168"/>
        <v/>
      </c>
      <c r="AZ151" s="2" t="str">
        <f t="shared" si="168"/>
        <v/>
      </c>
      <c r="BA151" s="2" t="str">
        <f t="shared" si="168"/>
        <v/>
      </c>
      <c r="BB151" s="2" t="str">
        <f t="shared" si="168"/>
        <v/>
      </c>
      <c r="BC151" s="2" t="str">
        <f t="shared" si="168"/>
        <v/>
      </c>
      <c r="BD151" s="2" t="str">
        <f t="shared" si="168"/>
        <v/>
      </c>
      <c r="BE151" s="2" t="str">
        <f t="shared" si="168"/>
        <v/>
      </c>
      <c r="BF151" s="2" t="str">
        <f t="shared" si="168"/>
        <v/>
      </c>
      <c r="BG151" s="2" t="str">
        <f t="shared" si="168"/>
        <v/>
      </c>
      <c r="BH151" s="2" t="str">
        <f t="shared" si="168"/>
        <v/>
      </c>
      <c r="BI151" s="2" t="str">
        <f t="shared" si="168"/>
        <v/>
      </c>
      <c r="BJ151" s="2" t="str">
        <f t="shared" si="168"/>
        <v/>
      </c>
      <c r="BK151" s="2" t="str">
        <f t="shared" si="168"/>
        <v/>
      </c>
      <c r="BL151" s="2" t="str">
        <f t="shared" si="168"/>
        <v/>
      </c>
      <c r="BM151" s="2" t="str">
        <f t="shared" si="168"/>
        <v/>
      </c>
      <c r="BN151" s="2" t="str">
        <f t="shared" si="168"/>
        <v/>
      </c>
      <c r="BO151" s="2" t="str">
        <f t="shared" si="168"/>
        <v/>
      </c>
      <c r="BP151" s="2" t="str">
        <f t="shared" ref="BP151:CK151" si="169">IF(BP59="","",BP59-BO59)</f>
        <v/>
      </c>
      <c r="BQ151" s="2" t="str">
        <f t="shared" si="169"/>
        <v/>
      </c>
      <c r="BR151" s="2" t="str">
        <f t="shared" si="169"/>
        <v/>
      </c>
      <c r="BS151" s="2" t="str">
        <f t="shared" si="169"/>
        <v/>
      </c>
      <c r="BT151" s="2" t="str">
        <f t="shared" si="169"/>
        <v/>
      </c>
      <c r="BU151" s="2" t="str">
        <f t="shared" si="169"/>
        <v/>
      </c>
      <c r="BV151" s="2" t="str">
        <f t="shared" si="169"/>
        <v/>
      </c>
      <c r="BW151" s="2" t="str">
        <f t="shared" si="169"/>
        <v/>
      </c>
      <c r="BX151" s="2" t="str">
        <f t="shared" si="169"/>
        <v/>
      </c>
      <c r="BY151" s="2" t="str">
        <f t="shared" si="169"/>
        <v/>
      </c>
      <c r="BZ151" s="2" t="str">
        <f t="shared" si="169"/>
        <v/>
      </c>
      <c r="CA151" s="2" t="str">
        <f t="shared" si="169"/>
        <v/>
      </c>
      <c r="CB151" s="2" t="str">
        <f t="shared" si="169"/>
        <v/>
      </c>
      <c r="CC151" s="2" t="str">
        <f t="shared" si="169"/>
        <v/>
      </c>
      <c r="CD151" s="2" t="str">
        <f t="shared" si="169"/>
        <v/>
      </c>
      <c r="CE151" s="2" t="str">
        <f t="shared" si="169"/>
        <v/>
      </c>
      <c r="CF151" s="2" t="str">
        <f t="shared" si="169"/>
        <v/>
      </c>
      <c r="CG151" s="2" t="str">
        <f t="shared" si="169"/>
        <v/>
      </c>
      <c r="CH151" s="2" t="str">
        <f t="shared" si="169"/>
        <v/>
      </c>
      <c r="CI151" s="2" t="str">
        <f t="shared" si="169"/>
        <v/>
      </c>
      <c r="CJ151" s="2" t="str">
        <f t="shared" si="169"/>
        <v/>
      </c>
      <c r="CK151" s="2" t="str">
        <f t="shared" si="169"/>
        <v/>
      </c>
    </row>
    <row r="152" spans="1:89" ht="14.5" customHeight="1">
      <c r="A152" s="5">
        <v>42461</v>
      </c>
      <c r="B152" s="6">
        <f t="shared" si="68"/>
        <v>0</v>
      </c>
      <c r="C152" s="2">
        <f t="shared" si="69"/>
        <v>0</v>
      </c>
      <c r="D152" s="2">
        <f t="shared" ref="D152:BO152" si="170">IF(D60="","",D60-C60)</f>
        <v>0</v>
      </c>
      <c r="E152" s="2">
        <f t="shared" si="170"/>
        <v>0</v>
      </c>
      <c r="F152" s="2">
        <f t="shared" si="170"/>
        <v>0</v>
      </c>
      <c r="G152" s="2">
        <f t="shared" si="170"/>
        <v>0</v>
      </c>
      <c r="H152" s="2">
        <f t="shared" si="170"/>
        <v>0</v>
      </c>
      <c r="I152" s="2">
        <f t="shared" si="170"/>
        <v>1.3404825737265416E-2</v>
      </c>
      <c r="J152" s="2">
        <f t="shared" si="170"/>
        <v>5.3619302949061646E-3</v>
      </c>
      <c r="K152" s="2">
        <f t="shared" si="170"/>
        <v>0</v>
      </c>
      <c r="L152" s="2">
        <f t="shared" si="170"/>
        <v>8.9365504915102784E-3</v>
      </c>
      <c r="M152" s="2">
        <f t="shared" si="170"/>
        <v>0</v>
      </c>
      <c r="N152" s="2">
        <f t="shared" si="170"/>
        <v>1.7873100983020543E-3</v>
      </c>
      <c r="O152" s="2">
        <f t="shared" si="170"/>
        <v>0</v>
      </c>
      <c r="P152" s="2">
        <f t="shared" si="170"/>
        <v>1.7873100983020543E-3</v>
      </c>
      <c r="Q152" s="2">
        <f t="shared" si="170"/>
        <v>2.6809651474530849E-3</v>
      </c>
      <c r="R152" s="2">
        <f t="shared" si="170"/>
        <v>0</v>
      </c>
      <c r="S152" s="2">
        <f t="shared" si="170"/>
        <v>8.9365504915103061E-4</v>
      </c>
      <c r="T152" s="2">
        <f t="shared" si="170"/>
        <v>0</v>
      </c>
      <c r="U152" s="2">
        <f t="shared" si="170"/>
        <v>0</v>
      </c>
      <c r="V152" s="2">
        <f t="shared" si="170"/>
        <v>0</v>
      </c>
      <c r="W152" s="2">
        <f t="shared" si="170"/>
        <v>0</v>
      </c>
      <c r="X152" s="2">
        <f t="shared" si="170"/>
        <v>1.7873100983020543E-3</v>
      </c>
      <c r="Y152" s="2">
        <f t="shared" si="170"/>
        <v>0</v>
      </c>
      <c r="Z152" s="2">
        <f t="shared" si="170"/>
        <v>6.2555853440571935E-3</v>
      </c>
      <c r="AA152" s="2">
        <f t="shared" si="170"/>
        <v>0</v>
      </c>
      <c r="AB152" s="2">
        <f t="shared" si="170"/>
        <v>2.6809651474530849E-3</v>
      </c>
      <c r="AC152" s="2">
        <f t="shared" si="170"/>
        <v>1.7873100983020543E-3</v>
      </c>
      <c r="AD152" s="2">
        <f t="shared" si="170"/>
        <v>0</v>
      </c>
      <c r="AE152" s="2">
        <f t="shared" si="170"/>
        <v>0</v>
      </c>
      <c r="AF152" s="2">
        <f t="shared" si="170"/>
        <v>0</v>
      </c>
      <c r="AG152" s="2">
        <f t="shared" si="170"/>
        <v>0</v>
      </c>
      <c r="AH152" s="2">
        <f t="shared" si="170"/>
        <v>0</v>
      </c>
      <c r="AI152" s="2">
        <f t="shared" si="170"/>
        <v>0</v>
      </c>
      <c r="AJ152" s="2">
        <f t="shared" si="170"/>
        <v>0</v>
      </c>
      <c r="AK152" s="2">
        <f t="shared" si="170"/>
        <v>0</v>
      </c>
      <c r="AL152" s="2">
        <f t="shared" si="170"/>
        <v>0</v>
      </c>
      <c r="AM152" s="2" t="str">
        <f t="shared" si="170"/>
        <v/>
      </c>
      <c r="AN152" s="2" t="str">
        <f t="shared" si="170"/>
        <v/>
      </c>
      <c r="AO152" s="2" t="str">
        <f t="shared" si="170"/>
        <v/>
      </c>
      <c r="AP152" s="2" t="str">
        <f t="shared" si="170"/>
        <v/>
      </c>
      <c r="AQ152" s="2" t="str">
        <f t="shared" si="170"/>
        <v/>
      </c>
      <c r="AR152" s="2" t="str">
        <f t="shared" si="170"/>
        <v/>
      </c>
      <c r="AS152" s="2" t="str">
        <f t="shared" si="170"/>
        <v/>
      </c>
      <c r="AT152" s="2" t="str">
        <f t="shared" si="170"/>
        <v/>
      </c>
      <c r="AU152" s="2" t="str">
        <f t="shared" si="170"/>
        <v/>
      </c>
      <c r="AV152" s="2" t="str">
        <f t="shared" si="170"/>
        <v/>
      </c>
      <c r="AW152" s="2" t="str">
        <f t="shared" si="170"/>
        <v/>
      </c>
      <c r="AX152" s="2" t="str">
        <f t="shared" si="170"/>
        <v/>
      </c>
      <c r="AY152" s="2" t="str">
        <f t="shared" si="170"/>
        <v/>
      </c>
      <c r="AZ152" s="2" t="str">
        <f t="shared" si="170"/>
        <v/>
      </c>
      <c r="BA152" s="2" t="str">
        <f t="shared" si="170"/>
        <v/>
      </c>
      <c r="BB152" s="2" t="str">
        <f t="shared" si="170"/>
        <v/>
      </c>
      <c r="BC152" s="2" t="str">
        <f t="shared" si="170"/>
        <v/>
      </c>
      <c r="BD152" s="2" t="str">
        <f t="shared" si="170"/>
        <v/>
      </c>
      <c r="BE152" s="2" t="str">
        <f t="shared" si="170"/>
        <v/>
      </c>
      <c r="BF152" s="2" t="str">
        <f t="shared" si="170"/>
        <v/>
      </c>
      <c r="BG152" s="2" t="str">
        <f t="shared" si="170"/>
        <v/>
      </c>
      <c r="BH152" s="2" t="str">
        <f t="shared" si="170"/>
        <v/>
      </c>
      <c r="BI152" s="2" t="str">
        <f t="shared" si="170"/>
        <v/>
      </c>
      <c r="BJ152" s="2" t="str">
        <f t="shared" si="170"/>
        <v/>
      </c>
      <c r="BK152" s="2" t="str">
        <f t="shared" si="170"/>
        <v/>
      </c>
      <c r="BL152" s="2" t="str">
        <f t="shared" si="170"/>
        <v/>
      </c>
      <c r="BM152" s="2" t="str">
        <f t="shared" si="170"/>
        <v/>
      </c>
      <c r="BN152" s="2" t="str">
        <f t="shared" si="170"/>
        <v/>
      </c>
      <c r="BO152" s="2" t="str">
        <f t="shared" si="170"/>
        <v/>
      </c>
      <c r="BP152" s="2" t="str">
        <f t="shared" ref="BP152:CK152" si="171">IF(BP60="","",BP60-BO60)</f>
        <v/>
      </c>
      <c r="BQ152" s="2" t="str">
        <f t="shared" si="171"/>
        <v/>
      </c>
      <c r="BR152" s="2" t="str">
        <f t="shared" si="171"/>
        <v/>
      </c>
      <c r="BS152" s="2" t="str">
        <f t="shared" si="171"/>
        <v/>
      </c>
      <c r="BT152" s="2" t="str">
        <f t="shared" si="171"/>
        <v/>
      </c>
      <c r="BU152" s="2" t="str">
        <f t="shared" si="171"/>
        <v/>
      </c>
      <c r="BV152" s="2" t="str">
        <f t="shared" si="171"/>
        <v/>
      </c>
      <c r="BW152" s="2" t="str">
        <f t="shared" si="171"/>
        <v/>
      </c>
      <c r="BX152" s="2" t="str">
        <f t="shared" si="171"/>
        <v/>
      </c>
      <c r="BY152" s="2" t="str">
        <f t="shared" si="171"/>
        <v/>
      </c>
      <c r="BZ152" s="2" t="str">
        <f t="shared" si="171"/>
        <v/>
      </c>
      <c r="CA152" s="2" t="str">
        <f t="shared" si="171"/>
        <v/>
      </c>
      <c r="CB152" s="2" t="str">
        <f t="shared" si="171"/>
        <v/>
      </c>
      <c r="CC152" s="2" t="str">
        <f t="shared" si="171"/>
        <v/>
      </c>
      <c r="CD152" s="2" t="str">
        <f t="shared" si="171"/>
        <v/>
      </c>
      <c r="CE152" s="2" t="str">
        <f t="shared" si="171"/>
        <v/>
      </c>
      <c r="CF152" s="2" t="str">
        <f t="shared" si="171"/>
        <v/>
      </c>
      <c r="CG152" s="2" t="str">
        <f t="shared" si="171"/>
        <v/>
      </c>
      <c r="CH152" s="2" t="str">
        <f t="shared" si="171"/>
        <v/>
      </c>
      <c r="CI152" s="2" t="str">
        <f t="shared" si="171"/>
        <v/>
      </c>
      <c r="CJ152" s="2" t="str">
        <f t="shared" si="171"/>
        <v/>
      </c>
      <c r="CK152" s="2" t="str">
        <f t="shared" si="171"/>
        <v/>
      </c>
    </row>
    <row r="153" spans="1:89" ht="14.5" customHeight="1">
      <c r="A153" s="5">
        <v>42491</v>
      </c>
      <c r="B153" s="6">
        <f t="shared" si="68"/>
        <v>0</v>
      </c>
      <c r="C153" s="2">
        <f t="shared" si="69"/>
        <v>0</v>
      </c>
      <c r="D153" s="2">
        <f t="shared" ref="D153:BO153" si="172">IF(D61="","",D61-C61)</f>
        <v>0</v>
      </c>
      <c r="E153" s="2">
        <f t="shared" si="172"/>
        <v>0</v>
      </c>
      <c r="F153" s="2">
        <f t="shared" si="172"/>
        <v>0</v>
      </c>
      <c r="G153" s="2">
        <f t="shared" si="172"/>
        <v>0</v>
      </c>
      <c r="H153" s="2">
        <f t="shared" si="172"/>
        <v>4.3554006968641118E-2</v>
      </c>
      <c r="I153" s="2">
        <f t="shared" si="172"/>
        <v>0</v>
      </c>
      <c r="J153" s="2">
        <f t="shared" si="172"/>
        <v>0</v>
      </c>
      <c r="K153" s="2">
        <f t="shared" si="172"/>
        <v>1.7421602787456442E-2</v>
      </c>
      <c r="L153" s="2">
        <f t="shared" si="172"/>
        <v>0</v>
      </c>
      <c r="M153" s="2">
        <f t="shared" si="172"/>
        <v>1.0452961672473865E-2</v>
      </c>
      <c r="N153" s="2">
        <f t="shared" si="172"/>
        <v>0</v>
      </c>
      <c r="O153" s="2">
        <f t="shared" si="172"/>
        <v>0</v>
      </c>
      <c r="P153" s="2">
        <f t="shared" si="172"/>
        <v>0</v>
      </c>
      <c r="Q153" s="2">
        <f t="shared" si="172"/>
        <v>0</v>
      </c>
      <c r="R153" s="2">
        <f t="shared" si="172"/>
        <v>3.4843205574912883E-3</v>
      </c>
      <c r="S153" s="2">
        <f t="shared" si="172"/>
        <v>0</v>
      </c>
      <c r="T153" s="2">
        <f t="shared" si="172"/>
        <v>0</v>
      </c>
      <c r="U153" s="2">
        <f t="shared" si="172"/>
        <v>0</v>
      </c>
      <c r="V153" s="2">
        <f t="shared" si="172"/>
        <v>0</v>
      </c>
      <c r="W153" s="2">
        <f t="shared" si="172"/>
        <v>0</v>
      </c>
      <c r="X153" s="2">
        <f t="shared" si="172"/>
        <v>0</v>
      </c>
      <c r="Y153" s="2">
        <f t="shared" si="172"/>
        <v>0</v>
      </c>
      <c r="Z153" s="2">
        <f t="shared" si="172"/>
        <v>0</v>
      </c>
      <c r="AA153" s="2">
        <f t="shared" si="172"/>
        <v>0</v>
      </c>
      <c r="AB153" s="2">
        <f t="shared" si="172"/>
        <v>0</v>
      </c>
      <c r="AC153" s="2">
        <f t="shared" si="172"/>
        <v>0</v>
      </c>
      <c r="AD153" s="2">
        <f t="shared" si="172"/>
        <v>0</v>
      </c>
      <c r="AE153" s="2">
        <f t="shared" si="172"/>
        <v>0</v>
      </c>
      <c r="AF153" s="2">
        <f t="shared" si="172"/>
        <v>0</v>
      </c>
      <c r="AG153" s="2">
        <f t="shared" si="172"/>
        <v>0</v>
      </c>
      <c r="AH153" s="2">
        <f t="shared" si="172"/>
        <v>0</v>
      </c>
      <c r="AI153" s="2">
        <f t="shared" si="172"/>
        <v>0</v>
      </c>
      <c r="AJ153" s="2">
        <f t="shared" si="172"/>
        <v>0</v>
      </c>
      <c r="AK153" s="2">
        <f t="shared" si="172"/>
        <v>0</v>
      </c>
      <c r="AL153" s="2" t="str">
        <f t="shared" si="172"/>
        <v/>
      </c>
      <c r="AM153" s="2" t="str">
        <f t="shared" si="172"/>
        <v/>
      </c>
      <c r="AN153" s="2" t="str">
        <f t="shared" si="172"/>
        <v/>
      </c>
      <c r="AO153" s="2" t="str">
        <f t="shared" si="172"/>
        <v/>
      </c>
      <c r="AP153" s="2" t="str">
        <f t="shared" si="172"/>
        <v/>
      </c>
      <c r="AQ153" s="2" t="str">
        <f t="shared" si="172"/>
        <v/>
      </c>
      <c r="AR153" s="2" t="str">
        <f t="shared" si="172"/>
        <v/>
      </c>
      <c r="AS153" s="2" t="str">
        <f t="shared" si="172"/>
        <v/>
      </c>
      <c r="AT153" s="2" t="str">
        <f t="shared" si="172"/>
        <v/>
      </c>
      <c r="AU153" s="2" t="str">
        <f t="shared" si="172"/>
        <v/>
      </c>
      <c r="AV153" s="2" t="str">
        <f t="shared" si="172"/>
        <v/>
      </c>
      <c r="AW153" s="2" t="str">
        <f t="shared" si="172"/>
        <v/>
      </c>
      <c r="AX153" s="2" t="str">
        <f t="shared" si="172"/>
        <v/>
      </c>
      <c r="AY153" s="2" t="str">
        <f t="shared" si="172"/>
        <v/>
      </c>
      <c r="AZ153" s="2" t="str">
        <f t="shared" si="172"/>
        <v/>
      </c>
      <c r="BA153" s="2" t="str">
        <f t="shared" si="172"/>
        <v/>
      </c>
      <c r="BB153" s="2" t="str">
        <f t="shared" si="172"/>
        <v/>
      </c>
      <c r="BC153" s="2" t="str">
        <f t="shared" si="172"/>
        <v/>
      </c>
      <c r="BD153" s="2" t="str">
        <f t="shared" si="172"/>
        <v/>
      </c>
      <c r="BE153" s="2" t="str">
        <f t="shared" si="172"/>
        <v/>
      </c>
      <c r="BF153" s="2" t="str">
        <f t="shared" si="172"/>
        <v/>
      </c>
      <c r="BG153" s="2" t="str">
        <f t="shared" si="172"/>
        <v/>
      </c>
      <c r="BH153" s="2" t="str">
        <f t="shared" si="172"/>
        <v/>
      </c>
      <c r="BI153" s="2" t="str">
        <f t="shared" si="172"/>
        <v/>
      </c>
      <c r="BJ153" s="2" t="str">
        <f t="shared" si="172"/>
        <v/>
      </c>
      <c r="BK153" s="2" t="str">
        <f t="shared" si="172"/>
        <v/>
      </c>
      <c r="BL153" s="2" t="str">
        <f t="shared" si="172"/>
        <v/>
      </c>
      <c r="BM153" s="2" t="str">
        <f t="shared" si="172"/>
        <v/>
      </c>
      <c r="BN153" s="2" t="str">
        <f t="shared" si="172"/>
        <v/>
      </c>
      <c r="BO153" s="2" t="str">
        <f t="shared" si="172"/>
        <v/>
      </c>
      <c r="BP153" s="2" t="str">
        <f t="shared" ref="BP153:CK153" si="173">IF(BP61="","",BP61-BO61)</f>
        <v/>
      </c>
      <c r="BQ153" s="2" t="str">
        <f t="shared" si="173"/>
        <v/>
      </c>
      <c r="BR153" s="2" t="str">
        <f t="shared" si="173"/>
        <v/>
      </c>
      <c r="BS153" s="2" t="str">
        <f t="shared" si="173"/>
        <v/>
      </c>
      <c r="BT153" s="2" t="str">
        <f t="shared" si="173"/>
        <v/>
      </c>
      <c r="BU153" s="2" t="str">
        <f t="shared" si="173"/>
        <v/>
      </c>
      <c r="BV153" s="2" t="str">
        <f t="shared" si="173"/>
        <v/>
      </c>
      <c r="BW153" s="2" t="str">
        <f t="shared" si="173"/>
        <v/>
      </c>
      <c r="BX153" s="2" t="str">
        <f t="shared" si="173"/>
        <v/>
      </c>
      <c r="BY153" s="2" t="str">
        <f t="shared" si="173"/>
        <v/>
      </c>
      <c r="BZ153" s="2" t="str">
        <f t="shared" si="173"/>
        <v/>
      </c>
      <c r="CA153" s="2" t="str">
        <f t="shared" si="173"/>
        <v/>
      </c>
      <c r="CB153" s="2" t="str">
        <f t="shared" si="173"/>
        <v/>
      </c>
      <c r="CC153" s="2" t="str">
        <f t="shared" si="173"/>
        <v/>
      </c>
      <c r="CD153" s="2" t="str">
        <f t="shared" si="173"/>
        <v/>
      </c>
      <c r="CE153" s="2" t="str">
        <f t="shared" si="173"/>
        <v/>
      </c>
      <c r="CF153" s="2" t="str">
        <f t="shared" si="173"/>
        <v/>
      </c>
      <c r="CG153" s="2" t="str">
        <f t="shared" si="173"/>
        <v/>
      </c>
      <c r="CH153" s="2" t="str">
        <f t="shared" si="173"/>
        <v/>
      </c>
      <c r="CI153" s="2" t="str">
        <f t="shared" si="173"/>
        <v/>
      </c>
      <c r="CJ153" s="2" t="str">
        <f t="shared" si="173"/>
        <v/>
      </c>
      <c r="CK153" s="2" t="str">
        <f t="shared" si="173"/>
        <v/>
      </c>
    </row>
    <row r="154" spans="1:89" ht="14.5" customHeight="1">
      <c r="A154" s="5">
        <v>42522</v>
      </c>
      <c r="B154" s="6">
        <f t="shared" si="68"/>
        <v>0</v>
      </c>
      <c r="C154" s="2">
        <f t="shared" si="69"/>
        <v>0</v>
      </c>
      <c r="D154" s="2">
        <f t="shared" ref="D154:BO154" si="174">IF(D62="","",D62-C62)</f>
        <v>0</v>
      </c>
      <c r="E154" s="2">
        <f t="shared" si="174"/>
        <v>0</v>
      </c>
      <c r="F154" s="2">
        <f t="shared" si="174"/>
        <v>0</v>
      </c>
      <c r="G154" s="2">
        <f t="shared" si="174"/>
        <v>4.1009463722397478E-2</v>
      </c>
      <c r="H154" s="2">
        <f t="shared" si="174"/>
        <v>1.0515247108307049E-3</v>
      </c>
      <c r="I154" s="2">
        <f t="shared" si="174"/>
        <v>0</v>
      </c>
      <c r="J154" s="2">
        <f t="shared" si="174"/>
        <v>7.3606729758149275E-3</v>
      </c>
      <c r="K154" s="2">
        <f t="shared" si="174"/>
        <v>1.0515247108307049E-3</v>
      </c>
      <c r="L154" s="2">
        <f t="shared" si="174"/>
        <v>6.3091482649842295E-3</v>
      </c>
      <c r="M154" s="2">
        <f t="shared" si="174"/>
        <v>3.1545741324921148E-3</v>
      </c>
      <c r="N154" s="2">
        <f t="shared" si="174"/>
        <v>4.2060988433228197E-3</v>
      </c>
      <c r="O154" s="2">
        <f t="shared" si="174"/>
        <v>8.4121976866456394E-3</v>
      </c>
      <c r="P154" s="2">
        <f t="shared" si="174"/>
        <v>4.2060988433228058E-3</v>
      </c>
      <c r="Q154" s="2">
        <f t="shared" si="174"/>
        <v>5.2576235541535316E-3</v>
      </c>
      <c r="R154" s="2">
        <f t="shared" si="174"/>
        <v>0</v>
      </c>
      <c r="S154" s="2">
        <f t="shared" si="174"/>
        <v>0</v>
      </c>
      <c r="T154" s="2">
        <f t="shared" si="174"/>
        <v>0</v>
      </c>
      <c r="U154" s="2">
        <f t="shared" si="174"/>
        <v>0</v>
      </c>
      <c r="V154" s="2">
        <f t="shared" si="174"/>
        <v>0</v>
      </c>
      <c r="W154" s="2">
        <f t="shared" si="174"/>
        <v>0</v>
      </c>
      <c r="X154" s="2">
        <f t="shared" si="174"/>
        <v>0</v>
      </c>
      <c r="Y154" s="2">
        <f t="shared" si="174"/>
        <v>0</v>
      </c>
      <c r="Z154" s="2">
        <f t="shared" si="174"/>
        <v>0</v>
      </c>
      <c r="AA154" s="2">
        <f t="shared" si="174"/>
        <v>0</v>
      </c>
      <c r="AB154" s="2">
        <f t="shared" si="174"/>
        <v>0</v>
      </c>
      <c r="AC154" s="2">
        <f t="shared" si="174"/>
        <v>0</v>
      </c>
      <c r="AD154" s="2">
        <f t="shared" si="174"/>
        <v>0</v>
      </c>
      <c r="AE154" s="2">
        <f t="shared" si="174"/>
        <v>0</v>
      </c>
      <c r="AF154" s="2">
        <f t="shared" si="174"/>
        <v>0</v>
      </c>
      <c r="AG154" s="2">
        <f t="shared" si="174"/>
        <v>0</v>
      </c>
      <c r="AH154" s="2">
        <f t="shared" si="174"/>
        <v>0</v>
      </c>
      <c r="AI154" s="2">
        <f t="shared" si="174"/>
        <v>0</v>
      </c>
      <c r="AJ154" s="2">
        <f t="shared" si="174"/>
        <v>0</v>
      </c>
      <c r="AK154" s="2" t="str">
        <f t="shared" si="174"/>
        <v/>
      </c>
      <c r="AL154" s="2" t="str">
        <f t="shared" si="174"/>
        <v/>
      </c>
      <c r="AM154" s="2" t="str">
        <f t="shared" si="174"/>
        <v/>
      </c>
      <c r="AN154" s="2" t="str">
        <f t="shared" si="174"/>
        <v/>
      </c>
      <c r="AO154" s="2" t="str">
        <f t="shared" si="174"/>
        <v/>
      </c>
      <c r="AP154" s="2" t="str">
        <f t="shared" si="174"/>
        <v/>
      </c>
      <c r="AQ154" s="2" t="str">
        <f t="shared" si="174"/>
        <v/>
      </c>
      <c r="AR154" s="2" t="str">
        <f t="shared" si="174"/>
        <v/>
      </c>
      <c r="AS154" s="2" t="str">
        <f t="shared" si="174"/>
        <v/>
      </c>
      <c r="AT154" s="2" t="str">
        <f t="shared" si="174"/>
        <v/>
      </c>
      <c r="AU154" s="2" t="str">
        <f t="shared" si="174"/>
        <v/>
      </c>
      <c r="AV154" s="2" t="str">
        <f t="shared" si="174"/>
        <v/>
      </c>
      <c r="AW154" s="2" t="str">
        <f t="shared" si="174"/>
        <v/>
      </c>
      <c r="AX154" s="2" t="str">
        <f t="shared" si="174"/>
        <v/>
      </c>
      <c r="AY154" s="2" t="str">
        <f t="shared" si="174"/>
        <v/>
      </c>
      <c r="AZ154" s="2" t="str">
        <f t="shared" si="174"/>
        <v/>
      </c>
      <c r="BA154" s="2" t="str">
        <f t="shared" si="174"/>
        <v/>
      </c>
      <c r="BB154" s="2" t="str">
        <f t="shared" si="174"/>
        <v/>
      </c>
      <c r="BC154" s="2" t="str">
        <f t="shared" si="174"/>
        <v/>
      </c>
      <c r="BD154" s="2" t="str">
        <f t="shared" si="174"/>
        <v/>
      </c>
      <c r="BE154" s="2" t="str">
        <f t="shared" si="174"/>
        <v/>
      </c>
      <c r="BF154" s="2" t="str">
        <f t="shared" si="174"/>
        <v/>
      </c>
      <c r="BG154" s="2" t="str">
        <f t="shared" si="174"/>
        <v/>
      </c>
      <c r="BH154" s="2" t="str">
        <f t="shared" si="174"/>
        <v/>
      </c>
      <c r="BI154" s="2" t="str">
        <f t="shared" si="174"/>
        <v/>
      </c>
      <c r="BJ154" s="2" t="str">
        <f t="shared" si="174"/>
        <v/>
      </c>
      <c r="BK154" s="2" t="str">
        <f t="shared" si="174"/>
        <v/>
      </c>
      <c r="BL154" s="2" t="str">
        <f t="shared" si="174"/>
        <v/>
      </c>
      <c r="BM154" s="2" t="str">
        <f t="shared" si="174"/>
        <v/>
      </c>
      <c r="BN154" s="2" t="str">
        <f t="shared" si="174"/>
        <v/>
      </c>
      <c r="BO154" s="2" t="str">
        <f t="shared" si="174"/>
        <v/>
      </c>
      <c r="BP154" s="2" t="str">
        <f t="shared" ref="BP154:CK154" si="175">IF(BP62="","",BP62-BO62)</f>
        <v/>
      </c>
      <c r="BQ154" s="2" t="str">
        <f t="shared" si="175"/>
        <v/>
      </c>
      <c r="BR154" s="2" t="str">
        <f t="shared" si="175"/>
        <v/>
      </c>
      <c r="BS154" s="2" t="str">
        <f t="shared" si="175"/>
        <v/>
      </c>
      <c r="BT154" s="2" t="str">
        <f t="shared" si="175"/>
        <v/>
      </c>
      <c r="BU154" s="2" t="str">
        <f t="shared" si="175"/>
        <v/>
      </c>
      <c r="BV154" s="2" t="str">
        <f t="shared" si="175"/>
        <v/>
      </c>
      <c r="BW154" s="2" t="str">
        <f t="shared" si="175"/>
        <v/>
      </c>
      <c r="BX154" s="2" t="str">
        <f t="shared" si="175"/>
        <v/>
      </c>
      <c r="BY154" s="2" t="str">
        <f t="shared" si="175"/>
        <v/>
      </c>
      <c r="BZ154" s="2" t="str">
        <f t="shared" si="175"/>
        <v/>
      </c>
      <c r="CA154" s="2" t="str">
        <f t="shared" si="175"/>
        <v/>
      </c>
      <c r="CB154" s="2" t="str">
        <f t="shared" si="175"/>
        <v/>
      </c>
      <c r="CC154" s="2" t="str">
        <f t="shared" si="175"/>
        <v/>
      </c>
      <c r="CD154" s="2" t="str">
        <f t="shared" si="175"/>
        <v/>
      </c>
      <c r="CE154" s="2" t="str">
        <f t="shared" si="175"/>
        <v/>
      </c>
      <c r="CF154" s="2" t="str">
        <f t="shared" si="175"/>
        <v/>
      </c>
      <c r="CG154" s="2" t="str">
        <f t="shared" si="175"/>
        <v/>
      </c>
      <c r="CH154" s="2" t="str">
        <f t="shared" si="175"/>
        <v/>
      </c>
      <c r="CI154" s="2" t="str">
        <f t="shared" si="175"/>
        <v/>
      </c>
      <c r="CJ154" s="2" t="str">
        <f t="shared" si="175"/>
        <v/>
      </c>
      <c r="CK154" s="2" t="str">
        <f t="shared" si="175"/>
        <v/>
      </c>
    </row>
    <row r="155" spans="1:89" ht="14.5" customHeight="1">
      <c r="A155" s="5">
        <v>42552</v>
      </c>
      <c r="B155" s="6">
        <f t="shared" si="68"/>
        <v>0</v>
      </c>
      <c r="C155" s="2">
        <f t="shared" si="69"/>
        <v>0</v>
      </c>
      <c r="D155" s="2">
        <f t="shared" ref="D155:BO155" si="176">IF(D63="","",D63-C63)</f>
        <v>0</v>
      </c>
      <c r="E155" s="2">
        <f t="shared" si="176"/>
        <v>0</v>
      </c>
      <c r="F155" s="2">
        <f t="shared" si="176"/>
        <v>3.4700315457413249E-2</v>
      </c>
      <c r="G155" s="2">
        <f t="shared" si="176"/>
        <v>9.4637223974763443E-3</v>
      </c>
      <c r="H155" s="2">
        <f t="shared" si="176"/>
        <v>0</v>
      </c>
      <c r="I155" s="2">
        <f t="shared" si="176"/>
        <v>1.1041009463722391E-2</v>
      </c>
      <c r="J155" s="2">
        <f t="shared" si="176"/>
        <v>1.5772870662460609E-3</v>
      </c>
      <c r="K155" s="2">
        <f t="shared" si="176"/>
        <v>1.7350157728706621E-2</v>
      </c>
      <c r="L155" s="2">
        <f t="shared" si="176"/>
        <v>0</v>
      </c>
      <c r="M155" s="2">
        <f t="shared" si="176"/>
        <v>0</v>
      </c>
      <c r="N155" s="2">
        <f t="shared" si="176"/>
        <v>3.1545741324921217E-3</v>
      </c>
      <c r="O155" s="2">
        <f t="shared" si="176"/>
        <v>0</v>
      </c>
      <c r="P155" s="2">
        <f t="shared" si="176"/>
        <v>0</v>
      </c>
      <c r="Q155" s="2">
        <f t="shared" si="176"/>
        <v>0</v>
      </c>
      <c r="R155" s="2">
        <f t="shared" si="176"/>
        <v>0</v>
      </c>
      <c r="S155" s="2">
        <f t="shared" si="176"/>
        <v>0</v>
      </c>
      <c r="T155" s="2">
        <f t="shared" si="176"/>
        <v>0</v>
      </c>
      <c r="U155" s="2">
        <f t="shared" si="176"/>
        <v>0</v>
      </c>
      <c r="V155" s="2">
        <f t="shared" si="176"/>
        <v>0</v>
      </c>
      <c r="W155" s="2">
        <f t="shared" si="176"/>
        <v>7.8864353312302765E-3</v>
      </c>
      <c r="X155" s="2">
        <f t="shared" si="176"/>
        <v>1.5772870662460609E-3</v>
      </c>
      <c r="Y155" s="2">
        <f t="shared" si="176"/>
        <v>0</v>
      </c>
      <c r="Z155" s="2">
        <f t="shared" si="176"/>
        <v>0</v>
      </c>
      <c r="AA155" s="2">
        <f t="shared" si="176"/>
        <v>0</v>
      </c>
      <c r="AB155" s="2">
        <f t="shared" si="176"/>
        <v>0</v>
      </c>
      <c r="AC155" s="2">
        <f t="shared" si="176"/>
        <v>0</v>
      </c>
      <c r="AD155" s="2">
        <f t="shared" si="176"/>
        <v>0</v>
      </c>
      <c r="AE155" s="2">
        <f t="shared" si="176"/>
        <v>0</v>
      </c>
      <c r="AF155" s="2">
        <f t="shared" si="176"/>
        <v>0</v>
      </c>
      <c r="AG155" s="2">
        <f t="shared" si="176"/>
        <v>0</v>
      </c>
      <c r="AH155" s="2">
        <f t="shared" si="176"/>
        <v>0</v>
      </c>
      <c r="AI155" s="2">
        <f t="shared" si="176"/>
        <v>0</v>
      </c>
      <c r="AJ155" s="2" t="str">
        <f t="shared" si="176"/>
        <v/>
      </c>
      <c r="AK155" s="2" t="str">
        <f t="shared" si="176"/>
        <v/>
      </c>
      <c r="AL155" s="2" t="str">
        <f t="shared" si="176"/>
        <v/>
      </c>
      <c r="AM155" s="2" t="str">
        <f t="shared" si="176"/>
        <v/>
      </c>
      <c r="AN155" s="2" t="str">
        <f t="shared" si="176"/>
        <v/>
      </c>
      <c r="AO155" s="2" t="str">
        <f t="shared" si="176"/>
        <v/>
      </c>
      <c r="AP155" s="2" t="str">
        <f t="shared" si="176"/>
        <v/>
      </c>
      <c r="AQ155" s="2" t="str">
        <f t="shared" si="176"/>
        <v/>
      </c>
      <c r="AR155" s="2" t="str">
        <f t="shared" si="176"/>
        <v/>
      </c>
      <c r="AS155" s="2" t="str">
        <f t="shared" si="176"/>
        <v/>
      </c>
      <c r="AT155" s="2" t="str">
        <f t="shared" si="176"/>
        <v/>
      </c>
      <c r="AU155" s="2" t="str">
        <f t="shared" si="176"/>
        <v/>
      </c>
      <c r="AV155" s="2" t="str">
        <f t="shared" si="176"/>
        <v/>
      </c>
      <c r="AW155" s="2" t="str">
        <f t="shared" si="176"/>
        <v/>
      </c>
      <c r="AX155" s="2" t="str">
        <f t="shared" si="176"/>
        <v/>
      </c>
      <c r="AY155" s="2" t="str">
        <f t="shared" si="176"/>
        <v/>
      </c>
      <c r="AZ155" s="2" t="str">
        <f t="shared" si="176"/>
        <v/>
      </c>
      <c r="BA155" s="2" t="str">
        <f t="shared" si="176"/>
        <v/>
      </c>
      <c r="BB155" s="2" t="str">
        <f t="shared" si="176"/>
        <v/>
      </c>
      <c r="BC155" s="2" t="str">
        <f t="shared" si="176"/>
        <v/>
      </c>
      <c r="BD155" s="2" t="str">
        <f t="shared" si="176"/>
        <v/>
      </c>
      <c r="BE155" s="2" t="str">
        <f t="shared" si="176"/>
        <v/>
      </c>
      <c r="BF155" s="2" t="str">
        <f t="shared" si="176"/>
        <v/>
      </c>
      <c r="BG155" s="2" t="str">
        <f t="shared" si="176"/>
        <v/>
      </c>
      <c r="BH155" s="2" t="str">
        <f t="shared" si="176"/>
        <v/>
      </c>
      <c r="BI155" s="2" t="str">
        <f t="shared" si="176"/>
        <v/>
      </c>
      <c r="BJ155" s="2" t="str">
        <f t="shared" si="176"/>
        <v/>
      </c>
      <c r="BK155" s="2" t="str">
        <f t="shared" si="176"/>
        <v/>
      </c>
      <c r="BL155" s="2" t="str">
        <f t="shared" si="176"/>
        <v/>
      </c>
      <c r="BM155" s="2" t="str">
        <f t="shared" si="176"/>
        <v/>
      </c>
      <c r="BN155" s="2" t="str">
        <f t="shared" si="176"/>
        <v/>
      </c>
      <c r="BO155" s="2" t="str">
        <f t="shared" si="176"/>
        <v/>
      </c>
      <c r="BP155" s="2" t="str">
        <f t="shared" ref="BP155:CK155" si="177">IF(BP63="","",BP63-BO63)</f>
        <v/>
      </c>
      <c r="BQ155" s="2" t="str">
        <f t="shared" si="177"/>
        <v/>
      </c>
      <c r="BR155" s="2" t="str">
        <f t="shared" si="177"/>
        <v/>
      </c>
      <c r="BS155" s="2" t="str">
        <f t="shared" si="177"/>
        <v/>
      </c>
      <c r="BT155" s="2" t="str">
        <f t="shared" si="177"/>
        <v/>
      </c>
      <c r="BU155" s="2" t="str">
        <f t="shared" si="177"/>
        <v/>
      </c>
      <c r="BV155" s="2" t="str">
        <f t="shared" si="177"/>
        <v/>
      </c>
      <c r="BW155" s="2" t="str">
        <f t="shared" si="177"/>
        <v/>
      </c>
      <c r="BX155" s="2" t="str">
        <f t="shared" si="177"/>
        <v/>
      </c>
      <c r="BY155" s="2" t="str">
        <f t="shared" si="177"/>
        <v/>
      </c>
      <c r="BZ155" s="2" t="str">
        <f t="shared" si="177"/>
        <v/>
      </c>
      <c r="CA155" s="2" t="str">
        <f t="shared" si="177"/>
        <v/>
      </c>
      <c r="CB155" s="2" t="str">
        <f t="shared" si="177"/>
        <v/>
      </c>
      <c r="CC155" s="2" t="str">
        <f t="shared" si="177"/>
        <v/>
      </c>
      <c r="CD155" s="2" t="str">
        <f t="shared" si="177"/>
        <v/>
      </c>
      <c r="CE155" s="2" t="str">
        <f t="shared" si="177"/>
        <v/>
      </c>
      <c r="CF155" s="2" t="str">
        <f t="shared" si="177"/>
        <v/>
      </c>
      <c r="CG155" s="2" t="str">
        <f t="shared" si="177"/>
        <v/>
      </c>
      <c r="CH155" s="2" t="str">
        <f t="shared" si="177"/>
        <v/>
      </c>
      <c r="CI155" s="2" t="str">
        <f t="shared" si="177"/>
        <v/>
      </c>
      <c r="CJ155" s="2" t="str">
        <f t="shared" si="177"/>
        <v/>
      </c>
      <c r="CK155" s="2" t="str">
        <f t="shared" si="177"/>
        <v/>
      </c>
    </row>
    <row r="156" spans="1:89" ht="14.5" customHeight="1">
      <c r="A156" s="5">
        <v>42583</v>
      </c>
      <c r="B156" s="6">
        <f t="shared" si="68"/>
        <v>0</v>
      </c>
      <c r="C156" s="2">
        <f t="shared" si="69"/>
        <v>0</v>
      </c>
      <c r="D156" s="2">
        <f t="shared" ref="D156:BO156" si="178">IF(D64="","",D64-C64)</f>
        <v>0</v>
      </c>
      <c r="E156" s="2">
        <f t="shared" si="178"/>
        <v>2.8811524609843937E-2</v>
      </c>
      <c r="F156" s="2">
        <f t="shared" si="178"/>
        <v>9.6038415366146435E-3</v>
      </c>
      <c r="G156" s="2">
        <f t="shared" si="178"/>
        <v>1.2004801920768304E-3</v>
      </c>
      <c r="H156" s="2">
        <f t="shared" si="178"/>
        <v>9.6038415366146504E-3</v>
      </c>
      <c r="I156" s="2">
        <f t="shared" si="178"/>
        <v>0</v>
      </c>
      <c r="J156" s="2">
        <f t="shared" si="178"/>
        <v>4.8019207683073217E-3</v>
      </c>
      <c r="K156" s="2">
        <f t="shared" si="178"/>
        <v>0</v>
      </c>
      <c r="L156" s="2">
        <f t="shared" si="178"/>
        <v>2.4009603841536609E-3</v>
      </c>
      <c r="M156" s="2">
        <f t="shared" si="178"/>
        <v>6.0024009603841522E-3</v>
      </c>
      <c r="N156" s="2">
        <f t="shared" si="178"/>
        <v>3.6014405762304913E-3</v>
      </c>
      <c r="O156" s="2">
        <f t="shared" si="178"/>
        <v>1.2004801920768304E-2</v>
      </c>
      <c r="P156" s="2">
        <f t="shared" si="178"/>
        <v>0</v>
      </c>
      <c r="Q156" s="2">
        <f t="shared" si="178"/>
        <v>0</v>
      </c>
      <c r="R156" s="2">
        <f t="shared" si="178"/>
        <v>0</v>
      </c>
      <c r="S156" s="2">
        <f t="shared" si="178"/>
        <v>0</v>
      </c>
      <c r="T156" s="2">
        <f t="shared" si="178"/>
        <v>0</v>
      </c>
      <c r="U156" s="2">
        <f t="shared" si="178"/>
        <v>0</v>
      </c>
      <c r="V156" s="2">
        <f t="shared" si="178"/>
        <v>0</v>
      </c>
      <c r="W156" s="2">
        <f t="shared" si="178"/>
        <v>0</v>
      </c>
      <c r="X156" s="2">
        <f t="shared" si="178"/>
        <v>2.4009603841536609E-3</v>
      </c>
      <c r="Y156" s="2">
        <f t="shared" si="178"/>
        <v>0</v>
      </c>
      <c r="Z156" s="2">
        <f t="shared" si="178"/>
        <v>0</v>
      </c>
      <c r="AA156" s="2">
        <f t="shared" si="178"/>
        <v>0</v>
      </c>
      <c r="AB156" s="2">
        <f t="shared" si="178"/>
        <v>0</v>
      </c>
      <c r="AC156" s="2">
        <f t="shared" si="178"/>
        <v>0</v>
      </c>
      <c r="AD156" s="2">
        <f t="shared" si="178"/>
        <v>0</v>
      </c>
      <c r="AE156" s="2">
        <f t="shared" si="178"/>
        <v>0</v>
      </c>
      <c r="AF156" s="2">
        <f t="shared" si="178"/>
        <v>0</v>
      </c>
      <c r="AG156" s="2">
        <f t="shared" si="178"/>
        <v>0</v>
      </c>
      <c r="AH156" s="2">
        <f t="shared" si="178"/>
        <v>0</v>
      </c>
      <c r="AI156" s="2" t="str">
        <f t="shared" si="178"/>
        <v/>
      </c>
      <c r="AJ156" s="2" t="str">
        <f t="shared" si="178"/>
        <v/>
      </c>
      <c r="AK156" s="2" t="str">
        <f t="shared" si="178"/>
        <v/>
      </c>
      <c r="AL156" s="2" t="str">
        <f t="shared" si="178"/>
        <v/>
      </c>
      <c r="AM156" s="2" t="str">
        <f t="shared" si="178"/>
        <v/>
      </c>
      <c r="AN156" s="2" t="str">
        <f t="shared" si="178"/>
        <v/>
      </c>
      <c r="AO156" s="2" t="str">
        <f t="shared" si="178"/>
        <v/>
      </c>
      <c r="AP156" s="2" t="str">
        <f t="shared" si="178"/>
        <v/>
      </c>
      <c r="AQ156" s="2" t="str">
        <f t="shared" si="178"/>
        <v/>
      </c>
      <c r="AR156" s="2" t="str">
        <f t="shared" si="178"/>
        <v/>
      </c>
      <c r="AS156" s="2" t="str">
        <f t="shared" si="178"/>
        <v/>
      </c>
      <c r="AT156" s="2" t="str">
        <f t="shared" si="178"/>
        <v/>
      </c>
      <c r="AU156" s="2" t="str">
        <f t="shared" si="178"/>
        <v/>
      </c>
      <c r="AV156" s="2" t="str">
        <f t="shared" si="178"/>
        <v/>
      </c>
      <c r="AW156" s="2" t="str">
        <f t="shared" si="178"/>
        <v/>
      </c>
      <c r="AX156" s="2" t="str">
        <f t="shared" si="178"/>
        <v/>
      </c>
      <c r="AY156" s="2" t="str">
        <f t="shared" si="178"/>
        <v/>
      </c>
      <c r="AZ156" s="2" t="str">
        <f t="shared" si="178"/>
        <v/>
      </c>
      <c r="BA156" s="2" t="str">
        <f t="shared" si="178"/>
        <v/>
      </c>
      <c r="BB156" s="2" t="str">
        <f t="shared" si="178"/>
        <v/>
      </c>
      <c r="BC156" s="2" t="str">
        <f t="shared" si="178"/>
        <v/>
      </c>
      <c r="BD156" s="2" t="str">
        <f t="shared" si="178"/>
        <v/>
      </c>
      <c r="BE156" s="2" t="str">
        <f t="shared" si="178"/>
        <v/>
      </c>
      <c r="BF156" s="2" t="str">
        <f t="shared" si="178"/>
        <v/>
      </c>
      <c r="BG156" s="2" t="str">
        <f t="shared" si="178"/>
        <v/>
      </c>
      <c r="BH156" s="2" t="str">
        <f t="shared" si="178"/>
        <v/>
      </c>
      <c r="BI156" s="2" t="str">
        <f t="shared" si="178"/>
        <v/>
      </c>
      <c r="BJ156" s="2" t="str">
        <f t="shared" si="178"/>
        <v/>
      </c>
      <c r="BK156" s="2" t="str">
        <f t="shared" si="178"/>
        <v/>
      </c>
      <c r="BL156" s="2" t="str">
        <f t="shared" si="178"/>
        <v/>
      </c>
      <c r="BM156" s="2" t="str">
        <f t="shared" si="178"/>
        <v/>
      </c>
      <c r="BN156" s="2" t="str">
        <f t="shared" si="178"/>
        <v/>
      </c>
      <c r="BO156" s="2" t="str">
        <f t="shared" si="178"/>
        <v/>
      </c>
      <c r="BP156" s="2" t="str">
        <f t="shared" ref="BP156:CK156" si="179">IF(BP64="","",BP64-BO64)</f>
        <v/>
      </c>
      <c r="BQ156" s="2" t="str">
        <f t="shared" si="179"/>
        <v/>
      </c>
      <c r="BR156" s="2" t="str">
        <f t="shared" si="179"/>
        <v/>
      </c>
      <c r="BS156" s="2" t="str">
        <f t="shared" si="179"/>
        <v/>
      </c>
      <c r="BT156" s="2" t="str">
        <f t="shared" si="179"/>
        <v/>
      </c>
      <c r="BU156" s="2" t="str">
        <f t="shared" si="179"/>
        <v/>
      </c>
      <c r="BV156" s="2" t="str">
        <f t="shared" si="179"/>
        <v/>
      </c>
      <c r="BW156" s="2" t="str">
        <f t="shared" si="179"/>
        <v/>
      </c>
      <c r="BX156" s="2" t="str">
        <f t="shared" si="179"/>
        <v/>
      </c>
      <c r="BY156" s="2" t="str">
        <f t="shared" si="179"/>
        <v/>
      </c>
      <c r="BZ156" s="2" t="str">
        <f t="shared" si="179"/>
        <v/>
      </c>
      <c r="CA156" s="2" t="str">
        <f t="shared" si="179"/>
        <v/>
      </c>
      <c r="CB156" s="2" t="str">
        <f t="shared" si="179"/>
        <v/>
      </c>
      <c r="CC156" s="2" t="str">
        <f t="shared" si="179"/>
        <v/>
      </c>
      <c r="CD156" s="2" t="str">
        <f t="shared" si="179"/>
        <v/>
      </c>
      <c r="CE156" s="2" t="str">
        <f t="shared" si="179"/>
        <v/>
      </c>
      <c r="CF156" s="2" t="str">
        <f t="shared" si="179"/>
        <v/>
      </c>
      <c r="CG156" s="2" t="str">
        <f t="shared" si="179"/>
        <v/>
      </c>
      <c r="CH156" s="2" t="str">
        <f t="shared" si="179"/>
        <v/>
      </c>
      <c r="CI156" s="2" t="str">
        <f t="shared" si="179"/>
        <v/>
      </c>
      <c r="CJ156" s="2" t="str">
        <f t="shared" si="179"/>
        <v/>
      </c>
      <c r="CK156" s="2" t="str">
        <f t="shared" si="179"/>
        <v/>
      </c>
    </row>
    <row r="157" spans="1:89" ht="14.5" customHeight="1">
      <c r="A157" s="5">
        <v>42614</v>
      </c>
      <c r="B157" s="6">
        <f t="shared" si="68"/>
        <v>0</v>
      </c>
      <c r="C157" s="2">
        <f t="shared" si="69"/>
        <v>0</v>
      </c>
      <c r="D157" s="2">
        <f t="shared" ref="D157:BO157" si="180">IF(D65="","",D65-C65)</f>
        <v>2.5821596244131457E-2</v>
      </c>
      <c r="E157" s="2">
        <f t="shared" si="180"/>
        <v>5.8685446009389651E-3</v>
      </c>
      <c r="F157" s="2">
        <f t="shared" si="180"/>
        <v>2.347417840375586E-3</v>
      </c>
      <c r="G157" s="2">
        <f t="shared" si="180"/>
        <v>1.0563380281690141E-2</v>
      </c>
      <c r="H157" s="2">
        <f t="shared" si="180"/>
        <v>0</v>
      </c>
      <c r="I157" s="2">
        <f t="shared" si="180"/>
        <v>7.0422535211267651E-3</v>
      </c>
      <c r="J157" s="2">
        <f t="shared" si="180"/>
        <v>3.5211267605633756E-3</v>
      </c>
      <c r="K157" s="2">
        <f t="shared" si="180"/>
        <v>1.1737089201877965E-3</v>
      </c>
      <c r="L157" s="2">
        <f t="shared" si="180"/>
        <v>7.0422535211267581E-3</v>
      </c>
      <c r="M157" s="2">
        <f t="shared" si="180"/>
        <v>0</v>
      </c>
      <c r="N157" s="2">
        <f t="shared" si="180"/>
        <v>4.6948356807511721E-3</v>
      </c>
      <c r="O157" s="2">
        <f t="shared" si="180"/>
        <v>0</v>
      </c>
      <c r="P157" s="2">
        <f t="shared" si="180"/>
        <v>0</v>
      </c>
      <c r="Q157" s="2">
        <f t="shared" si="180"/>
        <v>0</v>
      </c>
      <c r="R157" s="2">
        <f t="shared" si="180"/>
        <v>0</v>
      </c>
      <c r="S157" s="2">
        <f t="shared" si="180"/>
        <v>0</v>
      </c>
      <c r="T157" s="2">
        <f t="shared" si="180"/>
        <v>0</v>
      </c>
      <c r="U157" s="2">
        <f t="shared" si="180"/>
        <v>0</v>
      </c>
      <c r="V157" s="2">
        <f t="shared" si="180"/>
        <v>1.1737089201877965E-3</v>
      </c>
      <c r="W157" s="2">
        <f t="shared" si="180"/>
        <v>1.1737089201877965E-3</v>
      </c>
      <c r="X157" s="2">
        <f t="shared" si="180"/>
        <v>0</v>
      </c>
      <c r="Y157" s="2">
        <f t="shared" si="180"/>
        <v>0</v>
      </c>
      <c r="Z157" s="2">
        <f t="shared" si="180"/>
        <v>0</v>
      </c>
      <c r="AA157" s="2">
        <f t="shared" si="180"/>
        <v>0</v>
      </c>
      <c r="AB157" s="2">
        <f t="shared" si="180"/>
        <v>0</v>
      </c>
      <c r="AC157" s="2">
        <f t="shared" si="180"/>
        <v>0</v>
      </c>
      <c r="AD157" s="2">
        <f t="shared" si="180"/>
        <v>0</v>
      </c>
      <c r="AE157" s="2">
        <f t="shared" si="180"/>
        <v>0</v>
      </c>
      <c r="AF157" s="2">
        <f t="shared" si="180"/>
        <v>0</v>
      </c>
      <c r="AG157" s="2">
        <f t="shared" si="180"/>
        <v>0</v>
      </c>
      <c r="AH157" s="2" t="str">
        <f t="shared" si="180"/>
        <v/>
      </c>
      <c r="AI157" s="2" t="str">
        <f t="shared" si="180"/>
        <v/>
      </c>
      <c r="AJ157" s="2" t="str">
        <f t="shared" si="180"/>
        <v/>
      </c>
      <c r="AK157" s="2" t="str">
        <f t="shared" si="180"/>
        <v/>
      </c>
      <c r="AL157" s="2" t="str">
        <f t="shared" si="180"/>
        <v/>
      </c>
      <c r="AM157" s="2" t="str">
        <f t="shared" si="180"/>
        <v/>
      </c>
      <c r="AN157" s="2" t="str">
        <f t="shared" si="180"/>
        <v/>
      </c>
      <c r="AO157" s="2" t="str">
        <f t="shared" si="180"/>
        <v/>
      </c>
      <c r="AP157" s="2" t="str">
        <f t="shared" si="180"/>
        <v/>
      </c>
      <c r="AQ157" s="2" t="str">
        <f t="shared" si="180"/>
        <v/>
      </c>
      <c r="AR157" s="2" t="str">
        <f t="shared" si="180"/>
        <v/>
      </c>
      <c r="AS157" s="2" t="str">
        <f t="shared" si="180"/>
        <v/>
      </c>
      <c r="AT157" s="2" t="str">
        <f t="shared" si="180"/>
        <v/>
      </c>
      <c r="AU157" s="2" t="str">
        <f t="shared" si="180"/>
        <v/>
      </c>
      <c r="AV157" s="2" t="str">
        <f t="shared" si="180"/>
        <v/>
      </c>
      <c r="AW157" s="2" t="str">
        <f t="shared" si="180"/>
        <v/>
      </c>
      <c r="AX157" s="2" t="str">
        <f t="shared" si="180"/>
        <v/>
      </c>
      <c r="AY157" s="2" t="str">
        <f t="shared" si="180"/>
        <v/>
      </c>
      <c r="AZ157" s="2" t="str">
        <f t="shared" si="180"/>
        <v/>
      </c>
      <c r="BA157" s="2" t="str">
        <f t="shared" si="180"/>
        <v/>
      </c>
      <c r="BB157" s="2" t="str">
        <f t="shared" si="180"/>
        <v/>
      </c>
      <c r="BC157" s="2" t="str">
        <f t="shared" si="180"/>
        <v/>
      </c>
      <c r="BD157" s="2" t="str">
        <f t="shared" si="180"/>
        <v/>
      </c>
      <c r="BE157" s="2" t="str">
        <f t="shared" si="180"/>
        <v/>
      </c>
      <c r="BF157" s="2" t="str">
        <f t="shared" si="180"/>
        <v/>
      </c>
      <c r="BG157" s="2" t="str">
        <f t="shared" si="180"/>
        <v/>
      </c>
      <c r="BH157" s="2" t="str">
        <f t="shared" si="180"/>
        <v/>
      </c>
      <c r="BI157" s="2" t="str">
        <f t="shared" si="180"/>
        <v/>
      </c>
      <c r="BJ157" s="2" t="str">
        <f t="shared" si="180"/>
        <v/>
      </c>
      <c r="BK157" s="2" t="str">
        <f t="shared" si="180"/>
        <v/>
      </c>
      <c r="BL157" s="2" t="str">
        <f t="shared" si="180"/>
        <v/>
      </c>
      <c r="BM157" s="2" t="str">
        <f t="shared" si="180"/>
        <v/>
      </c>
      <c r="BN157" s="2" t="str">
        <f t="shared" si="180"/>
        <v/>
      </c>
      <c r="BO157" s="2" t="str">
        <f t="shared" si="180"/>
        <v/>
      </c>
      <c r="BP157" s="2" t="str">
        <f t="shared" ref="BP157:CK157" si="181">IF(BP65="","",BP65-BO65)</f>
        <v/>
      </c>
      <c r="BQ157" s="2" t="str">
        <f t="shared" si="181"/>
        <v/>
      </c>
      <c r="BR157" s="2" t="str">
        <f t="shared" si="181"/>
        <v/>
      </c>
      <c r="BS157" s="2" t="str">
        <f t="shared" si="181"/>
        <v/>
      </c>
      <c r="BT157" s="2" t="str">
        <f t="shared" si="181"/>
        <v/>
      </c>
      <c r="BU157" s="2" t="str">
        <f t="shared" si="181"/>
        <v/>
      </c>
      <c r="BV157" s="2" t="str">
        <f t="shared" si="181"/>
        <v/>
      </c>
      <c r="BW157" s="2" t="str">
        <f t="shared" si="181"/>
        <v/>
      </c>
      <c r="BX157" s="2" t="str">
        <f t="shared" si="181"/>
        <v/>
      </c>
      <c r="BY157" s="2" t="str">
        <f t="shared" si="181"/>
        <v/>
      </c>
      <c r="BZ157" s="2" t="str">
        <f t="shared" si="181"/>
        <v/>
      </c>
      <c r="CA157" s="2" t="str">
        <f t="shared" si="181"/>
        <v/>
      </c>
      <c r="CB157" s="2" t="str">
        <f t="shared" si="181"/>
        <v/>
      </c>
      <c r="CC157" s="2" t="str">
        <f t="shared" si="181"/>
        <v/>
      </c>
      <c r="CD157" s="2" t="str">
        <f t="shared" si="181"/>
        <v/>
      </c>
      <c r="CE157" s="2" t="str">
        <f t="shared" si="181"/>
        <v/>
      </c>
      <c r="CF157" s="2" t="str">
        <f t="shared" si="181"/>
        <v/>
      </c>
      <c r="CG157" s="2" t="str">
        <f t="shared" si="181"/>
        <v/>
      </c>
      <c r="CH157" s="2" t="str">
        <f t="shared" si="181"/>
        <v/>
      </c>
      <c r="CI157" s="2" t="str">
        <f t="shared" si="181"/>
        <v/>
      </c>
      <c r="CJ157" s="2" t="str">
        <f t="shared" si="181"/>
        <v/>
      </c>
      <c r="CK157" s="2" t="str">
        <f t="shared" si="181"/>
        <v/>
      </c>
    </row>
    <row r="158" spans="1:89" ht="14.5" customHeight="1">
      <c r="A158" s="5">
        <v>42644</v>
      </c>
      <c r="B158" s="6">
        <f t="shared" si="68"/>
        <v>0</v>
      </c>
      <c r="C158" s="2">
        <f t="shared" si="69"/>
        <v>0</v>
      </c>
      <c r="D158" s="2">
        <f t="shared" ref="D158:BO158" si="182">IF(D66="","",D66-C66)</f>
        <v>2.6462395543175487E-2</v>
      </c>
      <c r="E158" s="2">
        <f t="shared" si="182"/>
        <v>2.7855153203342614E-3</v>
      </c>
      <c r="F158" s="2">
        <f t="shared" si="182"/>
        <v>1.1142061281337049E-2</v>
      </c>
      <c r="G158" s="2">
        <f t="shared" si="182"/>
        <v>2.7855153203342614E-3</v>
      </c>
      <c r="H158" s="2">
        <f t="shared" si="182"/>
        <v>9.7493036211699149E-3</v>
      </c>
      <c r="I158" s="2">
        <f t="shared" si="182"/>
        <v>4.1782729805013921E-3</v>
      </c>
      <c r="J158" s="2">
        <f t="shared" si="182"/>
        <v>2.7855153203342614E-3</v>
      </c>
      <c r="K158" s="2">
        <f t="shared" si="182"/>
        <v>4.1782729805013991E-3</v>
      </c>
      <c r="L158" s="2">
        <f t="shared" si="182"/>
        <v>0</v>
      </c>
      <c r="M158" s="2">
        <f t="shared" si="182"/>
        <v>1.3927576601671238E-3</v>
      </c>
      <c r="N158" s="2">
        <f t="shared" si="182"/>
        <v>0</v>
      </c>
      <c r="O158" s="2">
        <f t="shared" si="182"/>
        <v>0</v>
      </c>
      <c r="P158" s="2">
        <f t="shared" si="182"/>
        <v>0</v>
      </c>
      <c r="Q158" s="2">
        <f t="shared" si="182"/>
        <v>0</v>
      </c>
      <c r="R158" s="2">
        <f t="shared" si="182"/>
        <v>1.3927576601671376E-3</v>
      </c>
      <c r="S158" s="2">
        <f t="shared" si="182"/>
        <v>4.1782729805013852E-3</v>
      </c>
      <c r="T158" s="2">
        <f t="shared" si="182"/>
        <v>1.1142061281337046E-2</v>
      </c>
      <c r="U158" s="2">
        <f t="shared" si="182"/>
        <v>0</v>
      </c>
      <c r="V158" s="2">
        <f t="shared" si="182"/>
        <v>0</v>
      </c>
      <c r="W158" s="2">
        <f t="shared" si="182"/>
        <v>0</v>
      </c>
      <c r="X158" s="2">
        <f t="shared" si="182"/>
        <v>0</v>
      </c>
      <c r="Y158" s="2">
        <f t="shared" si="182"/>
        <v>0</v>
      </c>
      <c r="Z158" s="2">
        <f t="shared" si="182"/>
        <v>0</v>
      </c>
      <c r="AA158" s="2">
        <f t="shared" si="182"/>
        <v>0</v>
      </c>
      <c r="AB158" s="2">
        <f t="shared" si="182"/>
        <v>0</v>
      </c>
      <c r="AC158" s="2">
        <f t="shared" si="182"/>
        <v>0</v>
      </c>
      <c r="AD158" s="2">
        <f t="shared" si="182"/>
        <v>0</v>
      </c>
      <c r="AE158" s="2">
        <f t="shared" si="182"/>
        <v>0</v>
      </c>
      <c r="AF158" s="2">
        <f t="shared" si="182"/>
        <v>0</v>
      </c>
      <c r="AG158" s="2" t="str">
        <f t="shared" si="182"/>
        <v/>
      </c>
      <c r="AH158" s="2" t="str">
        <f t="shared" si="182"/>
        <v/>
      </c>
      <c r="AI158" s="2" t="str">
        <f t="shared" si="182"/>
        <v/>
      </c>
      <c r="AJ158" s="2" t="str">
        <f t="shared" si="182"/>
        <v/>
      </c>
      <c r="AK158" s="2" t="str">
        <f t="shared" si="182"/>
        <v/>
      </c>
      <c r="AL158" s="2" t="str">
        <f t="shared" si="182"/>
        <v/>
      </c>
      <c r="AM158" s="2" t="str">
        <f t="shared" si="182"/>
        <v/>
      </c>
      <c r="AN158" s="2" t="str">
        <f t="shared" si="182"/>
        <v/>
      </c>
      <c r="AO158" s="2" t="str">
        <f t="shared" si="182"/>
        <v/>
      </c>
      <c r="AP158" s="2" t="str">
        <f t="shared" si="182"/>
        <v/>
      </c>
      <c r="AQ158" s="2" t="str">
        <f t="shared" si="182"/>
        <v/>
      </c>
      <c r="AR158" s="2" t="str">
        <f t="shared" si="182"/>
        <v/>
      </c>
      <c r="AS158" s="2" t="str">
        <f t="shared" si="182"/>
        <v/>
      </c>
      <c r="AT158" s="2" t="str">
        <f t="shared" si="182"/>
        <v/>
      </c>
      <c r="AU158" s="2" t="str">
        <f t="shared" si="182"/>
        <v/>
      </c>
      <c r="AV158" s="2" t="str">
        <f t="shared" si="182"/>
        <v/>
      </c>
      <c r="AW158" s="2" t="str">
        <f t="shared" si="182"/>
        <v/>
      </c>
      <c r="AX158" s="2" t="str">
        <f t="shared" si="182"/>
        <v/>
      </c>
      <c r="AY158" s="2" t="str">
        <f t="shared" si="182"/>
        <v/>
      </c>
      <c r="AZ158" s="2" t="str">
        <f t="shared" si="182"/>
        <v/>
      </c>
      <c r="BA158" s="2" t="str">
        <f t="shared" si="182"/>
        <v/>
      </c>
      <c r="BB158" s="2" t="str">
        <f t="shared" si="182"/>
        <v/>
      </c>
      <c r="BC158" s="2" t="str">
        <f t="shared" si="182"/>
        <v/>
      </c>
      <c r="BD158" s="2" t="str">
        <f t="shared" si="182"/>
        <v/>
      </c>
      <c r="BE158" s="2" t="str">
        <f t="shared" si="182"/>
        <v/>
      </c>
      <c r="BF158" s="2" t="str">
        <f t="shared" si="182"/>
        <v/>
      </c>
      <c r="BG158" s="2" t="str">
        <f t="shared" si="182"/>
        <v/>
      </c>
      <c r="BH158" s="2" t="str">
        <f t="shared" si="182"/>
        <v/>
      </c>
      <c r="BI158" s="2" t="str">
        <f t="shared" si="182"/>
        <v/>
      </c>
      <c r="BJ158" s="2" t="str">
        <f t="shared" si="182"/>
        <v/>
      </c>
      <c r="BK158" s="2" t="str">
        <f t="shared" si="182"/>
        <v/>
      </c>
      <c r="BL158" s="2" t="str">
        <f t="shared" si="182"/>
        <v/>
      </c>
      <c r="BM158" s="2" t="str">
        <f t="shared" si="182"/>
        <v/>
      </c>
      <c r="BN158" s="2" t="str">
        <f t="shared" si="182"/>
        <v/>
      </c>
      <c r="BO158" s="2" t="str">
        <f t="shared" si="182"/>
        <v/>
      </c>
      <c r="BP158" s="2" t="str">
        <f t="shared" ref="BP158:CK158" si="183">IF(BP66="","",BP66-BO66)</f>
        <v/>
      </c>
      <c r="BQ158" s="2" t="str">
        <f t="shared" si="183"/>
        <v/>
      </c>
      <c r="BR158" s="2" t="str">
        <f t="shared" si="183"/>
        <v/>
      </c>
      <c r="BS158" s="2" t="str">
        <f t="shared" si="183"/>
        <v/>
      </c>
      <c r="BT158" s="2" t="str">
        <f t="shared" si="183"/>
        <v/>
      </c>
      <c r="BU158" s="2" t="str">
        <f t="shared" si="183"/>
        <v/>
      </c>
      <c r="BV158" s="2" t="str">
        <f t="shared" si="183"/>
        <v/>
      </c>
      <c r="BW158" s="2" t="str">
        <f t="shared" si="183"/>
        <v/>
      </c>
      <c r="BX158" s="2" t="str">
        <f t="shared" si="183"/>
        <v/>
      </c>
      <c r="BY158" s="2" t="str">
        <f t="shared" si="183"/>
        <v/>
      </c>
      <c r="BZ158" s="2" t="str">
        <f t="shared" si="183"/>
        <v/>
      </c>
      <c r="CA158" s="2" t="str">
        <f t="shared" si="183"/>
        <v/>
      </c>
      <c r="CB158" s="2" t="str">
        <f t="shared" si="183"/>
        <v/>
      </c>
      <c r="CC158" s="2" t="str">
        <f t="shared" si="183"/>
        <v/>
      </c>
      <c r="CD158" s="2" t="str">
        <f t="shared" si="183"/>
        <v/>
      </c>
      <c r="CE158" s="2" t="str">
        <f t="shared" si="183"/>
        <v/>
      </c>
      <c r="CF158" s="2" t="str">
        <f t="shared" si="183"/>
        <v/>
      </c>
      <c r="CG158" s="2" t="str">
        <f t="shared" si="183"/>
        <v/>
      </c>
      <c r="CH158" s="2" t="str">
        <f t="shared" si="183"/>
        <v/>
      </c>
      <c r="CI158" s="2" t="str">
        <f t="shared" si="183"/>
        <v/>
      </c>
      <c r="CJ158" s="2" t="str">
        <f t="shared" si="183"/>
        <v/>
      </c>
      <c r="CK158" s="2" t="str">
        <f t="shared" si="183"/>
        <v/>
      </c>
    </row>
    <row r="159" spans="1:89" ht="14.5" customHeight="1">
      <c r="A159" s="5">
        <v>42675</v>
      </c>
      <c r="B159" s="6">
        <f t="shared" si="68"/>
        <v>0</v>
      </c>
      <c r="C159" s="2">
        <f t="shared" si="69"/>
        <v>0</v>
      </c>
      <c r="D159" s="2">
        <f t="shared" ref="D159:BO159" si="184">IF(D67="","",D67-C67)</f>
        <v>1.7632241813602016E-2</v>
      </c>
      <c r="E159" s="2">
        <f t="shared" si="184"/>
        <v>1.2594458438287152E-2</v>
      </c>
      <c r="F159" s="2">
        <f t="shared" si="184"/>
        <v>0</v>
      </c>
      <c r="G159" s="2">
        <f t="shared" si="184"/>
        <v>1.8891687657430729E-2</v>
      </c>
      <c r="H159" s="2">
        <f t="shared" si="184"/>
        <v>7.5566750629722929E-3</v>
      </c>
      <c r="I159" s="2">
        <f t="shared" si="184"/>
        <v>1.0075566750629719E-2</v>
      </c>
      <c r="J159" s="2">
        <f t="shared" si="184"/>
        <v>0</v>
      </c>
      <c r="K159" s="2">
        <f t="shared" si="184"/>
        <v>5.0377833753148665E-3</v>
      </c>
      <c r="L159" s="2">
        <f t="shared" si="184"/>
        <v>7.5566750629722929E-3</v>
      </c>
      <c r="M159" s="2">
        <f t="shared" si="184"/>
        <v>0</v>
      </c>
      <c r="N159" s="2">
        <f t="shared" si="184"/>
        <v>0</v>
      </c>
      <c r="O159" s="2">
        <f t="shared" si="184"/>
        <v>0</v>
      </c>
      <c r="P159" s="2">
        <f t="shared" si="184"/>
        <v>0</v>
      </c>
      <c r="Q159" s="2">
        <f t="shared" si="184"/>
        <v>0</v>
      </c>
      <c r="R159" s="2">
        <f t="shared" si="184"/>
        <v>0</v>
      </c>
      <c r="S159" s="2">
        <f t="shared" si="184"/>
        <v>0</v>
      </c>
      <c r="T159" s="2">
        <f t="shared" si="184"/>
        <v>0</v>
      </c>
      <c r="U159" s="2">
        <f t="shared" si="184"/>
        <v>0</v>
      </c>
      <c r="V159" s="2">
        <f t="shared" si="184"/>
        <v>0</v>
      </c>
      <c r="W159" s="2">
        <f t="shared" si="184"/>
        <v>0</v>
      </c>
      <c r="X159" s="2">
        <f t="shared" si="184"/>
        <v>0</v>
      </c>
      <c r="Y159" s="2">
        <f t="shared" si="184"/>
        <v>0</v>
      </c>
      <c r="Z159" s="2">
        <f t="shared" si="184"/>
        <v>0</v>
      </c>
      <c r="AA159" s="2">
        <f t="shared" si="184"/>
        <v>0</v>
      </c>
      <c r="AB159" s="2">
        <f t="shared" si="184"/>
        <v>0</v>
      </c>
      <c r="AC159" s="2">
        <f t="shared" si="184"/>
        <v>0</v>
      </c>
      <c r="AD159" s="2">
        <f t="shared" si="184"/>
        <v>0</v>
      </c>
      <c r="AE159" s="2">
        <f t="shared" si="184"/>
        <v>0</v>
      </c>
      <c r="AF159" s="2" t="str">
        <f t="shared" si="184"/>
        <v/>
      </c>
      <c r="AG159" s="2" t="str">
        <f t="shared" si="184"/>
        <v/>
      </c>
      <c r="AH159" s="2" t="str">
        <f t="shared" si="184"/>
        <v/>
      </c>
      <c r="AI159" s="2" t="str">
        <f t="shared" si="184"/>
        <v/>
      </c>
      <c r="AJ159" s="2" t="str">
        <f t="shared" si="184"/>
        <v/>
      </c>
      <c r="AK159" s="2" t="str">
        <f t="shared" si="184"/>
        <v/>
      </c>
      <c r="AL159" s="2" t="str">
        <f t="shared" si="184"/>
        <v/>
      </c>
      <c r="AM159" s="2" t="str">
        <f t="shared" si="184"/>
        <v/>
      </c>
      <c r="AN159" s="2" t="str">
        <f t="shared" si="184"/>
        <v/>
      </c>
      <c r="AO159" s="2" t="str">
        <f t="shared" si="184"/>
        <v/>
      </c>
      <c r="AP159" s="2" t="str">
        <f t="shared" si="184"/>
        <v/>
      </c>
      <c r="AQ159" s="2" t="str">
        <f t="shared" si="184"/>
        <v/>
      </c>
      <c r="AR159" s="2" t="str">
        <f t="shared" si="184"/>
        <v/>
      </c>
      <c r="AS159" s="2" t="str">
        <f t="shared" si="184"/>
        <v/>
      </c>
      <c r="AT159" s="2" t="str">
        <f t="shared" si="184"/>
        <v/>
      </c>
      <c r="AU159" s="2" t="str">
        <f t="shared" si="184"/>
        <v/>
      </c>
      <c r="AV159" s="2" t="str">
        <f t="shared" si="184"/>
        <v/>
      </c>
      <c r="AW159" s="2" t="str">
        <f t="shared" si="184"/>
        <v/>
      </c>
      <c r="AX159" s="2" t="str">
        <f t="shared" si="184"/>
        <v/>
      </c>
      <c r="AY159" s="2" t="str">
        <f t="shared" si="184"/>
        <v/>
      </c>
      <c r="AZ159" s="2" t="str">
        <f t="shared" si="184"/>
        <v/>
      </c>
      <c r="BA159" s="2" t="str">
        <f t="shared" si="184"/>
        <v/>
      </c>
      <c r="BB159" s="2" t="str">
        <f t="shared" si="184"/>
        <v/>
      </c>
      <c r="BC159" s="2" t="str">
        <f t="shared" si="184"/>
        <v/>
      </c>
      <c r="BD159" s="2" t="str">
        <f t="shared" si="184"/>
        <v/>
      </c>
      <c r="BE159" s="2" t="str">
        <f t="shared" si="184"/>
        <v/>
      </c>
      <c r="BF159" s="2" t="str">
        <f t="shared" si="184"/>
        <v/>
      </c>
      <c r="BG159" s="2" t="str">
        <f t="shared" si="184"/>
        <v/>
      </c>
      <c r="BH159" s="2" t="str">
        <f t="shared" si="184"/>
        <v/>
      </c>
      <c r="BI159" s="2" t="str">
        <f t="shared" si="184"/>
        <v/>
      </c>
      <c r="BJ159" s="2" t="str">
        <f t="shared" si="184"/>
        <v/>
      </c>
      <c r="BK159" s="2" t="str">
        <f t="shared" si="184"/>
        <v/>
      </c>
      <c r="BL159" s="2" t="str">
        <f t="shared" si="184"/>
        <v/>
      </c>
      <c r="BM159" s="2" t="str">
        <f t="shared" si="184"/>
        <v/>
      </c>
      <c r="BN159" s="2" t="str">
        <f t="shared" si="184"/>
        <v/>
      </c>
      <c r="BO159" s="2" t="str">
        <f t="shared" si="184"/>
        <v/>
      </c>
      <c r="BP159" s="2" t="str">
        <f t="shared" ref="BP159:CK159" si="185">IF(BP67="","",BP67-BO67)</f>
        <v/>
      </c>
      <c r="BQ159" s="2" t="str">
        <f t="shared" si="185"/>
        <v/>
      </c>
      <c r="BR159" s="2" t="str">
        <f t="shared" si="185"/>
        <v/>
      </c>
      <c r="BS159" s="2" t="str">
        <f t="shared" si="185"/>
        <v/>
      </c>
      <c r="BT159" s="2" t="str">
        <f t="shared" si="185"/>
        <v/>
      </c>
      <c r="BU159" s="2" t="str">
        <f t="shared" si="185"/>
        <v/>
      </c>
      <c r="BV159" s="2" t="str">
        <f t="shared" si="185"/>
        <v/>
      </c>
      <c r="BW159" s="2" t="str">
        <f t="shared" si="185"/>
        <v/>
      </c>
      <c r="BX159" s="2" t="str">
        <f t="shared" si="185"/>
        <v/>
      </c>
      <c r="BY159" s="2" t="str">
        <f t="shared" si="185"/>
        <v/>
      </c>
      <c r="BZ159" s="2" t="str">
        <f t="shared" si="185"/>
        <v/>
      </c>
      <c r="CA159" s="2" t="str">
        <f t="shared" si="185"/>
        <v/>
      </c>
      <c r="CB159" s="2" t="str">
        <f t="shared" si="185"/>
        <v/>
      </c>
      <c r="CC159" s="2" t="str">
        <f t="shared" si="185"/>
        <v/>
      </c>
      <c r="CD159" s="2" t="str">
        <f t="shared" si="185"/>
        <v/>
      </c>
      <c r="CE159" s="2" t="str">
        <f t="shared" si="185"/>
        <v/>
      </c>
      <c r="CF159" s="2" t="str">
        <f t="shared" si="185"/>
        <v/>
      </c>
      <c r="CG159" s="2" t="str">
        <f t="shared" si="185"/>
        <v/>
      </c>
      <c r="CH159" s="2" t="str">
        <f t="shared" si="185"/>
        <v/>
      </c>
      <c r="CI159" s="2" t="str">
        <f t="shared" si="185"/>
        <v/>
      </c>
      <c r="CJ159" s="2" t="str">
        <f t="shared" si="185"/>
        <v/>
      </c>
      <c r="CK159" s="2" t="str">
        <f t="shared" si="185"/>
        <v/>
      </c>
    </row>
    <row r="160" spans="1:89" ht="14.5" customHeight="1">
      <c r="A160" s="5">
        <v>42705</v>
      </c>
      <c r="B160" s="6">
        <f t="shared" si="68"/>
        <v>0</v>
      </c>
      <c r="C160" s="2">
        <f t="shared" si="69"/>
        <v>0</v>
      </c>
      <c r="D160" s="2">
        <f t="shared" ref="D160:BO160" si="186">IF(D68="","",D68-C68)</f>
        <v>2.5824964131994262E-2</v>
      </c>
      <c r="E160" s="2">
        <f t="shared" si="186"/>
        <v>0</v>
      </c>
      <c r="F160" s="2">
        <f t="shared" si="186"/>
        <v>1.7216642754662843E-2</v>
      </c>
      <c r="G160" s="2">
        <f t="shared" si="186"/>
        <v>2.8694404591104727E-3</v>
      </c>
      <c r="H160" s="2">
        <f t="shared" si="186"/>
        <v>0</v>
      </c>
      <c r="I160" s="2">
        <f t="shared" si="186"/>
        <v>4.3041606886657091E-3</v>
      </c>
      <c r="J160" s="2">
        <f t="shared" si="186"/>
        <v>0</v>
      </c>
      <c r="K160" s="2">
        <f t="shared" si="186"/>
        <v>7.1736011477761819E-3</v>
      </c>
      <c r="L160" s="2">
        <f t="shared" si="186"/>
        <v>0</v>
      </c>
      <c r="M160" s="2">
        <f t="shared" si="186"/>
        <v>0</v>
      </c>
      <c r="N160" s="2">
        <f t="shared" si="186"/>
        <v>0</v>
      </c>
      <c r="O160" s="2">
        <f t="shared" si="186"/>
        <v>0</v>
      </c>
      <c r="P160" s="2">
        <f t="shared" si="186"/>
        <v>0</v>
      </c>
      <c r="Q160" s="2">
        <f t="shared" si="186"/>
        <v>0</v>
      </c>
      <c r="R160" s="2">
        <f t="shared" si="186"/>
        <v>0</v>
      </c>
      <c r="S160" s="2">
        <f t="shared" si="186"/>
        <v>0</v>
      </c>
      <c r="T160" s="2">
        <f t="shared" si="186"/>
        <v>0</v>
      </c>
      <c r="U160" s="2">
        <f t="shared" si="186"/>
        <v>0</v>
      </c>
      <c r="V160" s="2">
        <f t="shared" si="186"/>
        <v>0</v>
      </c>
      <c r="W160" s="2">
        <f t="shared" si="186"/>
        <v>0</v>
      </c>
      <c r="X160" s="2">
        <f t="shared" si="186"/>
        <v>0</v>
      </c>
      <c r="Y160" s="2">
        <f t="shared" si="186"/>
        <v>0</v>
      </c>
      <c r="Z160" s="2">
        <f t="shared" si="186"/>
        <v>0</v>
      </c>
      <c r="AA160" s="2">
        <f t="shared" si="186"/>
        <v>0</v>
      </c>
      <c r="AB160" s="2">
        <f t="shared" si="186"/>
        <v>0</v>
      </c>
      <c r="AC160" s="2">
        <f t="shared" si="186"/>
        <v>0</v>
      </c>
      <c r="AD160" s="2">
        <f t="shared" si="186"/>
        <v>0</v>
      </c>
      <c r="AE160" s="2" t="str">
        <f t="shared" si="186"/>
        <v/>
      </c>
      <c r="AF160" s="2" t="str">
        <f t="shared" si="186"/>
        <v/>
      </c>
      <c r="AG160" s="2" t="str">
        <f t="shared" si="186"/>
        <v/>
      </c>
      <c r="AH160" s="2" t="str">
        <f t="shared" si="186"/>
        <v/>
      </c>
      <c r="AI160" s="2" t="str">
        <f t="shared" si="186"/>
        <v/>
      </c>
      <c r="AJ160" s="2" t="str">
        <f t="shared" si="186"/>
        <v/>
      </c>
      <c r="AK160" s="2" t="str">
        <f t="shared" si="186"/>
        <v/>
      </c>
      <c r="AL160" s="2" t="str">
        <f t="shared" si="186"/>
        <v/>
      </c>
      <c r="AM160" s="2" t="str">
        <f t="shared" si="186"/>
        <v/>
      </c>
      <c r="AN160" s="2" t="str">
        <f t="shared" si="186"/>
        <v/>
      </c>
      <c r="AO160" s="2" t="str">
        <f t="shared" si="186"/>
        <v/>
      </c>
      <c r="AP160" s="2" t="str">
        <f t="shared" si="186"/>
        <v/>
      </c>
      <c r="AQ160" s="2" t="str">
        <f t="shared" si="186"/>
        <v/>
      </c>
      <c r="AR160" s="2" t="str">
        <f t="shared" si="186"/>
        <v/>
      </c>
      <c r="AS160" s="2" t="str">
        <f t="shared" si="186"/>
        <v/>
      </c>
      <c r="AT160" s="2" t="str">
        <f t="shared" si="186"/>
        <v/>
      </c>
      <c r="AU160" s="2" t="str">
        <f t="shared" si="186"/>
        <v/>
      </c>
      <c r="AV160" s="2" t="str">
        <f t="shared" si="186"/>
        <v/>
      </c>
      <c r="AW160" s="2" t="str">
        <f t="shared" si="186"/>
        <v/>
      </c>
      <c r="AX160" s="2" t="str">
        <f t="shared" si="186"/>
        <v/>
      </c>
      <c r="AY160" s="2" t="str">
        <f t="shared" si="186"/>
        <v/>
      </c>
      <c r="AZ160" s="2" t="str">
        <f t="shared" si="186"/>
        <v/>
      </c>
      <c r="BA160" s="2" t="str">
        <f t="shared" si="186"/>
        <v/>
      </c>
      <c r="BB160" s="2" t="str">
        <f t="shared" si="186"/>
        <v/>
      </c>
      <c r="BC160" s="2" t="str">
        <f t="shared" si="186"/>
        <v/>
      </c>
      <c r="BD160" s="2" t="str">
        <f t="shared" si="186"/>
        <v/>
      </c>
      <c r="BE160" s="2" t="str">
        <f t="shared" si="186"/>
        <v/>
      </c>
      <c r="BF160" s="2" t="str">
        <f t="shared" si="186"/>
        <v/>
      </c>
      <c r="BG160" s="2" t="str">
        <f t="shared" si="186"/>
        <v/>
      </c>
      <c r="BH160" s="2" t="str">
        <f t="shared" si="186"/>
        <v/>
      </c>
      <c r="BI160" s="2" t="str">
        <f t="shared" si="186"/>
        <v/>
      </c>
      <c r="BJ160" s="2" t="str">
        <f t="shared" si="186"/>
        <v/>
      </c>
      <c r="BK160" s="2" t="str">
        <f t="shared" si="186"/>
        <v/>
      </c>
      <c r="BL160" s="2" t="str">
        <f t="shared" si="186"/>
        <v/>
      </c>
      <c r="BM160" s="2" t="str">
        <f t="shared" si="186"/>
        <v/>
      </c>
      <c r="BN160" s="2" t="str">
        <f t="shared" si="186"/>
        <v/>
      </c>
      <c r="BO160" s="2" t="str">
        <f t="shared" si="186"/>
        <v/>
      </c>
      <c r="BP160" s="2" t="str">
        <f t="shared" ref="BP160:CK160" si="187">IF(BP68="","",BP68-BO68)</f>
        <v/>
      </c>
      <c r="BQ160" s="2" t="str">
        <f t="shared" si="187"/>
        <v/>
      </c>
      <c r="BR160" s="2" t="str">
        <f t="shared" si="187"/>
        <v/>
      </c>
      <c r="BS160" s="2" t="str">
        <f t="shared" si="187"/>
        <v/>
      </c>
      <c r="BT160" s="2" t="str">
        <f t="shared" si="187"/>
        <v/>
      </c>
      <c r="BU160" s="2" t="str">
        <f t="shared" si="187"/>
        <v/>
      </c>
      <c r="BV160" s="2" t="str">
        <f t="shared" si="187"/>
        <v/>
      </c>
      <c r="BW160" s="2" t="str">
        <f t="shared" si="187"/>
        <v/>
      </c>
      <c r="BX160" s="2" t="str">
        <f t="shared" si="187"/>
        <v/>
      </c>
      <c r="BY160" s="2" t="str">
        <f t="shared" si="187"/>
        <v/>
      </c>
      <c r="BZ160" s="2" t="str">
        <f t="shared" si="187"/>
        <v/>
      </c>
      <c r="CA160" s="2" t="str">
        <f t="shared" si="187"/>
        <v/>
      </c>
      <c r="CB160" s="2" t="str">
        <f t="shared" si="187"/>
        <v/>
      </c>
      <c r="CC160" s="2" t="str">
        <f t="shared" si="187"/>
        <v/>
      </c>
      <c r="CD160" s="2" t="str">
        <f t="shared" si="187"/>
        <v/>
      </c>
      <c r="CE160" s="2" t="str">
        <f t="shared" si="187"/>
        <v/>
      </c>
      <c r="CF160" s="2" t="str">
        <f t="shared" si="187"/>
        <v/>
      </c>
      <c r="CG160" s="2" t="str">
        <f t="shared" si="187"/>
        <v/>
      </c>
      <c r="CH160" s="2" t="str">
        <f t="shared" si="187"/>
        <v/>
      </c>
      <c r="CI160" s="2" t="str">
        <f t="shared" si="187"/>
        <v/>
      </c>
      <c r="CJ160" s="2" t="str">
        <f t="shared" si="187"/>
        <v/>
      </c>
      <c r="CK160" s="2" t="str">
        <f t="shared" si="187"/>
        <v/>
      </c>
    </row>
    <row r="161" spans="1:89" ht="14.5" customHeight="1">
      <c r="A161" s="5">
        <v>42736</v>
      </c>
      <c r="B161" s="6">
        <f t="shared" si="68"/>
        <v>0</v>
      </c>
      <c r="C161" s="2">
        <f t="shared" si="69"/>
        <v>0</v>
      </c>
      <c r="D161" s="2">
        <f t="shared" ref="D161:BO161" si="188">IF(D69="","",D69-C69)</f>
        <v>2.1881838074398249E-2</v>
      </c>
      <c r="E161" s="2">
        <f t="shared" si="188"/>
        <v>1.7505470459518602E-2</v>
      </c>
      <c r="F161" s="2">
        <f t="shared" si="188"/>
        <v>1.0940919037199126E-2</v>
      </c>
      <c r="G161" s="2">
        <f t="shared" si="188"/>
        <v>0</v>
      </c>
      <c r="H161" s="2">
        <f t="shared" si="188"/>
        <v>2.1881838074398197E-3</v>
      </c>
      <c r="I161" s="2">
        <f t="shared" si="188"/>
        <v>0</v>
      </c>
      <c r="J161" s="2">
        <f t="shared" si="188"/>
        <v>6.5645514223194798E-3</v>
      </c>
      <c r="K161" s="2">
        <f t="shared" si="188"/>
        <v>0</v>
      </c>
      <c r="L161" s="2">
        <f t="shared" si="188"/>
        <v>0</v>
      </c>
      <c r="M161" s="2">
        <f t="shared" si="188"/>
        <v>0</v>
      </c>
      <c r="N161" s="2">
        <f t="shared" si="188"/>
        <v>0</v>
      </c>
      <c r="O161" s="2">
        <f t="shared" si="188"/>
        <v>0</v>
      </c>
      <c r="P161" s="2">
        <f t="shared" si="188"/>
        <v>0</v>
      </c>
      <c r="Q161" s="2">
        <f t="shared" si="188"/>
        <v>3.0634573304157552E-2</v>
      </c>
      <c r="R161" s="2">
        <f t="shared" si="188"/>
        <v>0</v>
      </c>
      <c r="S161" s="2">
        <f t="shared" si="188"/>
        <v>4.3763676148796393E-3</v>
      </c>
      <c r="T161" s="2">
        <f t="shared" si="188"/>
        <v>0</v>
      </c>
      <c r="U161" s="2">
        <f t="shared" si="188"/>
        <v>0</v>
      </c>
      <c r="V161" s="2">
        <f t="shared" si="188"/>
        <v>0</v>
      </c>
      <c r="W161" s="2">
        <f t="shared" si="188"/>
        <v>0</v>
      </c>
      <c r="X161" s="2">
        <f t="shared" si="188"/>
        <v>0</v>
      </c>
      <c r="Y161" s="2">
        <f t="shared" si="188"/>
        <v>0</v>
      </c>
      <c r="Z161" s="2">
        <f t="shared" si="188"/>
        <v>0</v>
      </c>
      <c r="AA161" s="2">
        <f t="shared" si="188"/>
        <v>0</v>
      </c>
      <c r="AB161" s="2">
        <f t="shared" si="188"/>
        <v>0</v>
      </c>
      <c r="AC161" s="2">
        <f t="shared" si="188"/>
        <v>0</v>
      </c>
      <c r="AD161" s="2" t="str">
        <f t="shared" si="188"/>
        <v/>
      </c>
      <c r="AE161" s="2" t="str">
        <f t="shared" si="188"/>
        <v/>
      </c>
      <c r="AF161" s="2" t="str">
        <f t="shared" si="188"/>
        <v/>
      </c>
      <c r="AG161" s="2" t="str">
        <f t="shared" si="188"/>
        <v/>
      </c>
      <c r="AH161" s="2" t="str">
        <f t="shared" si="188"/>
        <v/>
      </c>
      <c r="AI161" s="2" t="str">
        <f t="shared" si="188"/>
        <v/>
      </c>
      <c r="AJ161" s="2" t="str">
        <f t="shared" si="188"/>
        <v/>
      </c>
      <c r="AK161" s="2" t="str">
        <f t="shared" si="188"/>
        <v/>
      </c>
      <c r="AL161" s="2" t="str">
        <f t="shared" si="188"/>
        <v/>
      </c>
      <c r="AM161" s="2" t="str">
        <f t="shared" si="188"/>
        <v/>
      </c>
      <c r="AN161" s="2" t="str">
        <f t="shared" si="188"/>
        <v/>
      </c>
      <c r="AO161" s="2" t="str">
        <f t="shared" si="188"/>
        <v/>
      </c>
      <c r="AP161" s="2" t="str">
        <f t="shared" si="188"/>
        <v/>
      </c>
      <c r="AQ161" s="2" t="str">
        <f t="shared" si="188"/>
        <v/>
      </c>
      <c r="AR161" s="2" t="str">
        <f t="shared" si="188"/>
        <v/>
      </c>
      <c r="AS161" s="2" t="str">
        <f t="shared" si="188"/>
        <v/>
      </c>
      <c r="AT161" s="2" t="str">
        <f t="shared" si="188"/>
        <v/>
      </c>
      <c r="AU161" s="2" t="str">
        <f t="shared" si="188"/>
        <v/>
      </c>
      <c r="AV161" s="2" t="str">
        <f t="shared" si="188"/>
        <v/>
      </c>
      <c r="AW161" s="2" t="str">
        <f t="shared" si="188"/>
        <v/>
      </c>
      <c r="AX161" s="2" t="str">
        <f t="shared" si="188"/>
        <v/>
      </c>
      <c r="AY161" s="2" t="str">
        <f t="shared" si="188"/>
        <v/>
      </c>
      <c r="AZ161" s="2" t="str">
        <f t="shared" si="188"/>
        <v/>
      </c>
      <c r="BA161" s="2" t="str">
        <f t="shared" si="188"/>
        <v/>
      </c>
      <c r="BB161" s="2" t="str">
        <f t="shared" si="188"/>
        <v/>
      </c>
      <c r="BC161" s="2" t="str">
        <f t="shared" si="188"/>
        <v/>
      </c>
      <c r="BD161" s="2" t="str">
        <f t="shared" si="188"/>
        <v/>
      </c>
      <c r="BE161" s="2" t="str">
        <f t="shared" si="188"/>
        <v/>
      </c>
      <c r="BF161" s="2" t="str">
        <f t="shared" si="188"/>
        <v/>
      </c>
      <c r="BG161" s="2" t="str">
        <f t="shared" si="188"/>
        <v/>
      </c>
      <c r="BH161" s="2" t="str">
        <f t="shared" si="188"/>
        <v/>
      </c>
      <c r="BI161" s="2" t="str">
        <f t="shared" si="188"/>
        <v/>
      </c>
      <c r="BJ161" s="2" t="str">
        <f t="shared" si="188"/>
        <v/>
      </c>
      <c r="BK161" s="2" t="str">
        <f t="shared" si="188"/>
        <v/>
      </c>
      <c r="BL161" s="2" t="str">
        <f t="shared" si="188"/>
        <v/>
      </c>
      <c r="BM161" s="2" t="str">
        <f t="shared" si="188"/>
        <v/>
      </c>
      <c r="BN161" s="2" t="str">
        <f t="shared" si="188"/>
        <v/>
      </c>
      <c r="BO161" s="2" t="str">
        <f t="shared" si="188"/>
        <v/>
      </c>
      <c r="BP161" s="2" t="str">
        <f t="shared" ref="BP161:CK161" si="189">IF(BP69="","",BP69-BO69)</f>
        <v/>
      </c>
      <c r="BQ161" s="2" t="str">
        <f t="shared" si="189"/>
        <v/>
      </c>
      <c r="BR161" s="2" t="str">
        <f t="shared" si="189"/>
        <v/>
      </c>
      <c r="BS161" s="2" t="str">
        <f t="shared" si="189"/>
        <v/>
      </c>
      <c r="BT161" s="2" t="str">
        <f t="shared" si="189"/>
        <v/>
      </c>
      <c r="BU161" s="2" t="str">
        <f t="shared" si="189"/>
        <v/>
      </c>
      <c r="BV161" s="2" t="str">
        <f t="shared" si="189"/>
        <v/>
      </c>
      <c r="BW161" s="2" t="str">
        <f t="shared" si="189"/>
        <v/>
      </c>
      <c r="BX161" s="2" t="str">
        <f t="shared" si="189"/>
        <v/>
      </c>
      <c r="BY161" s="2" t="str">
        <f t="shared" si="189"/>
        <v/>
      </c>
      <c r="BZ161" s="2" t="str">
        <f t="shared" si="189"/>
        <v/>
      </c>
      <c r="CA161" s="2" t="str">
        <f t="shared" si="189"/>
        <v/>
      </c>
      <c r="CB161" s="2" t="str">
        <f t="shared" si="189"/>
        <v/>
      </c>
      <c r="CC161" s="2" t="str">
        <f t="shared" si="189"/>
        <v/>
      </c>
      <c r="CD161" s="2" t="str">
        <f t="shared" si="189"/>
        <v/>
      </c>
      <c r="CE161" s="2" t="str">
        <f t="shared" si="189"/>
        <v/>
      </c>
      <c r="CF161" s="2" t="str">
        <f t="shared" si="189"/>
        <v/>
      </c>
      <c r="CG161" s="2" t="str">
        <f t="shared" si="189"/>
        <v/>
      </c>
      <c r="CH161" s="2" t="str">
        <f t="shared" si="189"/>
        <v/>
      </c>
      <c r="CI161" s="2" t="str">
        <f t="shared" si="189"/>
        <v/>
      </c>
      <c r="CJ161" s="2" t="str">
        <f t="shared" si="189"/>
        <v/>
      </c>
      <c r="CK161" s="2" t="str">
        <f t="shared" si="189"/>
        <v/>
      </c>
    </row>
    <row r="162" spans="1:89" ht="14.5" customHeight="1">
      <c r="A162" s="5">
        <v>42767</v>
      </c>
      <c r="B162" s="6">
        <f t="shared" si="68"/>
        <v>0</v>
      </c>
      <c r="C162" s="2">
        <f t="shared" si="69"/>
        <v>0</v>
      </c>
      <c r="D162" s="2">
        <f t="shared" ref="D162:BO162" si="190">IF(D70="","",D70-C70)</f>
        <v>6.093189964157706E-2</v>
      </c>
      <c r="E162" s="2">
        <f t="shared" si="190"/>
        <v>0</v>
      </c>
      <c r="F162" s="2">
        <f t="shared" si="190"/>
        <v>7.1684587813620124E-3</v>
      </c>
      <c r="G162" s="2">
        <f t="shared" si="190"/>
        <v>7.1684587813620054E-3</v>
      </c>
      <c r="H162" s="2">
        <f t="shared" si="190"/>
        <v>0</v>
      </c>
      <c r="I162" s="2">
        <f t="shared" si="190"/>
        <v>1.7921146953405048E-3</v>
      </c>
      <c r="J162" s="2">
        <f t="shared" si="190"/>
        <v>0</v>
      </c>
      <c r="K162" s="2">
        <f t="shared" si="190"/>
        <v>0</v>
      </c>
      <c r="L162" s="2">
        <f t="shared" si="190"/>
        <v>0</v>
      </c>
      <c r="M162" s="2">
        <f t="shared" si="190"/>
        <v>0</v>
      </c>
      <c r="N162" s="2">
        <f t="shared" si="190"/>
        <v>0</v>
      </c>
      <c r="O162" s="2">
        <f t="shared" si="190"/>
        <v>0</v>
      </c>
      <c r="P162" s="2">
        <f t="shared" si="190"/>
        <v>0</v>
      </c>
      <c r="Q162" s="2">
        <f t="shared" si="190"/>
        <v>0</v>
      </c>
      <c r="R162" s="2">
        <f t="shared" si="190"/>
        <v>7.1684587813620054E-3</v>
      </c>
      <c r="S162" s="2">
        <f t="shared" si="190"/>
        <v>3.5842293906809958E-3</v>
      </c>
      <c r="T162" s="2">
        <f t="shared" si="190"/>
        <v>0</v>
      </c>
      <c r="U162" s="2">
        <f t="shared" si="190"/>
        <v>0</v>
      </c>
      <c r="V162" s="2">
        <f t="shared" si="190"/>
        <v>0</v>
      </c>
      <c r="W162" s="2">
        <f t="shared" si="190"/>
        <v>0</v>
      </c>
      <c r="X162" s="2">
        <f t="shared" si="190"/>
        <v>0</v>
      </c>
      <c r="Y162" s="2">
        <f t="shared" si="190"/>
        <v>0</v>
      </c>
      <c r="Z162" s="2">
        <f t="shared" si="190"/>
        <v>0</v>
      </c>
      <c r="AA162" s="2">
        <f t="shared" si="190"/>
        <v>0</v>
      </c>
      <c r="AB162" s="2">
        <f t="shared" si="190"/>
        <v>0</v>
      </c>
      <c r="AC162" s="2" t="str">
        <f t="shared" si="190"/>
        <v/>
      </c>
      <c r="AD162" s="2" t="str">
        <f t="shared" si="190"/>
        <v/>
      </c>
      <c r="AE162" s="2" t="str">
        <f t="shared" si="190"/>
        <v/>
      </c>
      <c r="AF162" s="2" t="str">
        <f t="shared" si="190"/>
        <v/>
      </c>
      <c r="AG162" s="2" t="str">
        <f t="shared" si="190"/>
        <v/>
      </c>
      <c r="AH162" s="2" t="str">
        <f t="shared" si="190"/>
        <v/>
      </c>
      <c r="AI162" s="2" t="str">
        <f t="shared" si="190"/>
        <v/>
      </c>
      <c r="AJ162" s="2" t="str">
        <f t="shared" si="190"/>
        <v/>
      </c>
      <c r="AK162" s="2" t="str">
        <f t="shared" si="190"/>
        <v/>
      </c>
      <c r="AL162" s="2" t="str">
        <f t="shared" si="190"/>
        <v/>
      </c>
      <c r="AM162" s="2" t="str">
        <f t="shared" si="190"/>
        <v/>
      </c>
      <c r="AN162" s="2" t="str">
        <f t="shared" si="190"/>
        <v/>
      </c>
      <c r="AO162" s="2" t="str">
        <f t="shared" si="190"/>
        <v/>
      </c>
      <c r="AP162" s="2" t="str">
        <f t="shared" si="190"/>
        <v/>
      </c>
      <c r="AQ162" s="2" t="str">
        <f t="shared" si="190"/>
        <v/>
      </c>
      <c r="AR162" s="2" t="str">
        <f t="shared" si="190"/>
        <v/>
      </c>
      <c r="AS162" s="2" t="str">
        <f t="shared" si="190"/>
        <v/>
      </c>
      <c r="AT162" s="2" t="str">
        <f t="shared" si="190"/>
        <v/>
      </c>
      <c r="AU162" s="2" t="str">
        <f t="shared" si="190"/>
        <v/>
      </c>
      <c r="AV162" s="2" t="str">
        <f t="shared" si="190"/>
        <v/>
      </c>
      <c r="AW162" s="2" t="str">
        <f t="shared" si="190"/>
        <v/>
      </c>
      <c r="AX162" s="2" t="str">
        <f t="shared" si="190"/>
        <v/>
      </c>
      <c r="AY162" s="2" t="str">
        <f t="shared" si="190"/>
        <v/>
      </c>
      <c r="AZ162" s="2" t="str">
        <f t="shared" si="190"/>
        <v/>
      </c>
      <c r="BA162" s="2" t="str">
        <f t="shared" si="190"/>
        <v/>
      </c>
      <c r="BB162" s="2" t="str">
        <f t="shared" si="190"/>
        <v/>
      </c>
      <c r="BC162" s="2" t="str">
        <f t="shared" si="190"/>
        <v/>
      </c>
      <c r="BD162" s="2" t="str">
        <f t="shared" si="190"/>
        <v/>
      </c>
      <c r="BE162" s="2" t="str">
        <f t="shared" si="190"/>
        <v/>
      </c>
      <c r="BF162" s="2" t="str">
        <f t="shared" si="190"/>
        <v/>
      </c>
      <c r="BG162" s="2" t="str">
        <f t="shared" si="190"/>
        <v/>
      </c>
      <c r="BH162" s="2" t="str">
        <f t="shared" si="190"/>
        <v/>
      </c>
      <c r="BI162" s="2" t="str">
        <f t="shared" si="190"/>
        <v/>
      </c>
      <c r="BJ162" s="2" t="str">
        <f t="shared" si="190"/>
        <v/>
      </c>
      <c r="BK162" s="2" t="str">
        <f t="shared" si="190"/>
        <v/>
      </c>
      <c r="BL162" s="2" t="str">
        <f t="shared" si="190"/>
        <v/>
      </c>
      <c r="BM162" s="2" t="str">
        <f t="shared" si="190"/>
        <v/>
      </c>
      <c r="BN162" s="2" t="str">
        <f t="shared" si="190"/>
        <v/>
      </c>
      <c r="BO162" s="2" t="str">
        <f t="shared" si="190"/>
        <v/>
      </c>
      <c r="BP162" s="2" t="str">
        <f t="shared" ref="BP162:CK162" si="191">IF(BP70="","",BP70-BO70)</f>
        <v/>
      </c>
      <c r="BQ162" s="2" t="str">
        <f t="shared" si="191"/>
        <v/>
      </c>
      <c r="BR162" s="2" t="str">
        <f t="shared" si="191"/>
        <v/>
      </c>
      <c r="BS162" s="2" t="str">
        <f t="shared" si="191"/>
        <v/>
      </c>
      <c r="BT162" s="2" t="str">
        <f t="shared" si="191"/>
        <v/>
      </c>
      <c r="BU162" s="2" t="str">
        <f t="shared" si="191"/>
        <v/>
      </c>
      <c r="BV162" s="2" t="str">
        <f t="shared" si="191"/>
        <v/>
      </c>
      <c r="BW162" s="2" t="str">
        <f t="shared" si="191"/>
        <v/>
      </c>
      <c r="BX162" s="2" t="str">
        <f t="shared" si="191"/>
        <v/>
      </c>
      <c r="BY162" s="2" t="str">
        <f t="shared" si="191"/>
        <v/>
      </c>
      <c r="BZ162" s="2" t="str">
        <f t="shared" si="191"/>
        <v/>
      </c>
      <c r="CA162" s="2" t="str">
        <f t="shared" si="191"/>
        <v/>
      </c>
      <c r="CB162" s="2" t="str">
        <f t="shared" si="191"/>
        <v/>
      </c>
      <c r="CC162" s="2" t="str">
        <f t="shared" si="191"/>
        <v/>
      </c>
      <c r="CD162" s="2" t="str">
        <f t="shared" si="191"/>
        <v/>
      </c>
      <c r="CE162" s="2" t="str">
        <f t="shared" si="191"/>
        <v/>
      </c>
      <c r="CF162" s="2" t="str">
        <f t="shared" si="191"/>
        <v/>
      </c>
      <c r="CG162" s="2" t="str">
        <f t="shared" si="191"/>
        <v/>
      </c>
      <c r="CH162" s="2" t="str">
        <f t="shared" si="191"/>
        <v/>
      </c>
      <c r="CI162" s="2" t="str">
        <f t="shared" si="191"/>
        <v/>
      </c>
      <c r="CJ162" s="2" t="str">
        <f t="shared" si="191"/>
        <v/>
      </c>
      <c r="CK162" s="2" t="str">
        <f t="shared" si="191"/>
        <v/>
      </c>
    </row>
    <row r="163" spans="1:89" ht="14.5" customHeight="1">
      <c r="A163" s="5">
        <v>42795</v>
      </c>
      <c r="B163" s="6">
        <f t="shared" si="68"/>
        <v>0</v>
      </c>
      <c r="C163" s="2">
        <f t="shared" si="69"/>
        <v>0</v>
      </c>
      <c r="D163" s="2">
        <f t="shared" ref="D163:BO163" si="192">IF(D71="","",D71-C71)</f>
        <v>1.859504132231405E-2</v>
      </c>
      <c r="E163" s="2">
        <f t="shared" si="192"/>
        <v>9.2975206611570251E-3</v>
      </c>
      <c r="F163" s="2">
        <f t="shared" si="192"/>
        <v>5.1652892561983473E-3</v>
      </c>
      <c r="G163" s="2">
        <f t="shared" si="192"/>
        <v>5.1652892561983438E-3</v>
      </c>
      <c r="H163" s="2">
        <f t="shared" si="192"/>
        <v>2.0661157024793389E-3</v>
      </c>
      <c r="I163" s="2">
        <f t="shared" si="192"/>
        <v>0</v>
      </c>
      <c r="J163" s="2">
        <f t="shared" si="192"/>
        <v>0</v>
      </c>
      <c r="K163" s="2">
        <f t="shared" si="192"/>
        <v>0</v>
      </c>
      <c r="L163" s="2">
        <f t="shared" si="192"/>
        <v>0</v>
      </c>
      <c r="M163" s="2">
        <f t="shared" si="192"/>
        <v>8.2644628099173556E-3</v>
      </c>
      <c r="N163" s="2">
        <f t="shared" si="192"/>
        <v>0</v>
      </c>
      <c r="O163" s="2">
        <f t="shared" si="192"/>
        <v>4.1322314049586778E-3</v>
      </c>
      <c r="P163" s="2">
        <f t="shared" si="192"/>
        <v>0</v>
      </c>
      <c r="Q163" s="2">
        <f t="shared" si="192"/>
        <v>0</v>
      </c>
      <c r="R163" s="2">
        <f t="shared" si="192"/>
        <v>0</v>
      </c>
      <c r="S163" s="2">
        <f t="shared" si="192"/>
        <v>2.0661157024793389E-3</v>
      </c>
      <c r="T163" s="2">
        <f t="shared" si="192"/>
        <v>0</v>
      </c>
      <c r="U163" s="2">
        <f t="shared" si="192"/>
        <v>0</v>
      </c>
      <c r="V163" s="2">
        <f t="shared" si="192"/>
        <v>0</v>
      </c>
      <c r="W163" s="2">
        <f t="shared" si="192"/>
        <v>0</v>
      </c>
      <c r="X163" s="2">
        <f t="shared" si="192"/>
        <v>0</v>
      </c>
      <c r="Y163" s="2">
        <f t="shared" si="192"/>
        <v>5.1652892561983507E-3</v>
      </c>
      <c r="Z163" s="2">
        <f t="shared" si="192"/>
        <v>0</v>
      </c>
      <c r="AA163" s="2">
        <f t="shared" si="192"/>
        <v>2.0661157024793389E-3</v>
      </c>
      <c r="AB163" s="2" t="str">
        <f t="shared" si="192"/>
        <v/>
      </c>
      <c r="AC163" s="2" t="str">
        <f t="shared" si="192"/>
        <v/>
      </c>
      <c r="AD163" s="2" t="str">
        <f t="shared" si="192"/>
        <v/>
      </c>
      <c r="AE163" s="2" t="str">
        <f t="shared" si="192"/>
        <v/>
      </c>
      <c r="AF163" s="2" t="str">
        <f t="shared" si="192"/>
        <v/>
      </c>
      <c r="AG163" s="2" t="str">
        <f t="shared" si="192"/>
        <v/>
      </c>
      <c r="AH163" s="2" t="str">
        <f t="shared" si="192"/>
        <v/>
      </c>
      <c r="AI163" s="2" t="str">
        <f t="shared" si="192"/>
        <v/>
      </c>
      <c r="AJ163" s="2" t="str">
        <f t="shared" si="192"/>
        <v/>
      </c>
      <c r="AK163" s="2" t="str">
        <f t="shared" si="192"/>
        <v/>
      </c>
      <c r="AL163" s="2" t="str">
        <f t="shared" si="192"/>
        <v/>
      </c>
      <c r="AM163" s="2" t="str">
        <f t="shared" si="192"/>
        <v/>
      </c>
      <c r="AN163" s="2" t="str">
        <f t="shared" si="192"/>
        <v/>
      </c>
      <c r="AO163" s="2" t="str">
        <f t="shared" si="192"/>
        <v/>
      </c>
      <c r="AP163" s="2" t="str">
        <f t="shared" si="192"/>
        <v/>
      </c>
      <c r="AQ163" s="2" t="str">
        <f t="shared" si="192"/>
        <v/>
      </c>
      <c r="AR163" s="2" t="str">
        <f t="shared" si="192"/>
        <v/>
      </c>
      <c r="AS163" s="2" t="str">
        <f t="shared" si="192"/>
        <v/>
      </c>
      <c r="AT163" s="2" t="str">
        <f t="shared" si="192"/>
        <v/>
      </c>
      <c r="AU163" s="2" t="str">
        <f t="shared" si="192"/>
        <v/>
      </c>
      <c r="AV163" s="2" t="str">
        <f t="shared" si="192"/>
        <v/>
      </c>
      <c r="AW163" s="2" t="str">
        <f t="shared" si="192"/>
        <v/>
      </c>
      <c r="AX163" s="2" t="str">
        <f t="shared" si="192"/>
        <v/>
      </c>
      <c r="AY163" s="2" t="str">
        <f t="shared" si="192"/>
        <v/>
      </c>
      <c r="AZ163" s="2" t="str">
        <f t="shared" si="192"/>
        <v/>
      </c>
      <c r="BA163" s="2" t="str">
        <f t="shared" si="192"/>
        <v/>
      </c>
      <c r="BB163" s="2" t="str">
        <f t="shared" si="192"/>
        <v/>
      </c>
      <c r="BC163" s="2" t="str">
        <f t="shared" si="192"/>
        <v/>
      </c>
      <c r="BD163" s="2" t="str">
        <f t="shared" si="192"/>
        <v/>
      </c>
      <c r="BE163" s="2" t="str">
        <f t="shared" si="192"/>
        <v/>
      </c>
      <c r="BF163" s="2" t="str">
        <f t="shared" si="192"/>
        <v/>
      </c>
      <c r="BG163" s="2" t="str">
        <f t="shared" si="192"/>
        <v/>
      </c>
      <c r="BH163" s="2" t="str">
        <f t="shared" si="192"/>
        <v/>
      </c>
      <c r="BI163" s="2" t="str">
        <f t="shared" si="192"/>
        <v/>
      </c>
      <c r="BJ163" s="2" t="str">
        <f t="shared" si="192"/>
        <v/>
      </c>
      <c r="BK163" s="2" t="str">
        <f t="shared" si="192"/>
        <v/>
      </c>
      <c r="BL163" s="2" t="str">
        <f t="shared" si="192"/>
        <v/>
      </c>
      <c r="BM163" s="2" t="str">
        <f t="shared" si="192"/>
        <v/>
      </c>
      <c r="BN163" s="2" t="str">
        <f t="shared" si="192"/>
        <v/>
      </c>
      <c r="BO163" s="2" t="str">
        <f t="shared" si="192"/>
        <v/>
      </c>
      <c r="BP163" s="2" t="str">
        <f t="shared" ref="BP163:CK163" si="193">IF(BP71="","",BP71-BO71)</f>
        <v/>
      </c>
      <c r="BQ163" s="2" t="str">
        <f t="shared" si="193"/>
        <v/>
      </c>
      <c r="BR163" s="2" t="str">
        <f t="shared" si="193"/>
        <v/>
      </c>
      <c r="BS163" s="2" t="str">
        <f t="shared" si="193"/>
        <v/>
      </c>
      <c r="BT163" s="2" t="str">
        <f t="shared" si="193"/>
        <v/>
      </c>
      <c r="BU163" s="2" t="str">
        <f t="shared" si="193"/>
        <v/>
      </c>
      <c r="BV163" s="2" t="str">
        <f t="shared" si="193"/>
        <v/>
      </c>
      <c r="BW163" s="2" t="str">
        <f t="shared" si="193"/>
        <v/>
      </c>
      <c r="BX163" s="2" t="str">
        <f t="shared" si="193"/>
        <v/>
      </c>
      <c r="BY163" s="2" t="str">
        <f t="shared" si="193"/>
        <v/>
      </c>
      <c r="BZ163" s="2" t="str">
        <f t="shared" si="193"/>
        <v/>
      </c>
      <c r="CA163" s="2" t="str">
        <f t="shared" si="193"/>
        <v/>
      </c>
      <c r="CB163" s="2" t="str">
        <f t="shared" si="193"/>
        <v/>
      </c>
      <c r="CC163" s="2" t="str">
        <f t="shared" si="193"/>
        <v/>
      </c>
      <c r="CD163" s="2" t="str">
        <f t="shared" si="193"/>
        <v/>
      </c>
      <c r="CE163" s="2" t="str">
        <f t="shared" si="193"/>
        <v/>
      </c>
      <c r="CF163" s="2" t="str">
        <f t="shared" si="193"/>
        <v/>
      </c>
      <c r="CG163" s="2" t="str">
        <f t="shared" si="193"/>
        <v/>
      </c>
      <c r="CH163" s="2" t="str">
        <f t="shared" si="193"/>
        <v/>
      </c>
      <c r="CI163" s="2" t="str">
        <f t="shared" si="193"/>
        <v/>
      </c>
      <c r="CJ163" s="2" t="str">
        <f t="shared" si="193"/>
        <v/>
      </c>
      <c r="CK163" s="2" t="str">
        <f t="shared" si="193"/>
        <v/>
      </c>
    </row>
    <row r="164" spans="1:89" ht="14.5" customHeight="1">
      <c r="A164" s="5">
        <v>42826</v>
      </c>
      <c r="B164" s="6">
        <f t="shared" si="68"/>
        <v>0</v>
      </c>
      <c r="C164" s="2">
        <f t="shared" si="69"/>
        <v>0</v>
      </c>
      <c r="D164" s="2">
        <f t="shared" ref="D164:BO164" si="194">IF(D72="","",D72-C72)</f>
        <v>3.8123167155425221E-2</v>
      </c>
      <c r="E164" s="2">
        <f t="shared" si="194"/>
        <v>0</v>
      </c>
      <c r="F164" s="2">
        <f t="shared" si="194"/>
        <v>0</v>
      </c>
      <c r="G164" s="2">
        <f t="shared" si="194"/>
        <v>0</v>
      </c>
      <c r="H164" s="2">
        <f t="shared" si="194"/>
        <v>0</v>
      </c>
      <c r="I164" s="2">
        <f t="shared" si="194"/>
        <v>4.3988269794721369E-3</v>
      </c>
      <c r="J164" s="2">
        <f t="shared" si="194"/>
        <v>0</v>
      </c>
      <c r="K164" s="2">
        <f t="shared" si="194"/>
        <v>0</v>
      </c>
      <c r="L164" s="2">
        <f t="shared" si="194"/>
        <v>2.9325513196480982E-3</v>
      </c>
      <c r="M164" s="2">
        <f t="shared" si="194"/>
        <v>0</v>
      </c>
      <c r="N164" s="2">
        <f t="shared" si="194"/>
        <v>7.331378299120235E-3</v>
      </c>
      <c r="O164" s="2">
        <f t="shared" si="194"/>
        <v>0</v>
      </c>
      <c r="P164" s="2">
        <f t="shared" si="194"/>
        <v>2.9325513196480912E-3</v>
      </c>
      <c r="Q164" s="2">
        <f t="shared" si="194"/>
        <v>2.9325513196480982E-3</v>
      </c>
      <c r="R164" s="2">
        <f t="shared" si="194"/>
        <v>0</v>
      </c>
      <c r="S164" s="2">
        <f t="shared" si="194"/>
        <v>0</v>
      </c>
      <c r="T164" s="2">
        <f t="shared" si="194"/>
        <v>0</v>
      </c>
      <c r="U164" s="2">
        <f t="shared" si="194"/>
        <v>0</v>
      </c>
      <c r="V164" s="2">
        <f t="shared" si="194"/>
        <v>0</v>
      </c>
      <c r="W164" s="2">
        <f t="shared" si="194"/>
        <v>0</v>
      </c>
      <c r="X164" s="2">
        <f t="shared" si="194"/>
        <v>0</v>
      </c>
      <c r="Y164" s="2">
        <f t="shared" si="194"/>
        <v>0</v>
      </c>
      <c r="Z164" s="2">
        <f t="shared" si="194"/>
        <v>0</v>
      </c>
      <c r="AA164" s="2" t="str">
        <f t="shared" si="194"/>
        <v/>
      </c>
      <c r="AB164" s="2" t="str">
        <f t="shared" si="194"/>
        <v/>
      </c>
      <c r="AC164" s="2" t="str">
        <f t="shared" si="194"/>
        <v/>
      </c>
      <c r="AD164" s="2" t="str">
        <f t="shared" si="194"/>
        <v/>
      </c>
      <c r="AE164" s="2" t="str">
        <f t="shared" si="194"/>
        <v/>
      </c>
      <c r="AF164" s="2" t="str">
        <f t="shared" si="194"/>
        <v/>
      </c>
      <c r="AG164" s="2" t="str">
        <f t="shared" si="194"/>
        <v/>
      </c>
      <c r="AH164" s="2" t="str">
        <f t="shared" si="194"/>
        <v/>
      </c>
      <c r="AI164" s="2" t="str">
        <f t="shared" si="194"/>
        <v/>
      </c>
      <c r="AJ164" s="2" t="str">
        <f t="shared" si="194"/>
        <v/>
      </c>
      <c r="AK164" s="2" t="str">
        <f t="shared" si="194"/>
        <v/>
      </c>
      <c r="AL164" s="2" t="str">
        <f t="shared" si="194"/>
        <v/>
      </c>
      <c r="AM164" s="2" t="str">
        <f t="shared" si="194"/>
        <v/>
      </c>
      <c r="AN164" s="2" t="str">
        <f t="shared" si="194"/>
        <v/>
      </c>
      <c r="AO164" s="2" t="str">
        <f t="shared" si="194"/>
        <v/>
      </c>
      <c r="AP164" s="2" t="str">
        <f t="shared" si="194"/>
        <v/>
      </c>
      <c r="AQ164" s="2" t="str">
        <f t="shared" si="194"/>
        <v/>
      </c>
      <c r="AR164" s="2" t="str">
        <f t="shared" si="194"/>
        <v/>
      </c>
      <c r="AS164" s="2" t="str">
        <f t="shared" si="194"/>
        <v/>
      </c>
      <c r="AT164" s="2" t="str">
        <f t="shared" si="194"/>
        <v/>
      </c>
      <c r="AU164" s="2" t="str">
        <f t="shared" si="194"/>
        <v/>
      </c>
      <c r="AV164" s="2" t="str">
        <f t="shared" si="194"/>
        <v/>
      </c>
      <c r="AW164" s="2" t="str">
        <f t="shared" si="194"/>
        <v/>
      </c>
      <c r="AX164" s="2" t="str">
        <f t="shared" si="194"/>
        <v/>
      </c>
      <c r="AY164" s="2" t="str">
        <f t="shared" si="194"/>
        <v/>
      </c>
      <c r="AZ164" s="2" t="str">
        <f t="shared" si="194"/>
        <v/>
      </c>
      <c r="BA164" s="2" t="str">
        <f t="shared" si="194"/>
        <v/>
      </c>
      <c r="BB164" s="2" t="str">
        <f t="shared" si="194"/>
        <v/>
      </c>
      <c r="BC164" s="2" t="str">
        <f t="shared" si="194"/>
        <v/>
      </c>
      <c r="BD164" s="2" t="str">
        <f t="shared" si="194"/>
        <v/>
      </c>
      <c r="BE164" s="2" t="str">
        <f t="shared" si="194"/>
        <v/>
      </c>
      <c r="BF164" s="2" t="str">
        <f t="shared" si="194"/>
        <v/>
      </c>
      <c r="BG164" s="2" t="str">
        <f t="shared" si="194"/>
        <v/>
      </c>
      <c r="BH164" s="2" t="str">
        <f t="shared" si="194"/>
        <v/>
      </c>
      <c r="BI164" s="2" t="str">
        <f t="shared" si="194"/>
        <v/>
      </c>
      <c r="BJ164" s="2" t="str">
        <f t="shared" si="194"/>
        <v/>
      </c>
      <c r="BK164" s="2" t="str">
        <f t="shared" si="194"/>
        <v/>
      </c>
      <c r="BL164" s="2" t="str">
        <f t="shared" si="194"/>
        <v/>
      </c>
      <c r="BM164" s="2" t="str">
        <f t="shared" si="194"/>
        <v/>
      </c>
      <c r="BN164" s="2" t="str">
        <f t="shared" si="194"/>
        <v/>
      </c>
      <c r="BO164" s="2" t="str">
        <f t="shared" si="194"/>
        <v/>
      </c>
      <c r="BP164" s="2" t="str">
        <f t="shared" ref="BP164:CK164" si="195">IF(BP72="","",BP72-BO72)</f>
        <v/>
      </c>
      <c r="BQ164" s="2" t="str">
        <f t="shared" si="195"/>
        <v/>
      </c>
      <c r="BR164" s="2" t="str">
        <f t="shared" si="195"/>
        <v/>
      </c>
      <c r="BS164" s="2" t="str">
        <f t="shared" si="195"/>
        <v/>
      </c>
      <c r="BT164" s="2" t="str">
        <f t="shared" si="195"/>
        <v/>
      </c>
      <c r="BU164" s="2" t="str">
        <f t="shared" si="195"/>
        <v/>
      </c>
      <c r="BV164" s="2" t="str">
        <f t="shared" si="195"/>
        <v/>
      </c>
      <c r="BW164" s="2" t="str">
        <f t="shared" si="195"/>
        <v/>
      </c>
      <c r="BX164" s="2" t="str">
        <f t="shared" si="195"/>
        <v/>
      </c>
      <c r="BY164" s="2" t="str">
        <f t="shared" si="195"/>
        <v/>
      </c>
      <c r="BZ164" s="2" t="str">
        <f t="shared" si="195"/>
        <v/>
      </c>
      <c r="CA164" s="2" t="str">
        <f t="shared" si="195"/>
        <v/>
      </c>
      <c r="CB164" s="2" t="str">
        <f t="shared" si="195"/>
        <v/>
      </c>
      <c r="CC164" s="2" t="str">
        <f t="shared" si="195"/>
        <v/>
      </c>
      <c r="CD164" s="2" t="str">
        <f t="shared" si="195"/>
        <v/>
      </c>
      <c r="CE164" s="2" t="str">
        <f t="shared" si="195"/>
        <v/>
      </c>
      <c r="CF164" s="2" t="str">
        <f t="shared" si="195"/>
        <v/>
      </c>
      <c r="CG164" s="2" t="str">
        <f t="shared" si="195"/>
        <v/>
      </c>
      <c r="CH164" s="2" t="str">
        <f t="shared" si="195"/>
        <v/>
      </c>
      <c r="CI164" s="2" t="str">
        <f t="shared" si="195"/>
        <v/>
      </c>
      <c r="CJ164" s="2" t="str">
        <f t="shared" si="195"/>
        <v/>
      </c>
      <c r="CK164" s="2" t="str">
        <f t="shared" si="195"/>
        <v/>
      </c>
    </row>
    <row r="165" spans="1:89" ht="14.5" customHeight="1">
      <c r="A165" s="5">
        <v>42856</v>
      </c>
      <c r="B165" s="6">
        <f t="shared" si="68"/>
        <v>0</v>
      </c>
      <c r="C165" s="2">
        <f t="shared" si="69"/>
        <v>0</v>
      </c>
      <c r="D165" s="2">
        <f t="shared" ref="D165:BO165" si="196">IF(D73="","",D73-C73)</f>
        <v>1.0356731875719217E-2</v>
      </c>
      <c r="E165" s="2">
        <f t="shared" si="196"/>
        <v>3.4522439585730723E-3</v>
      </c>
      <c r="F165" s="2">
        <f t="shared" si="196"/>
        <v>4.6029919447640975E-3</v>
      </c>
      <c r="G165" s="2">
        <f t="shared" si="196"/>
        <v>0</v>
      </c>
      <c r="H165" s="2">
        <f t="shared" si="196"/>
        <v>1.1507479861910242E-2</v>
      </c>
      <c r="I165" s="2">
        <f t="shared" si="196"/>
        <v>5.7537399309551193E-3</v>
      </c>
      <c r="J165" s="2">
        <f t="shared" si="196"/>
        <v>0</v>
      </c>
      <c r="K165" s="2">
        <f t="shared" si="196"/>
        <v>1.1507479861910253E-3</v>
      </c>
      <c r="L165" s="2">
        <f t="shared" si="196"/>
        <v>0</v>
      </c>
      <c r="M165" s="2">
        <f t="shared" si="196"/>
        <v>4.6029919447640941E-3</v>
      </c>
      <c r="N165" s="2">
        <f t="shared" si="196"/>
        <v>2.3014959723820505E-3</v>
      </c>
      <c r="O165" s="2">
        <f t="shared" si="196"/>
        <v>1.1507479861910253E-3</v>
      </c>
      <c r="P165" s="2">
        <f t="shared" si="196"/>
        <v>0</v>
      </c>
      <c r="Q165" s="2">
        <f t="shared" si="196"/>
        <v>0</v>
      </c>
      <c r="R165" s="2">
        <f t="shared" si="196"/>
        <v>0</v>
      </c>
      <c r="S165" s="2">
        <f t="shared" si="196"/>
        <v>0</v>
      </c>
      <c r="T165" s="2">
        <f t="shared" si="196"/>
        <v>0</v>
      </c>
      <c r="U165" s="2">
        <f t="shared" si="196"/>
        <v>0</v>
      </c>
      <c r="V165" s="2">
        <f t="shared" si="196"/>
        <v>0</v>
      </c>
      <c r="W165" s="2">
        <f t="shared" si="196"/>
        <v>0</v>
      </c>
      <c r="X165" s="2">
        <f t="shared" si="196"/>
        <v>0</v>
      </c>
      <c r="Y165" s="2">
        <f t="shared" si="196"/>
        <v>3.4522439585730688E-3</v>
      </c>
      <c r="Z165" s="2" t="str">
        <f t="shared" si="196"/>
        <v/>
      </c>
      <c r="AA165" s="2" t="str">
        <f t="shared" si="196"/>
        <v/>
      </c>
      <c r="AB165" s="2" t="str">
        <f t="shared" si="196"/>
        <v/>
      </c>
      <c r="AC165" s="2" t="str">
        <f t="shared" si="196"/>
        <v/>
      </c>
      <c r="AD165" s="2" t="str">
        <f t="shared" si="196"/>
        <v/>
      </c>
      <c r="AE165" s="2" t="str">
        <f t="shared" si="196"/>
        <v/>
      </c>
      <c r="AF165" s="2" t="str">
        <f t="shared" si="196"/>
        <v/>
      </c>
      <c r="AG165" s="2" t="str">
        <f t="shared" si="196"/>
        <v/>
      </c>
      <c r="AH165" s="2" t="str">
        <f t="shared" si="196"/>
        <v/>
      </c>
      <c r="AI165" s="2" t="str">
        <f t="shared" si="196"/>
        <v/>
      </c>
      <c r="AJ165" s="2" t="str">
        <f t="shared" si="196"/>
        <v/>
      </c>
      <c r="AK165" s="2" t="str">
        <f t="shared" si="196"/>
        <v/>
      </c>
      <c r="AL165" s="2" t="str">
        <f t="shared" si="196"/>
        <v/>
      </c>
      <c r="AM165" s="2" t="str">
        <f t="shared" si="196"/>
        <v/>
      </c>
      <c r="AN165" s="2" t="str">
        <f t="shared" si="196"/>
        <v/>
      </c>
      <c r="AO165" s="2" t="str">
        <f t="shared" si="196"/>
        <v/>
      </c>
      <c r="AP165" s="2" t="str">
        <f t="shared" si="196"/>
        <v/>
      </c>
      <c r="AQ165" s="2" t="str">
        <f t="shared" si="196"/>
        <v/>
      </c>
      <c r="AR165" s="2" t="str">
        <f t="shared" si="196"/>
        <v/>
      </c>
      <c r="AS165" s="2" t="str">
        <f t="shared" si="196"/>
        <v/>
      </c>
      <c r="AT165" s="2" t="str">
        <f t="shared" si="196"/>
        <v/>
      </c>
      <c r="AU165" s="2" t="str">
        <f t="shared" si="196"/>
        <v/>
      </c>
      <c r="AV165" s="2" t="str">
        <f t="shared" si="196"/>
        <v/>
      </c>
      <c r="AW165" s="2" t="str">
        <f t="shared" si="196"/>
        <v/>
      </c>
      <c r="AX165" s="2" t="str">
        <f t="shared" si="196"/>
        <v/>
      </c>
      <c r="AY165" s="2" t="str">
        <f t="shared" si="196"/>
        <v/>
      </c>
      <c r="AZ165" s="2" t="str">
        <f t="shared" si="196"/>
        <v/>
      </c>
      <c r="BA165" s="2" t="str">
        <f t="shared" si="196"/>
        <v/>
      </c>
      <c r="BB165" s="2" t="str">
        <f t="shared" si="196"/>
        <v/>
      </c>
      <c r="BC165" s="2" t="str">
        <f t="shared" si="196"/>
        <v/>
      </c>
      <c r="BD165" s="2" t="str">
        <f t="shared" si="196"/>
        <v/>
      </c>
      <c r="BE165" s="2" t="str">
        <f t="shared" si="196"/>
        <v/>
      </c>
      <c r="BF165" s="2" t="str">
        <f t="shared" si="196"/>
        <v/>
      </c>
      <c r="BG165" s="2" t="str">
        <f t="shared" si="196"/>
        <v/>
      </c>
      <c r="BH165" s="2" t="str">
        <f t="shared" si="196"/>
        <v/>
      </c>
      <c r="BI165" s="2" t="str">
        <f t="shared" si="196"/>
        <v/>
      </c>
      <c r="BJ165" s="2" t="str">
        <f t="shared" si="196"/>
        <v/>
      </c>
      <c r="BK165" s="2" t="str">
        <f t="shared" si="196"/>
        <v/>
      </c>
      <c r="BL165" s="2" t="str">
        <f t="shared" si="196"/>
        <v/>
      </c>
      <c r="BM165" s="2" t="str">
        <f t="shared" si="196"/>
        <v/>
      </c>
      <c r="BN165" s="2" t="str">
        <f t="shared" si="196"/>
        <v/>
      </c>
      <c r="BO165" s="2" t="str">
        <f t="shared" si="196"/>
        <v/>
      </c>
      <c r="BP165" s="2" t="str">
        <f t="shared" ref="BP165:CK165" si="197">IF(BP73="","",BP73-BO73)</f>
        <v/>
      </c>
      <c r="BQ165" s="2" t="str">
        <f t="shared" si="197"/>
        <v/>
      </c>
      <c r="BR165" s="2" t="str">
        <f t="shared" si="197"/>
        <v/>
      </c>
      <c r="BS165" s="2" t="str">
        <f t="shared" si="197"/>
        <v/>
      </c>
      <c r="BT165" s="2" t="str">
        <f t="shared" si="197"/>
        <v/>
      </c>
      <c r="BU165" s="2" t="str">
        <f t="shared" si="197"/>
        <v/>
      </c>
      <c r="BV165" s="2" t="str">
        <f t="shared" si="197"/>
        <v/>
      </c>
      <c r="BW165" s="2" t="str">
        <f t="shared" si="197"/>
        <v/>
      </c>
      <c r="BX165" s="2" t="str">
        <f t="shared" si="197"/>
        <v/>
      </c>
      <c r="BY165" s="2" t="str">
        <f t="shared" si="197"/>
        <v/>
      </c>
      <c r="BZ165" s="2" t="str">
        <f t="shared" si="197"/>
        <v/>
      </c>
      <c r="CA165" s="2" t="str">
        <f t="shared" si="197"/>
        <v/>
      </c>
      <c r="CB165" s="2" t="str">
        <f t="shared" si="197"/>
        <v/>
      </c>
      <c r="CC165" s="2" t="str">
        <f t="shared" si="197"/>
        <v/>
      </c>
      <c r="CD165" s="2" t="str">
        <f t="shared" si="197"/>
        <v/>
      </c>
      <c r="CE165" s="2" t="str">
        <f t="shared" si="197"/>
        <v/>
      </c>
      <c r="CF165" s="2" t="str">
        <f t="shared" si="197"/>
        <v/>
      </c>
      <c r="CG165" s="2" t="str">
        <f t="shared" si="197"/>
        <v/>
      </c>
      <c r="CH165" s="2" t="str">
        <f t="shared" si="197"/>
        <v/>
      </c>
      <c r="CI165" s="2" t="str">
        <f t="shared" si="197"/>
        <v/>
      </c>
      <c r="CJ165" s="2" t="str">
        <f t="shared" si="197"/>
        <v/>
      </c>
      <c r="CK165" s="2" t="str">
        <f t="shared" si="197"/>
        <v/>
      </c>
    </row>
    <row r="166" spans="1:89" ht="14.5" customHeight="1">
      <c r="A166" s="5">
        <v>42887</v>
      </c>
      <c r="B166" s="6">
        <f t="shared" ref="B166:B188" si="198">B74</f>
        <v>0</v>
      </c>
      <c r="C166" s="2">
        <f t="shared" ref="C166:R188" si="199">IF(C74="","",C74-B74)</f>
        <v>0</v>
      </c>
      <c r="D166" s="2">
        <f t="shared" si="199"/>
        <v>5.8043117744610278E-3</v>
      </c>
      <c r="E166" s="2">
        <f t="shared" si="199"/>
        <v>8.2918739635157602E-4</v>
      </c>
      <c r="F166" s="2">
        <f t="shared" si="199"/>
        <v>8.2918739635157515E-4</v>
      </c>
      <c r="G166" s="2">
        <f t="shared" si="199"/>
        <v>4.1459369817578766E-3</v>
      </c>
      <c r="H166" s="2">
        <f t="shared" si="199"/>
        <v>1.658374792703152E-3</v>
      </c>
      <c r="I166" s="2">
        <f t="shared" si="199"/>
        <v>8.2918739635157515E-4</v>
      </c>
      <c r="J166" s="2">
        <f t="shared" si="199"/>
        <v>4.1459369817578775E-3</v>
      </c>
      <c r="K166" s="2">
        <f t="shared" si="199"/>
        <v>0</v>
      </c>
      <c r="L166" s="2">
        <f t="shared" si="199"/>
        <v>4.9751243781094509E-3</v>
      </c>
      <c r="M166" s="2">
        <f t="shared" si="199"/>
        <v>4.1459369817578792E-3</v>
      </c>
      <c r="N166" s="2">
        <f t="shared" si="199"/>
        <v>2.4875621890547255E-3</v>
      </c>
      <c r="O166" s="2">
        <f t="shared" si="199"/>
        <v>0</v>
      </c>
      <c r="P166" s="2">
        <f t="shared" si="199"/>
        <v>8.2918739635157515E-4</v>
      </c>
      <c r="Q166" s="2">
        <f t="shared" si="199"/>
        <v>0</v>
      </c>
      <c r="R166" s="2">
        <f t="shared" si="199"/>
        <v>0</v>
      </c>
      <c r="S166" s="2">
        <f t="shared" ref="S166:CD166" si="200">IF(S74="","",S74-R74)</f>
        <v>0</v>
      </c>
      <c r="T166" s="2">
        <f t="shared" si="200"/>
        <v>0</v>
      </c>
      <c r="U166" s="2">
        <f t="shared" si="200"/>
        <v>0</v>
      </c>
      <c r="V166" s="2">
        <f t="shared" si="200"/>
        <v>0</v>
      </c>
      <c r="W166" s="2">
        <f t="shared" si="200"/>
        <v>0</v>
      </c>
      <c r="X166" s="2">
        <f t="shared" si="200"/>
        <v>0</v>
      </c>
      <c r="Y166" s="2" t="str">
        <f t="shared" si="200"/>
        <v/>
      </c>
      <c r="Z166" s="2" t="str">
        <f t="shared" si="200"/>
        <v/>
      </c>
      <c r="AA166" s="2" t="str">
        <f t="shared" si="200"/>
        <v/>
      </c>
      <c r="AB166" s="2" t="str">
        <f t="shared" si="200"/>
        <v/>
      </c>
      <c r="AC166" s="2" t="str">
        <f t="shared" si="200"/>
        <v/>
      </c>
      <c r="AD166" s="2" t="str">
        <f t="shared" si="200"/>
        <v/>
      </c>
      <c r="AE166" s="2" t="str">
        <f t="shared" si="200"/>
        <v/>
      </c>
      <c r="AF166" s="2" t="str">
        <f t="shared" si="200"/>
        <v/>
      </c>
      <c r="AG166" s="2" t="str">
        <f t="shared" si="200"/>
        <v/>
      </c>
      <c r="AH166" s="2" t="str">
        <f t="shared" si="200"/>
        <v/>
      </c>
      <c r="AI166" s="2" t="str">
        <f t="shared" si="200"/>
        <v/>
      </c>
      <c r="AJ166" s="2" t="str">
        <f t="shared" si="200"/>
        <v/>
      </c>
      <c r="AK166" s="2" t="str">
        <f t="shared" si="200"/>
        <v/>
      </c>
      <c r="AL166" s="2" t="str">
        <f t="shared" si="200"/>
        <v/>
      </c>
      <c r="AM166" s="2" t="str">
        <f t="shared" si="200"/>
        <v/>
      </c>
      <c r="AN166" s="2" t="str">
        <f t="shared" si="200"/>
        <v/>
      </c>
      <c r="AO166" s="2" t="str">
        <f t="shared" si="200"/>
        <v/>
      </c>
      <c r="AP166" s="2" t="str">
        <f t="shared" si="200"/>
        <v/>
      </c>
      <c r="AQ166" s="2" t="str">
        <f t="shared" si="200"/>
        <v/>
      </c>
      <c r="AR166" s="2" t="str">
        <f t="shared" si="200"/>
        <v/>
      </c>
      <c r="AS166" s="2" t="str">
        <f t="shared" si="200"/>
        <v/>
      </c>
      <c r="AT166" s="2" t="str">
        <f t="shared" si="200"/>
        <v/>
      </c>
      <c r="AU166" s="2" t="str">
        <f t="shared" si="200"/>
        <v/>
      </c>
      <c r="AV166" s="2" t="str">
        <f t="shared" si="200"/>
        <v/>
      </c>
      <c r="AW166" s="2" t="str">
        <f t="shared" si="200"/>
        <v/>
      </c>
      <c r="AX166" s="2" t="str">
        <f t="shared" si="200"/>
        <v/>
      </c>
      <c r="AY166" s="2" t="str">
        <f t="shared" si="200"/>
        <v/>
      </c>
      <c r="AZ166" s="2" t="str">
        <f t="shared" si="200"/>
        <v/>
      </c>
      <c r="BA166" s="2" t="str">
        <f t="shared" si="200"/>
        <v/>
      </c>
      <c r="BB166" s="2" t="str">
        <f t="shared" si="200"/>
        <v/>
      </c>
      <c r="BC166" s="2" t="str">
        <f t="shared" si="200"/>
        <v/>
      </c>
      <c r="BD166" s="2" t="str">
        <f t="shared" si="200"/>
        <v/>
      </c>
      <c r="BE166" s="2" t="str">
        <f t="shared" si="200"/>
        <v/>
      </c>
      <c r="BF166" s="2" t="str">
        <f t="shared" si="200"/>
        <v/>
      </c>
      <c r="BG166" s="2" t="str">
        <f t="shared" si="200"/>
        <v/>
      </c>
      <c r="BH166" s="2" t="str">
        <f t="shared" si="200"/>
        <v/>
      </c>
      <c r="BI166" s="2" t="str">
        <f t="shared" si="200"/>
        <v/>
      </c>
      <c r="BJ166" s="2" t="str">
        <f t="shared" si="200"/>
        <v/>
      </c>
      <c r="BK166" s="2" t="str">
        <f t="shared" si="200"/>
        <v/>
      </c>
      <c r="BL166" s="2" t="str">
        <f t="shared" si="200"/>
        <v/>
      </c>
      <c r="BM166" s="2" t="str">
        <f t="shared" si="200"/>
        <v/>
      </c>
      <c r="BN166" s="2" t="str">
        <f t="shared" si="200"/>
        <v/>
      </c>
      <c r="BO166" s="2" t="str">
        <f t="shared" si="200"/>
        <v/>
      </c>
      <c r="BP166" s="2" t="str">
        <f t="shared" si="200"/>
        <v/>
      </c>
      <c r="BQ166" s="2" t="str">
        <f t="shared" si="200"/>
        <v/>
      </c>
      <c r="BR166" s="2" t="str">
        <f t="shared" si="200"/>
        <v/>
      </c>
      <c r="BS166" s="2" t="str">
        <f t="shared" si="200"/>
        <v/>
      </c>
      <c r="BT166" s="2" t="str">
        <f t="shared" si="200"/>
        <v/>
      </c>
      <c r="BU166" s="2" t="str">
        <f t="shared" si="200"/>
        <v/>
      </c>
      <c r="BV166" s="2" t="str">
        <f t="shared" si="200"/>
        <v/>
      </c>
      <c r="BW166" s="2" t="str">
        <f t="shared" si="200"/>
        <v/>
      </c>
      <c r="BX166" s="2" t="str">
        <f t="shared" si="200"/>
        <v/>
      </c>
      <c r="BY166" s="2" t="str">
        <f t="shared" si="200"/>
        <v/>
      </c>
      <c r="BZ166" s="2" t="str">
        <f t="shared" si="200"/>
        <v/>
      </c>
      <c r="CA166" s="2" t="str">
        <f t="shared" si="200"/>
        <v/>
      </c>
      <c r="CB166" s="2" t="str">
        <f t="shared" si="200"/>
        <v/>
      </c>
      <c r="CC166" s="2" t="str">
        <f t="shared" si="200"/>
        <v/>
      </c>
      <c r="CD166" s="2" t="str">
        <f t="shared" si="200"/>
        <v/>
      </c>
      <c r="CE166" s="2" t="str">
        <f t="shared" ref="CE166:CK166" si="201">IF(CE74="","",CE74-CD74)</f>
        <v/>
      </c>
      <c r="CF166" s="2" t="str">
        <f t="shared" si="201"/>
        <v/>
      </c>
      <c r="CG166" s="2" t="str">
        <f t="shared" si="201"/>
        <v/>
      </c>
      <c r="CH166" s="2" t="str">
        <f t="shared" si="201"/>
        <v/>
      </c>
      <c r="CI166" s="2" t="str">
        <f t="shared" si="201"/>
        <v/>
      </c>
      <c r="CJ166" s="2" t="str">
        <f t="shared" si="201"/>
        <v/>
      </c>
      <c r="CK166" s="2" t="str">
        <f t="shared" si="201"/>
        <v/>
      </c>
    </row>
    <row r="167" spans="1:89" ht="14.5" customHeight="1">
      <c r="A167" s="5">
        <v>42917</v>
      </c>
      <c r="B167" s="6">
        <f t="shared" si="198"/>
        <v>0</v>
      </c>
      <c r="C167" s="2">
        <f t="shared" si="199"/>
        <v>0</v>
      </c>
      <c r="D167" s="2">
        <f t="shared" si="199"/>
        <v>1.1746280344557558E-3</v>
      </c>
      <c r="E167" s="2">
        <f t="shared" si="199"/>
        <v>1.1746280344557558E-3</v>
      </c>
      <c r="F167" s="2">
        <f t="shared" si="199"/>
        <v>0</v>
      </c>
      <c r="G167" s="2">
        <f t="shared" si="199"/>
        <v>7.830853563038369E-4</v>
      </c>
      <c r="H167" s="2">
        <f t="shared" si="199"/>
        <v>3.9154267815191867E-4</v>
      </c>
      <c r="I167" s="2">
        <f t="shared" si="199"/>
        <v>1.174628034455756E-3</v>
      </c>
      <c r="J167" s="2">
        <f t="shared" si="199"/>
        <v>3.9154267815191823E-4</v>
      </c>
      <c r="K167" s="2">
        <f t="shared" si="199"/>
        <v>0</v>
      </c>
      <c r="L167" s="2">
        <f t="shared" si="199"/>
        <v>7.8308535630383733E-4</v>
      </c>
      <c r="M167" s="2">
        <f t="shared" si="199"/>
        <v>2.3492560689115111E-3</v>
      </c>
      <c r="N167" s="2">
        <f t="shared" si="199"/>
        <v>0</v>
      </c>
      <c r="O167" s="2">
        <f t="shared" si="199"/>
        <v>0</v>
      </c>
      <c r="P167" s="2">
        <f t="shared" si="199"/>
        <v>0</v>
      </c>
      <c r="Q167" s="2">
        <f t="shared" si="199"/>
        <v>7.8308535630383647E-4</v>
      </c>
      <c r="R167" s="2">
        <f t="shared" si="199"/>
        <v>0</v>
      </c>
      <c r="S167" s="2">
        <f t="shared" ref="S167:CD167" si="202">IF(S75="","",S75-R75)</f>
        <v>3.9154267815191997E-4</v>
      </c>
      <c r="T167" s="2">
        <f t="shared" si="202"/>
        <v>7.8308535630383647E-4</v>
      </c>
      <c r="U167" s="2">
        <f t="shared" si="202"/>
        <v>0</v>
      </c>
      <c r="V167" s="2">
        <f t="shared" si="202"/>
        <v>0</v>
      </c>
      <c r="W167" s="2">
        <f t="shared" si="202"/>
        <v>0</v>
      </c>
      <c r="X167" s="2" t="str">
        <f t="shared" si="202"/>
        <v/>
      </c>
      <c r="Y167" s="2" t="str">
        <f t="shared" si="202"/>
        <v/>
      </c>
      <c r="Z167" s="2" t="str">
        <f t="shared" si="202"/>
        <v/>
      </c>
      <c r="AA167" s="2" t="str">
        <f t="shared" si="202"/>
        <v/>
      </c>
      <c r="AB167" s="2" t="str">
        <f t="shared" si="202"/>
        <v/>
      </c>
      <c r="AC167" s="2" t="str">
        <f t="shared" si="202"/>
        <v/>
      </c>
      <c r="AD167" s="2" t="str">
        <f t="shared" si="202"/>
        <v/>
      </c>
      <c r="AE167" s="2" t="str">
        <f t="shared" si="202"/>
        <v/>
      </c>
      <c r="AF167" s="2" t="str">
        <f t="shared" si="202"/>
        <v/>
      </c>
      <c r="AG167" s="2" t="str">
        <f t="shared" si="202"/>
        <v/>
      </c>
      <c r="AH167" s="2" t="str">
        <f t="shared" si="202"/>
        <v/>
      </c>
      <c r="AI167" s="2" t="str">
        <f t="shared" si="202"/>
        <v/>
      </c>
      <c r="AJ167" s="2" t="str">
        <f t="shared" si="202"/>
        <v/>
      </c>
      <c r="AK167" s="2" t="str">
        <f t="shared" si="202"/>
        <v/>
      </c>
      <c r="AL167" s="2" t="str">
        <f t="shared" si="202"/>
        <v/>
      </c>
      <c r="AM167" s="2" t="str">
        <f t="shared" si="202"/>
        <v/>
      </c>
      <c r="AN167" s="2" t="str">
        <f t="shared" si="202"/>
        <v/>
      </c>
      <c r="AO167" s="2" t="str">
        <f t="shared" si="202"/>
        <v/>
      </c>
      <c r="AP167" s="2" t="str">
        <f t="shared" si="202"/>
        <v/>
      </c>
      <c r="AQ167" s="2" t="str">
        <f t="shared" si="202"/>
        <v/>
      </c>
      <c r="AR167" s="2" t="str">
        <f t="shared" si="202"/>
        <v/>
      </c>
      <c r="AS167" s="2" t="str">
        <f t="shared" si="202"/>
        <v/>
      </c>
      <c r="AT167" s="2" t="str">
        <f t="shared" si="202"/>
        <v/>
      </c>
      <c r="AU167" s="2" t="str">
        <f t="shared" si="202"/>
        <v/>
      </c>
      <c r="AV167" s="2" t="str">
        <f t="shared" si="202"/>
        <v/>
      </c>
      <c r="AW167" s="2" t="str">
        <f t="shared" si="202"/>
        <v/>
      </c>
      <c r="AX167" s="2" t="str">
        <f t="shared" si="202"/>
        <v/>
      </c>
      <c r="AY167" s="2" t="str">
        <f t="shared" si="202"/>
        <v/>
      </c>
      <c r="AZ167" s="2" t="str">
        <f t="shared" si="202"/>
        <v/>
      </c>
      <c r="BA167" s="2" t="str">
        <f t="shared" si="202"/>
        <v/>
      </c>
      <c r="BB167" s="2" t="str">
        <f t="shared" si="202"/>
        <v/>
      </c>
      <c r="BC167" s="2" t="str">
        <f t="shared" si="202"/>
        <v/>
      </c>
      <c r="BD167" s="2" t="str">
        <f t="shared" si="202"/>
        <v/>
      </c>
      <c r="BE167" s="2" t="str">
        <f t="shared" si="202"/>
        <v/>
      </c>
      <c r="BF167" s="2" t="str">
        <f t="shared" si="202"/>
        <v/>
      </c>
      <c r="BG167" s="2" t="str">
        <f t="shared" si="202"/>
        <v/>
      </c>
      <c r="BH167" s="2" t="str">
        <f t="shared" si="202"/>
        <v/>
      </c>
      <c r="BI167" s="2" t="str">
        <f t="shared" si="202"/>
        <v/>
      </c>
      <c r="BJ167" s="2" t="str">
        <f t="shared" si="202"/>
        <v/>
      </c>
      <c r="BK167" s="2" t="str">
        <f t="shared" si="202"/>
        <v/>
      </c>
      <c r="BL167" s="2" t="str">
        <f t="shared" si="202"/>
        <v/>
      </c>
      <c r="BM167" s="2" t="str">
        <f t="shared" si="202"/>
        <v/>
      </c>
      <c r="BN167" s="2" t="str">
        <f t="shared" si="202"/>
        <v/>
      </c>
      <c r="BO167" s="2" t="str">
        <f t="shared" si="202"/>
        <v/>
      </c>
      <c r="BP167" s="2" t="str">
        <f t="shared" si="202"/>
        <v/>
      </c>
      <c r="BQ167" s="2" t="str">
        <f t="shared" si="202"/>
        <v/>
      </c>
      <c r="BR167" s="2" t="str">
        <f t="shared" si="202"/>
        <v/>
      </c>
      <c r="BS167" s="2" t="str">
        <f t="shared" si="202"/>
        <v/>
      </c>
      <c r="BT167" s="2" t="str">
        <f t="shared" si="202"/>
        <v/>
      </c>
      <c r="BU167" s="2" t="str">
        <f t="shared" si="202"/>
        <v/>
      </c>
      <c r="BV167" s="2" t="str">
        <f t="shared" si="202"/>
        <v/>
      </c>
      <c r="BW167" s="2" t="str">
        <f t="shared" si="202"/>
        <v/>
      </c>
      <c r="BX167" s="2" t="str">
        <f t="shared" si="202"/>
        <v/>
      </c>
      <c r="BY167" s="2" t="str">
        <f t="shared" si="202"/>
        <v/>
      </c>
      <c r="BZ167" s="2" t="str">
        <f t="shared" si="202"/>
        <v/>
      </c>
      <c r="CA167" s="2" t="str">
        <f t="shared" si="202"/>
        <v/>
      </c>
      <c r="CB167" s="2" t="str">
        <f t="shared" si="202"/>
        <v/>
      </c>
      <c r="CC167" s="2" t="str">
        <f t="shared" si="202"/>
        <v/>
      </c>
      <c r="CD167" s="2" t="str">
        <f t="shared" si="202"/>
        <v/>
      </c>
      <c r="CE167" s="2" t="str">
        <f t="shared" ref="CE167:CK167" si="203">IF(CE75="","",CE75-CD75)</f>
        <v/>
      </c>
      <c r="CF167" s="2" t="str">
        <f t="shared" si="203"/>
        <v/>
      </c>
      <c r="CG167" s="2" t="str">
        <f t="shared" si="203"/>
        <v/>
      </c>
      <c r="CH167" s="2" t="str">
        <f t="shared" si="203"/>
        <v/>
      </c>
      <c r="CI167" s="2" t="str">
        <f t="shared" si="203"/>
        <v/>
      </c>
      <c r="CJ167" s="2" t="str">
        <f t="shared" si="203"/>
        <v/>
      </c>
      <c r="CK167" s="2" t="str">
        <f t="shared" si="203"/>
        <v/>
      </c>
    </row>
    <row r="168" spans="1:89" ht="14.5" customHeight="1">
      <c r="A168" s="5">
        <v>42948</v>
      </c>
      <c r="B168" s="6">
        <f t="shared" si="198"/>
        <v>0</v>
      </c>
      <c r="C168" s="2">
        <f t="shared" si="199"/>
        <v>0</v>
      </c>
      <c r="D168" s="2">
        <f t="shared" si="199"/>
        <v>7.1250445315283219E-4</v>
      </c>
      <c r="E168" s="2">
        <f t="shared" si="199"/>
        <v>2.1375133594584966E-3</v>
      </c>
      <c r="F168" s="2">
        <f t="shared" si="199"/>
        <v>3.5625222657641609E-4</v>
      </c>
      <c r="G168" s="2">
        <f t="shared" si="199"/>
        <v>0</v>
      </c>
      <c r="H168" s="2">
        <f t="shared" si="199"/>
        <v>2.8500178126113287E-3</v>
      </c>
      <c r="I168" s="2">
        <f t="shared" si="199"/>
        <v>0</v>
      </c>
      <c r="J168" s="2">
        <f t="shared" si="199"/>
        <v>7.1250445315283219E-4</v>
      </c>
      <c r="K168" s="2">
        <f t="shared" si="199"/>
        <v>0</v>
      </c>
      <c r="L168" s="2">
        <f t="shared" si="199"/>
        <v>1.4250089063056652E-3</v>
      </c>
      <c r="M168" s="2">
        <f t="shared" si="199"/>
        <v>0</v>
      </c>
      <c r="N168" s="2">
        <f t="shared" si="199"/>
        <v>3.5625222657641523E-4</v>
      </c>
      <c r="O168" s="2">
        <f t="shared" si="199"/>
        <v>0</v>
      </c>
      <c r="P168" s="2">
        <f t="shared" si="199"/>
        <v>0</v>
      </c>
      <c r="Q168" s="2">
        <f t="shared" si="199"/>
        <v>7.1250445315283219E-4</v>
      </c>
      <c r="R168" s="2">
        <f t="shared" si="199"/>
        <v>1.0687566797292491E-3</v>
      </c>
      <c r="S168" s="2">
        <f t="shared" ref="S168:CD168" si="204">IF(S76="","",S76-R76)</f>
        <v>0</v>
      </c>
      <c r="T168" s="2">
        <f t="shared" si="204"/>
        <v>0</v>
      </c>
      <c r="U168" s="2">
        <f t="shared" si="204"/>
        <v>0</v>
      </c>
      <c r="V168" s="2">
        <f t="shared" si="204"/>
        <v>3.5625222657641523E-4</v>
      </c>
      <c r="W168" s="2" t="str">
        <f t="shared" si="204"/>
        <v/>
      </c>
      <c r="X168" s="2" t="str">
        <f t="shared" si="204"/>
        <v/>
      </c>
      <c r="Y168" s="2" t="str">
        <f t="shared" si="204"/>
        <v/>
      </c>
      <c r="Z168" s="2" t="str">
        <f t="shared" si="204"/>
        <v/>
      </c>
      <c r="AA168" s="2" t="str">
        <f t="shared" si="204"/>
        <v/>
      </c>
      <c r="AB168" s="2" t="str">
        <f t="shared" si="204"/>
        <v/>
      </c>
      <c r="AC168" s="2" t="str">
        <f t="shared" si="204"/>
        <v/>
      </c>
      <c r="AD168" s="2" t="str">
        <f t="shared" si="204"/>
        <v/>
      </c>
      <c r="AE168" s="2" t="str">
        <f t="shared" si="204"/>
        <v/>
      </c>
      <c r="AF168" s="2" t="str">
        <f t="shared" si="204"/>
        <v/>
      </c>
      <c r="AG168" s="2" t="str">
        <f t="shared" si="204"/>
        <v/>
      </c>
      <c r="AH168" s="2" t="str">
        <f t="shared" si="204"/>
        <v/>
      </c>
      <c r="AI168" s="2" t="str">
        <f t="shared" si="204"/>
        <v/>
      </c>
      <c r="AJ168" s="2" t="str">
        <f t="shared" si="204"/>
        <v/>
      </c>
      <c r="AK168" s="2" t="str">
        <f t="shared" si="204"/>
        <v/>
      </c>
      <c r="AL168" s="2" t="str">
        <f t="shared" si="204"/>
        <v/>
      </c>
      <c r="AM168" s="2" t="str">
        <f t="shared" si="204"/>
        <v/>
      </c>
      <c r="AN168" s="2" t="str">
        <f t="shared" si="204"/>
        <v/>
      </c>
      <c r="AO168" s="2" t="str">
        <f t="shared" si="204"/>
        <v/>
      </c>
      <c r="AP168" s="2" t="str">
        <f t="shared" si="204"/>
        <v/>
      </c>
      <c r="AQ168" s="2" t="str">
        <f t="shared" si="204"/>
        <v/>
      </c>
      <c r="AR168" s="2" t="str">
        <f t="shared" si="204"/>
        <v/>
      </c>
      <c r="AS168" s="2" t="str">
        <f t="shared" si="204"/>
        <v/>
      </c>
      <c r="AT168" s="2" t="str">
        <f t="shared" si="204"/>
        <v/>
      </c>
      <c r="AU168" s="2" t="str">
        <f t="shared" si="204"/>
        <v/>
      </c>
      <c r="AV168" s="2" t="str">
        <f t="shared" si="204"/>
        <v/>
      </c>
      <c r="AW168" s="2" t="str">
        <f t="shared" si="204"/>
        <v/>
      </c>
      <c r="AX168" s="2" t="str">
        <f t="shared" si="204"/>
        <v/>
      </c>
      <c r="AY168" s="2" t="str">
        <f t="shared" si="204"/>
        <v/>
      </c>
      <c r="AZ168" s="2" t="str">
        <f t="shared" si="204"/>
        <v/>
      </c>
      <c r="BA168" s="2" t="str">
        <f t="shared" si="204"/>
        <v/>
      </c>
      <c r="BB168" s="2" t="str">
        <f t="shared" si="204"/>
        <v/>
      </c>
      <c r="BC168" s="2" t="str">
        <f t="shared" si="204"/>
        <v/>
      </c>
      <c r="BD168" s="2" t="str">
        <f t="shared" si="204"/>
        <v/>
      </c>
      <c r="BE168" s="2" t="str">
        <f t="shared" si="204"/>
        <v/>
      </c>
      <c r="BF168" s="2" t="str">
        <f t="shared" si="204"/>
        <v/>
      </c>
      <c r="BG168" s="2" t="str">
        <f t="shared" si="204"/>
        <v/>
      </c>
      <c r="BH168" s="2" t="str">
        <f t="shared" si="204"/>
        <v/>
      </c>
      <c r="BI168" s="2" t="str">
        <f t="shared" si="204"/>
        <v/>
      </c>
      <c r="BJ168" s="2" t="str">
        <f t="shared" si="204"/>
        <v/>
      </c>
      <c r="BK168" s="2" t="str">
        <f t="shared" si="204"/>
        <v/>
      </c>
      <c r="BL168" s="2" t="str">
        <f t="shared" si="204"/>
        <v/>
      </c>
      <c r="BM168" s="2" t="str">
        <f t="shared" si="204"/>
        <v/>
      </c>
      <c r="BN168" s="2" t="str">
        <f t="shared" si="204"/>
        <v/>
      </c>
      <c r="BO168" s="2" t="str">
        <f t="shared" si="204"/>
        <v/>
      </c>
      <c r="BP168" s="2" t="str">
        <f t="shared" si="204"/>
        <v/>
      </c>
      <c r="BQ168" s="2" t="str">
        <f t="shared" si="204"/>
        <v/>
      </c>
      <c r="BR168" s="2" t="str">
        <f t="shared" si="204"/>
        <v/>
      </c>
      <c r="BS168" s="2" t="str">
        <f t="shared" si="204"/>
        <v/>
      </c>
      <c r="BT168" s="2" t="str">
        <f t="shared" si="204"/>
        <v/>
      </c>
      <c r="BU168" s="2" t="str">
        <f t="shared" si="204"/>
        <v/>
      </c>
      <c r="BV168" s="2" t="str">
        <f t="shared" si="204"/>
        <v/>
      </c>
      <c r="BW168" s="2" t="str">
        <f t="shared" si="204"/>
        <v/>
      </c>
      <c r="BX168" s="2" t="str">
        <f t="shared" si="204"/>
        <v/>
      </c>
      <c r="BY168" s="2" t="str">
        <f t="shared" si="204"/>
        <v/>
      </c>
      <c r="BZ168" s="2" t="str">
        <f t="shared" si="204"/>
        <v/>
      </c>
      <c r="CA168" s="2" t="str">
        <f t="shared" si="204"/>
        <v/>
      </c>
      <c r="CB168" s="2" t="str">
        <f t="shared" si="204"/>
        <v/>
      </c>
      <c r="CC168" s="2" t="str">
        <f t="shared" si="204"/>
        <v/>
      </c>
      <c r="CD168" s="2" t="str">
        <f t="shared" si="204"/>
        <v/>
      </c>
      <c r="CE168" s="2" t="str">
        <f t="shared" ref="CE168:CK168" si="205">IF(CE76="","",CE76-CD76)</f>
        <v/>
      </c>
      <c r="CF168" s="2" t="str">
        <f t="shared" si="205"/>
        <v/>
      </c>
      <c r="CG168" s="2" t="str">
        <f t="shared" si="205"/>
        <v/>
      </c>
      <c r="CH168" s="2" t="str">
        <f t="shared" si="205"/>
        <v/>
      </c>
      <c r="CI168" s="2" t="str">
        <f t="shared" si="205"/>
        <v/>
      </c>
      <c r="CJ168" s="2" t="str">
        <f t="shared" si="205"/>
        <v/>
      </c>
      <c r="CK168" s="2" t="str">
        <f t="shared" si="205"/>
        <v/>
      </c>
    </row>
    <row r="169" spans="1:89" ht="14.5" customHeight="1">
      <c r="A169" s="5">
        <v>42979</v>
      </c>
      <c r="B169" s="6">
        <f t="shared" si="198"/>
        <v>0</v>
      </c>
      <c r="C169" s="2">
        <f t="shared" si="199"/>
        <v>0</v>
      </c>
      <c r="D169" s="2">
        <f t="shared" si="199"/>
        <v>1.6937669376693768E-3</v>
      </c>
      <c r="E169" s="2">
        <f t="shared" si="199"/>
        <v>3.3875338753387545E-4</v>
      </c>
      <c r="F169" s="2">
        <f t="shared" si="199"/>
        <v>3.3875338753387501E-4</v>
      </c>
      <c r="G169" s="2">
        <f t="shared" si="199"/>
        <v>1.0162601626016263E-3</v>
      </c>
      <c r="H169" s="2">
        <f t="shared" si="199"/>
        <v>0</v>
      </c>
      <c r="I169" s="2">
        <f t="shared" si="199"/>
        <v>2.3712737127371273E-3</v>
      </c>
      <c r="J169" s="2">
        <f t="shared" si="199"/>
        <v>2.0325203252032518E-3</v>
      </c>
      <c r="K169" s="2">
        <f t="shared" si="199"/>
        <v>1.3550135501355009E-3</v>
      </c>
      <c r="L169" s="2">
        <f t="shared" si="199"/>
        <v>1.0162601626016263E-3</v>
      </c>
      <c r="M169" s="2">
        <f t="shared" si="199"/>
        <v>0</v>
      </c>
      <c r="N169" s="2">
        <f t="shared" si="199"/>
        <v>3.3875338753387545E-4</v>
      </c>
      <c r="O169" s="2">
        <f t="shared" si="199"/>
        <v>0</v>
      </c>
      <c r="P169" s="2">
        <f t="shared" si="199"/>
        <v>0</v>
      </c>
      <c r="Q169" s="2">
        <f t="shared" si="199"/>
        <v>0</v>
      </c>
      <c r="R169" s="2">
        <f t="shared" si="199"/>
        <v>0</v>
      </c>
      <c r="S169" s="2">
        <f t="shared" ref="S169:CD169" si="206">IF(S77="","",S77-R77)</f>
        <v>0</v>
      </c>
      <c r="T169" s="2">
        <f t="shared" si="206"/>
        <v>0</v>
      </c>
      <c r="U169" s="2">
        <f t="shared" si="206"/>
        <v>3.3875338753387545E-4</v>
      </c>
      <c r="V169" s="2" t="str">
        <f t="shared" si="206"/>
        <v/>
      </c>
      <c r="W169" s="2" t="str">
        <f t="shared" si="206"/>
        <v/>
      </c>
      <c r="X169" s="2" t="str">
        <f t="shared" si="206"/>
        <v/>
      </c>
      <c r="Y169" s="2" t="str">
        <f t="shared" si="206"/>
        <v/>
      </c>
      <c r="Z169" s="2" t="str">
        <f t="shared" si="206"/>
        <v/>
      </c>
      <c r="AA169" s="2" t="str">
        <f t="shared" si="206"/>
        <v/>
      </c>
      <c r="AB169" s="2" t="str">
        <f t="shared" si="206"/>
        <v/>
      </c>
      <c r="AC169" s="2" t="str">
        <f t="shared" si="206"/>
        <v/>
      </c>
      <c r="AD169" s="2" t="str">
        <f t="shared" si="206"/>
        <v/>
      </c>
      <c r="AE169" s="2" t="str">
        <f t="shared" si="206"/>
        <v/>
      </c>
      <c r="AF169" s="2" t="str">
        <f t="shared" si="206"/>
        <v/>
      </c>
      <c r="AG169" s="2" t="str">
        <f t="shared" si="206"/>
        <v/>
      </c>
      <c r="AH169" s="2" t="str">
        <f t="shared" si="206"/>
        <v/>
      </c>
      <c r="AI169" s="2" t="str">
        <f t="shared" si="206"/>
        <v/>
      </c>
      <c r="AJ169" s="2" t="str">
        <f t="shared" si="206"/>
        <v/>
      </c>
      <c r="AK169" s="2" t="str">
        <f t="shared" si="206"/>
        <v/>
      </c>
      <c r="AL169" s="2" t="str">
        <f t="shared" si="206"/>
        <v/>
      </c>
      <c r="AM169" s="2" t="str">
        <f t="shared" si="206"/>
        <v/>
      </c>
      <c r="AN169" s="2" t="str">
        <f t="shared" si="206"/>
        <v/>
      </c>
      <c r="AO169" s="2" t="str">
        <f t="shared" si="206"/>
        <v/>
      </c>
      <c r="AP169" s="2" t="str">
        <f t="shared" si="206"/>
        <v/>
      </c>
      <c r="AQ169" s="2" t="str">
        <f t="shared" si="206"/>
        <v/>
      </c>
      <c r="AR169" s="2" t="str">
        <f t="shared" si="206"/>
        <v/>
      </c>
      <c r="AS169" s="2" t="str">
        <f t="shared" si="206"/>
        <v/>
      </c>
      <c r="AT169" s="2" t="str">
        <f t="shared" si="206"/>
        <v/>
      </c>
      <c r="AU169" s="2" t="str">
        <f t="shared" si="206"/>
        <v/>
      </c>
      <c r="AV169" s="2" t="str">
        <f t="shared" si="206"/>
        <v/>
      </c>
      <c r="AW169" s="2" t="str">
        <f t="shared" si="206"/>
        <v/>
      </c>
      <c r="AX169" s="2" t="str">
        <f t="shared" si="206"/>
        <v/>
      </c>
      <c r="AY169" s="2" t="str">
        <f t="shared" si="206"/>
        <v/>
      </c>
      <c r="AZ169" s="2" t="str">
        <f t="shared" si="206"/>
        <v/>
      </c>
      <c r="BA169" s="2" t="str">
        <f t="shared" si="206"/>
        <v/>
      </c>
      <c r="BB169" s="2" t="str">
        <f t="shared" si="206"/>
        <v/>
      </c>
      <c r="BC169" s="2" t="str">
        <f t="shared" si="206"/>
        <v/>
      </c>
      <c r="BD169" s="2" t="str">
        <f t="shared" si="206"/>
        <v/>
      </c>
      <c r="BE169" s="2" t="str">
        <f t="shared" si="206"/>
        <v/>
      </c>
      <c r="BF169" s="2" t="str">
        <f t="shared" si="206"/>
        <v/>
      </c>
      <c r="BG169" s="2" t="str">
        <f t="shared" si="206"/>
        <v/>
      </c>
      <c r="BH169" s="2" t="str">
        <f t="shared" si="206"/>
        <v/>
      </c>
      <c r="BI169" s="2" t="str">
        <f t="shared" si="206"/>
        <v/>
      </c>
      <c r="BJ169" s="2" t="str">
        <f t="shared" si="206"/>
        <v/>
      </c>
      <c r="BK169" s="2" t="str">
        <f t="shared" si="206"/>
        <v/>
      </c>
      <c r="BL169" s="2" t="str">
        <f t="shared" si="206"/>
        <v/>
      </c>
      <c r="BM169" s="2" t="str">
        <f t="shared" si="206"/>
        <v/>
      </c>
      <c r="BN169" s="2" t="str">
        <f t="shared" si="206"/>
        <v/>
      </c>
      <c r="BO169" s="2" t="str">
        <f t="shared" si="206"/>
        <v/>
      </c>
      <c r="BP169" s="2" t="str">
        <f t="shared" si="206"/>
        <v/>
      </c>
      <c r="BQ169" s="2" t="str">
        <f t="shared" si="206"/>
        <v/>
      </c>
      <c r="BR169" s="2" t="str">
        <f t="shared" si="206"/>
        <v/>
      </c>
      <c r="BS169" s="2" t="str">
        <f t="shared" si="206"/>
        <v/>
      </c>
      <c r="BT169" s="2" t="str">
        <f t="shared" si="206"/>
        <v/>
      </c>
      <c r="BU169" s="2" t="str">
        <f t="shared" si="206"/>
        <v/>
      </c>
      <c r="BV169" s="2" t="str">
        <f t="shared" si="206"/>
        <v/>
      </c>
      <c r="BW169" s="2" t="str">
        <f t="shared" si="206"/>
        <v/>
      </c>
      <c r="BX169" s="2" t="str">
        <f t="shared" si="206"/>
        <v/>
      </c>
      <c r="BY169" s="2" t="str">
        <f t="shared" si="206"/>
        <v/>
      </c>
      <c r="BZ169" s="2" t="str">
        <f t="shared" si="206"/>
        <v/>
      </c>
      <c r="CA169" s="2" t="str">
        <f t="shared" si="206"/>
        <v/>
      </c>
      <c r="CB169" s="2" t="str">
        <f t="shared" si="206"/>
        <v/>
      </c>
      <c r="CC169" s="2" t="str">
        <f t="shared" si="206"/>
        <v/>
      </c>
      <c r="CD169" s="2" t="str">
        <f t="shared" si="206"/>
        <v/>
      </c>
      <c r="CE169" s="2" t="str">
        <f t="shared" ref="CE169:CK169" si="207">IF(CE77="","",CE77-CD77)</f>
        <v/>
      </c>
      <c r="CF169" s="2" t="str">
        <f t="shared" si="207"/>
        <v/>
      </c>
      <c r="CG169" s="2" t="str">
        <f t="shared" si="207"/>
        <v/>
      </c>
      <c r="CH169" s="2" t="str">
        <f t="shared" si="207"/>
        <v/>
      </c>
      <c r="CI169" s="2" t="str">
        <f t="shared" si="207"/>
        <v/>
      </c>
      <c r="CJ169" s="2" t="str">
        <f t="shared" si="207"/>
        <v/>
      </c>
      <c r="CK169" s="2" t="str">
        <f t="shared" si="207"/>
        <v/>
      </c>
    </row>
    <row r="170" spans="1:89" ht="14.5" customHeight="1">
      <c r="A170" s="5">
        <v>43009</v>
      </c>
      <c r="B170" s="6">
        <f t="shared" si="198"/>
        <v>0</v>
      </c>
      <c r="C170" s="2">
        <f t="shared" si="199"/>
        <v>0</v>
      </c>
      <c r="D170" s="2">
        <f t="shared" si="199"/>
        <v>1.0683760683760685E-3</v>
      </c>
      <c r="E170" s="2">
        <f t="shared" si="199"/>
        <v>0</v>
      </c>
      <c r="F170" s="2">
        <f t="shared" si="199"/>
        <v>3.5612535612535609E-4</v>
      </c>
      <c r="G170" s="2">
        <f t="shared" si="199"/>
        <v>0</v>
      </c>
      <c r="H170" s="2">
        <f t="shared" si="199"/>
        <v>7.1225071225071239E-4</v>
      </c>
      <c r="I170" s="2">
        <f t="shared" si="199"/>
        <v>1.068376068376068E-3</v>
      </c>
      <c r="J170" s="2">
        <f t="shared" si="199"/>
        <v>0</v>
      </c>
      <c r="K170" s="2">
        <f t="shared" si="199"/>
        <v>0</v>
      </c>
      <c r="L170" s="2">
        <f t="shared" si="199"/>
        <v>3.5612535612535631E-4</v>
      </c>
      <c r="M170" s="2">
        <f t="shared" si="199"/>
        <v>3.5612535612535631E-4</v>
      </c>
      <c r="N170" s="2">
        <f t="shared" si="199"/>
        <v>1.7806267806267807E-3</v>
      </c>
      <c r="O170" s="2">
        <f t="shared" si="199"/>
        <v>3.5612535612535544E-4</v>
      </c>
      <c r="P170" s="2">
        <f t="shared" si="199"/>
        <v>2.136752136752137E-3</v>
      </c>
      <c r="Q170" s="2">
        <f t="shared" si="199"/>
        <v>0</v>
      </c>
      <c r="R170" s="2">
        <f t="shared" si="199"/>
        <v>0</v>
      </c>
      <c r="S170" s="2">
        <f t="shared" ref="S170:CD170" si="208">IF(S78="","",S78-R78)</f>
        <v>3.5612535612535717E-4</v>
      </c>
      <c r="T170" s="2">
        <f t="shared" si="208"/>
        <v>3.5612535612535544E-4</v>
      </c>
      <c r="U170" s="2" t="str">
        <f t="shared" si="208"/>
        <v/>
      </c>
      <c r="V170" s="2" t="str">
        <f t="shared" si="208"/>
        <v/>
      </c>
      <c r="W170" s="2" t="str">
        <f t="shared" si="208"/>
        <v/>
      </c>
      <c r="X170" s="2" t="str">
        <f t="shared" si="208"/>
        <v/>
      </c>
      <c r="Y170" s="2" t="str">
        <f t="shared" si="208"/>
        <v/>
      </c>
      <c r="Z170" s="2" t="str">
        <f t="shared" si="208"/>
        <v/>
      </c>
      <c r="AA170" s="2" t="str">
        <f t="shared" si="208"/>
        <v/>
      </c>
      <c r="AB170" s="2" t="str">
        <f t="shared" si="208"/>
        <v/>
      </c>
      <c r="AC170" s="2" t="str">
        <f t="shared" si="208"/>
        <v/>
      </c>
      <c r="AD170" s="2" t="str">
        <f t="shared" si="208"/>
        <v/>
      </c>
      <c r="AE170" s="2" t="str">
        <f t="shared" si="208"/>
        <v/>
      </c>
      <c r="AF170" s="2" t="str">
        <f t="shared" si="208"/>
        <v/>
      </c>
      <c r="AG170" s="2" t="str">
        <f t="shared" si="208"/>
        <v/>
      </c>
      <c r="AH170" s="2" t="str">
        <f t="shared" si="208"/>
        <v/>
      </c>
      <c r="AI170" s="2" t="str">
        <f t="shared" si="208"/>
        <v/>
      </c>
      <c r="AJ170" s="2" t="str">
        <f t="shared" si="208"/>
        <v/>
      </c>
      <c r="AK170" s="2" t="str">
        <f t="shared" si="208"/>
        <v/>
      </c>
      <c r="AL170" s="2" t="str">
        <f t="shared" si="208"/>
        <v/>
      </c>
      <c r="AM170" s="2" t="str">
        <f t="shared" si="208"/>
        <v/>
      </c>
      <c r="AN170" s="2" t="str">
        <f t="shared" si="208"/>
        <v/>
      </c>
      <c r="AO170" s="2" t="str">
        <f t="shared" si="208"/>
        <v/>
      </c>
      <c r="AP170" s="2" t="str">
        <f t="shared" si="208"/>
        <v/>
      </c>
      <c r="AQ170" s="2" t="str">
        <f t="shared" si="208"/>
        <v/>
      </c>
      <c r="AR170" s="2" t="str">
        <f t="shared" si="208"/>
        <v/>
      </c>
      <c r="AS170" s="2" t="str">
        <f t="shared" si="208"/>
        <v/>
      </c>
      <c r="AT170" s="2" t="str">
        <f t="shared" si="208"/>
        <v/>
      </c>
      <c r="AU170" s="2" t="str">
        <f t="shared" si="208"/>
        <v/>
      </c>
      <c r="AV170" s="2" t="str">
        <f t="shared" si="208"/>
        <v/>
      </c>
      <c r="AW170" s="2" t="str">
        <f t="shared" si="208"/>
        <v/>
      </c>
      <c r="AX170" s="2" t="str">
        <f t="shared" si="208"/>
        <v/>
      </c>
      <c r="AY170" s="2" t="str">
        <f t="shared" si="208"/>
        <v/>
      </c>
      <c r="AZ170" s="2" t="str">
        <f t="shared" si="208"/>
        <v/>
      </c>
      <c r="BA170" s="2" t="str">
        <f t="shared" si="208"/>
        <v/>
      </c>
      <c r="BB170" s="2" t="str">
        <f t="shared" si="208"/>
        <v/>
      </c>
      <c r="BC170" s="2" t="str">
        <f t="shared" si="208"/>
        <v/>
      </c>
      <c r="BD170" s="2" t="str">
        <f t="shared" si="208"/>
        <v/>
      </c>
      <c r="BE170" s="2" t="str">
        <f t="shared" si="208"/>
        <v/>
      </c>
      <c r="BF170" s="2" t="str">
        <f t="shared" si="208"/>
        <v/>
      </c>
      <c r="BG170" s="2" t="str">
        <f t="shared" si="208"/>
        <v/>
      </c>
      <c r="BH170" s="2" t="str">
        <f t="shared" si="208"/>
        <v/>
      </c>
      <c r="BI170" s="2" t="str">
        <f t="shared" si="208"/>
        <v/>
      </c>
      <c r="BJ170" s="2" t="str">
        <f t="shared" si="208"/>
        <v/>
      </c>
      <c r="BK170" s="2" t="str">
        <f t="shared" si="208"/>
        <v/>
      </c>
      <c r="BL170" s="2" t="str">
        <f t="shared" si="208"/>
        <v/>
      </c>
      <c r="BM170" s="2" t="str">
        <f t="shared" si="208"/>
        <v/>
      </c>
      <c r="BN170" s="2" t="str">
        <f t="shared" si="208"/>
        <v/>
      </c>
      <c r="BO170" s="2" t="str">
        <f t="shared" si="208"/>
        <v/>
      </c>
      <c r="BP170" s="2" t="str">
        <f t="shared" si="208"/>
        <v/>
      </c>
      <c r="BQ170" s="2" t="str">
        <f t="shared" si="208"/>
        <v/>
      </c>
      <c r="BR170" s="2" t="str">
        <f t="shared" si="208"/>
        <v/>
      </c>
      <c r="BS170" s="2" t="str">
        <f t="shared" si="208"/>
        <v/>
      </c>
      <c r="BT170" s="2" t="str">
        <f t="shared" si="208"/>
        <v/>
      </c>
      <c r="BU170" s="2" t="str">
        <f t="shared" si="208"/>
        <v/>
      </c>
      <c r="BV170" s="2" t="str">
        <f t="shared" si="208"/>
        <v/>
      </c>
      <c r="BW170" s="2" t="str">
        <f t="shared" si="208"/>
        <v/>
      </c>
      <c r="BX170" s="2" t="str">
        <f t="shared" si="208"/>
        <v/>
      </c>
      <c r="BY170" s="2" t="str">
        <f t="shared" si="208"/>
        <v/>
      </c>
      <c r="BZ170" s="2" t="str">
        <f t="shared" si="208"/>
        <v/>
      </c>
      <c r="CA170" s="2" t="str">
        <f t="shared" si="208"/>
        <v/>
      </c>
      <c r="CB170" s="2" t="str">
        <f t="shared" si="208"/>
        <v/>
      </c>
      <c r="CC170" s="2" t="str">
        <f t="shared" si="208"/>
        <v/>
      </c>
      <c r="CD170" s="2" t="str">
        <f t="shared" si="208"/>
        <v/>
      </c>
      <c r="CE170" s="2" t="str">
        <f t="shared" ref="CE170:CK170" si="209">IF(CE78="","",CE78-CD78)</f>
        <v/>
      </c>
      <c r="CF170" s="2" t="str">
        <f t="shared" si="209"/>
        <v/>
      </c>
      <c r="CG170" s="2" t="str">
        <f t="shared" si="209"/>
        <v/>
      </c>
      <c r="CH170" s="2" t="str">
        <f t="shared" si="209"/>
        <v/>
      </c>
      <c r="CI170" s="2" t="str">
        <f t="shared" si="209"/>
        <v/>
      </c>
      <c r="CJ170" s="2" t="str">
        <f t="shared" si="209"/>
        <v/>
      </c>
      <c r="CK170" s="2" t="str">
        <f t="shared" si="209"/>
        <v/>
      </c>
    </row>
    <row r="171" spans="1:89" ht="14.5" customHeight="1">
      <c r="A171" s="5">
        <v>43040</v>
      </c>
      <c r="B171" s="6">
        <f t="shared" si="198"/>
        <v>0</v>
      </c>
      <c r="C171" s="2">
        <f t="shared" si="199"/>
        <v>0</v>
      </c>
      <c r="D171" s="2">
        <f t="shared" si="199"/>
        <v>6.889424733034792E-4</v>
      </c>
      <c r="E171" s="2">
        <f t="shared" si="199"/>
        <v>1.3778849466069582E-3</v>
      </c>
      <c r="F171" s="2">
        <f t="shared" si="199"/>
        <v>0</v>
      </c>
      <c r="G171" s="2">
        <f t="shared" si="199"/>
        <v>1.3778849466069584E-3</v>
      </c>
      <c r="H171" s="2">
        <f t="shared" si="199"/>
        <v>6.8894247330347899E-4</v>
      </c>
      <c r="I171" s="2">
        <f t="shared" si="199"/>
        <v>3.4447123665173971E-4</v>
      </c>
      <c r="J171" s="2">
        <f t="shared" si="199"/>
        <v>6.8894247330347942E-4</v>
      </c>
      <c r="K171" s="2">
        <f t="shared" si="199"/>
        <v>1.377884946606958E-3</v>
      </c>
      <c r="L171" s="2">
        <f t="shared" si="199"/>
        <v>0</v>
      </c>
      <c r="M171" s="2">
        <f t="shared" si="199"/>
        <v>1.0334137099552191E-3</v>
      </c>
      <c r="N171" s="2">
        <f t="shared" si="199"/>
        <v>1.0334137099552191E-3</v>
      </c>
      <c r="O171" s="2">
        <f t="shared" si="199"/>
        <v>1.3778849466069571E-3</v>
      </c>
      <c r="P171" s="2">
        <f t="shared" si="199"/>
        <v>3.4447123665174058E-4</v>
      </c>
      <c r="Q171" s="2">
        <f t="shared" si="199"/>
        <v>0</v>
      </c>
      <c r="R171" s="2">
        <f t="shared" si="199"/>
        <v>3.4447123665173884E-4</v>
      </c>
      <c r="S171" s="2">
        <f t="shared" ref="S171:CD171" si="210">IF(S79="","",S79-R79)</f>
        <v>1.3778849466069588E-3</v>
      </c>
      <c r="T171" s="2" t="str">
        <f t="shared" si="210"/>
        <v/>
      </c>
      <c r="U171" s="2" t="str">
        <f t="shared" si="210"/>
        <v/>
      </c>
      <c r="V171" s="2" t="str">
        <f t="shared" si="210"/>
        <v/>
      </c>
      <c r="W171" s="2" t="str">
        <f t="shared" si="210"/>
        <v/>
      </c>
      <c r="X171" s="2" t="str">
        <f t="shared" si="210"/>
        <v/>
      </c>
      <c r="Y171" s="2" t="str">
        <f t="shared" si="210"/>
        <v/>
      </c>
      <c r="Z171" s="2" t="str">
        <f t="shared" si="210"/>
        <v/>
      </c>
      <c r="AA171" s="2" t="str">
        <f t="shared" si="210"/>
        <v/>
      </c>
      <c r="AB171" s="2" t="str">
        <f t="shared" si="210"/>
        <v/>
      </c>
      <c r="AC171" s="2" t="str">
        <f t="shared" si="210"/>
        <v/>
      </c>
      <c r="AD171" s="2" t="str">
        <f t="shared" si="210"/>
        <v/>
      </c>
      <c r="AE171" s="2" t="str">
        <f t="shared" si="210"/>
        <v/>
      </c>
      <c r="AF171" s="2" t="str">
        <f t="shared" si="210"/>
        <v/>
      </c>
      <c r="AG171" s="2" t="str">
        <f t="shared" si="210"/>
        <v/>
      </c>
      <c r="AH171" s="2" t="str">
        <f t="shared" si="210"/>
        <v/>
      </c>
      <c r="AI171" s="2" t="str">
        <f t="shared" si="210"/>
        <v/>
      </c>
      <c r="AJ171" s="2" t="str">
        <f t="shared" si="210"/>
        <v/>
      </c>
      <c r="AK171" s="2" t="str">
        <f t="shared" si="210"/>
        <v/>
      </c>
      <c r="AL171" s="2" t="str">
        <f t="shared" si="210"/>
        <v/>
      </c>
      <c r="AM171" s="2" t="str">
        <f t="shared" si="210"/>
        <v/>
      </c>
      <c r="AN171" s="2" t="str">
        <f t="shared" si="210"/>
        <v/>
      </c>
      <c r="AO171" s="2" t="str">
        <f t="shared" si="210"/>
        <v/>
      </c>
      <c r="AP171" s="2" t="str">
        <f t="shared" si="210"/>
        <v/>
      </c>
      <c r="AQ171" s="2" t="str">
        <f t="shared" si="210"/>
        <v/>
      </c>
      <c r="AR171" s="2" t="str">
        <f t="shared" si="210"/>
        <v/>
      </c>
      <c r="AS171" s="2" t="str">
        <f t="shared" si="210"/>
        <v/>
      </c>
      <c r="AT171" s="2" t="str">
        <f t="shared" si="210"/>
        <v/>
      </c>
      <c r="AU171" s="2" t="str">
        <f t="shared" si="210"/>
        <v/>
      </c>
      <c r="AV171" s="2" t="str">
        <f t="shared" si="210"/>
        <v/>
      </c>
      <c r="AW171" s="2" t="str">
        <f t="shared" si="210"/>
        <v/>
      </c>
      <c r="AX171" s="2" t="str">
        <f t="shared" si="210"/>
        <v/>
      </c>
      <c r="AY171" s="2" t="str">
        <f t="shared" si="210"/>
        <v/>
      </c>
      <c r="AZ171" s="2" t="str">
        <f t="shared" si="210"/>
        <v/>
      </c>
      <c r="BA171" s="2" t="str">
        <f t="shared" si="210"/>
        <v/>
      </c>
      <c r="BB171" s="2" t="str">
        <f t="shared" si="210"/>
        <v/>
      </c>
      <c r="BC171" s="2" t="str">
        <f t="shared" si="210"/>
        <v/>
      </c>
      <c r="BD171" s="2" t="str">
        <f t="shared" si="210"/>
        <v/>
      </c>
      <c r="BE171" s="2" t="str">
        <f t="shared" si="210"/>
        <v/>
      </c>
      <c r="BF171" s="2" t="str">
        <f t="shared" si="210"/>
        <v/>
      </c>
      <c r="BG171" s="2" t="str">
        <f t="shared" si="210"/>
        <v/>
      </c>
      <c r="BH171" s="2" t="str">
        <f t="shared" si="210"/>
        <v/>
      </c>
      <c r="BI171" s="2" t="str">
        <f t="shared" si="210"/>
        <v/>
      </c>
      <c r="BJ171" s="2" t="str">
        <f t="shared" si="210"/>
        <v/>
      </c>
      <c r="BK171" s="2" t="str">
        <f t="shared" si="210"/>
        <v/>
      </c>
      <c r="BL171" s="2" t="str">
        <f t="shared" si="210"/>
        <v/>
      </c>
      <c r="BM171" s="2" t="str">
        <f t="shared" si="210"/>
        <v/>
      </c>
      <c r="BN171" s="2" t="str">
        <f t="shared" si="210"/>
        <v/>
      </c>
      <c r="BO171" s="2" t="str">
        <f t="shared" si="210"/>
        <v/>
      </c>
      <c r="BP171" s="2" t="str">
        <f t="shared" si="210"/>
        <v/>
      </c>
      <c r="BQ171" s="2" t="str">
        <f t="shared" si="210"/>
        <v/>
      </c>
      <c r="BR171" s="2" t="str">
        <f t="shared" si="210"/>
        <v/>
      </c>
      <c r="BS171" s="2" t="str">
        <f t="shared" si="210"/>
        <v/>
      </c>
      <c r="BT171" s="2" t="str">
        <f t="shared" si="210"/>
        <v/>
      </c>
      <c r="BU171" s="2" t="str">
        <f t="shared" si="210"/>
        <v/>
      </c>
      <c r="BV171" s="2" t="str">
        <f t="shared" si="210"/>
        <v/>
      </c>
      <c r="BW171" s="2" t="str">
        <f t="shared" si="210"/>
        <v/>
      </c>
      <c r="BX171" s="2" t="str">
        <f t="shared" si="210"/>
        <v/>
      </c>
      <c r="BY171" s="2" t="str">
        <f t="shared" si="210"/>
        <v/>
      </c>
      <c r="BZ171" s="2" t="str">
        <f t="shared" si="210"/>
        <v/>
      </c>
      <c r="CA171" s="2" t="str">
        <f t="shared" si="210"/>
        <v/>
      </c>
      <c r="CB171" s="2" t="str">
        <f t="shared" si="210"/>
        <v/>
      </c>
      <c r="CC171" s="2" t="str">
        <f t="shared" si="210"/>
        <v/>
      </c>
      <c r="CD171" s="2" t="str">
        <f t="shared" si="210"/>
        <v/>
      </c>
      <c r="CE171" s="2" t="str">
        <f t="shared" ref="CE171:CK171" si="211">IF(CE79="","",CE79-CD79)</f>
        <v/>
      </c>
      <c r="CF171" s="2" t="str">
        <f t="shared" si="211"/>
        <v/>
      </c>
      <c r="CG171" s="2" t="str">
        <f t="shared" si="211"/>
        <v/>
      </c>
      <c r="CH171" s="2" t="str">
        <f t="shared" si="211"/>
        <v/>
      </c>
      <c r="CI171" s="2" t="str">
        <f t="shared" si="211"/>
        <v/>
      </c>
      <c r="CJ171" s="2" t="str">
        <f t="shared" si="211"/>
        <v/>
      </c>
      <c r="CK171" s="2" t="str">
        <f t="shared" si="211"/>
        <v/>
      </c>
    </row>
    <row r="172" spans="1:89" ht="14.5" customHeight="1">
      <c r="A172" s="5">
        <v>43070</v>
      </c>
      <c r="B172" s="6">
        <f t="shared" si="198"/>
        <v>0</v>
      </c>
      <c r="C172" s="2">
        <f t="shared" si="199"/>
        <v>0</v>
      </c>
      <c r="D172" s="2">
        <f t="shared" si="199"/>
        <v>2.8880866425992778E-3</v>
      </c>
      <c r="E172" s="2">
        <f t="shared" si="199"/>
        <v>0</v>
      </c>
      <c r="F172" s="2">
        <f t="shared" si="199"/>
        <v>7.2202166064981978E-4</v>
      </c>
      <c r="G172" s="2">
        <f t="shared" si="199"/>
        <v>3.6101083032490967E-4</v>
      </c>
      <c r="H172" s="2">
        <f t="shared" si="199"/>
        <v>0</v>
      </c>
      <c r="I172" s="2">
        <f t="shared" si="199"/>
        <v>0</v>
      </c>
      <c r="J172" s="2">
        <f t="shared" si="199"/>
        <v>3.6101083032490967E-4</v>
      </c>
      <c r="K172" s="2">
        <f t="shared" si="199"/>
        <v>0</v>
      </c>
      <c r="L172" s="2">
        <f t="shared" si="199"/>
        <v>0</v>
      </c>
      <c r="M172" s="2">
        <f t="shared" si="199"/>
        <v>2.1660649819494589E-3</v>
      </c>
      <c r="N172" s="2">
        <f t="shared" si="199"/>
        <v>7.2202166064981935E-4</v>
      </c>
      <c r="O172" s="2">
        <f t="shared" si="199"/>
        <v>0</v>
      </c>
      <c r="P172" s="2">
        <f t="shared" si="199"/>
        <v>7.2202166064981935E-4</v>
      </c>
      <c r="Q172" s="2">
        <f t="shared" si="199"/>
        <v>1.083032490974729E-3</v>
      </c>
      <c r="R172" s="2">
        <f t="shared" si="199"/>
        <v>7.2202166064981935E-4</v>
      </c>
      <c r="S172" s="2" t="str">
        <f t="shared" ref="S172:CD172" si="212">IF(S80="","",S80-R80)</f>
        <v/>
      </c>
      <c r="T172" s="2" t="str">
        <f t="shared" si="212"/>
        <v/>
      </c>
      <c r="U172" s="2" t="str">
        <f t="shared" si="212"/>
        <v/>
      </c>
      <c r="V172" s="2" t="str">
        <f t="shared" si="212"/>
        <v/>
      </c>
      <c r="W172" s="2" t="str">
        <f t="shared" si="212"/>
        <v/>
      </c>
      <c r="X172" s="2" t="str">
        <f t="shared" si="212"/>
        <v/>
      </c>
      <c r="Y172" s="2" t="str">
        <f t="shared" si="212"/>
        <v/>
      </c>
      <c r="Z172" s="2" t="str">
        <f t="shared" si="212"/>
        <v/>
      </c>
      <c r="AA172" s="2" t="str">
        <f t="shared" si="212"/>
        <v/>
      </c>
      <c r="AB172" s="2" t="str">
        <f t="shared" si="212"/>
        <v/>
      </c>
      <c r="AC172" s="2" t="str">
        <f t="shared" si="212"/>
        <v/>
      </c>
      <c r="AD172" s="2" t="str">
        <f t="shared" si="212"/>
        <v/>
      </c>
      <c r="AE172" s="2" t="str">
        <f t="shared" si="212"/>
        <v/>
      </c>
      <c r="AF172" s="2" t="str">
        <f t="shared" si="212"/>
        <v/>
      </c>
      <c r="AG172" s="2" t="str">
        <f t="shared" si="212"/>
        <v/>
      </c>
      <c r="AH172" s="2" t="str">
        <f t="shared" si="212"/>
        <v/>
      </c>
      <c r="AI172" s="2" t="str">
        <f t="shared" si="212"/>
        <v/>
      </c>
      <c r="AJ172" s="2" t="str">
        <f t="shared" si="212"/>
        <v/>
      </c>
      <c r="AK172" s="2" t="str">
        <f t="shared" si="212"/>
        <v/>
      </c>
      <c r="AL172" s="2" t="str">
        <f t="shared" si="212"/>
        <v/>
      </c>
      <c r="AM172" s="2" t="str">
        <f t="shared" si="212"/>
        <v/>
      </c>
      <c r="AN172" s="2" t="str">
        <f t="shared" si="212"/>
        <v/>
      </c>
      <c r="AO172" s="2" t="str">
        <f t="shared" si="212"/>
        <v/>
      </c>
      <c r="AP172" s="2" t="str">
        <f t="shared" si="212"/>
        <v/>
      </c>
      <c r="AQ172" s="2" t="str">
        <f t="shared" si="212"/>
        <v/>
      </c>
      <c r="AR172" s="2" t="str">
        <f t="shared" si="212"/>
        <v/>
      </c>
      <c r="AS172" s="2" t="str">
        <f t="shared" si="212"/>
        <v/>
      </c>
      <c r="AT172" s="2" t="str">
        <f t="shared" si="212"/>
        <v/>
      </c>
      <c r="AU172" s="2" t="str">
        <f t="shared" si="212"/>
        <v/>
      </c>
      <c r="AV172" s="2" t="str">
        <f t="shared" si="212"/>
        <v/>
      </c>
      <c r="AW172" s="2" t="str">
        <f t="shared" si="212"/>
        <v/>
      </c>
      <c r="AX172" s="2" t="str">
        <f t="shared" si="212"/>
        <v/>
      </c>
      <c r="AY172" s="2" t="str">
        <f t="shared" si="212"/>
        <v/>
      </c>
      <c r="AZ172" s="2" t="str">
        <f t="shared" si="212"/>
        <v/>
      </c>
      <c r="BA172" s="2" t="str">
        <f t="shared" si="212"/>
        <v/>
      </c>
      <c r="BB172" s="2" t="str">
        <f t="shared" si="212"/>
        <v/>
      </c>
      <c r="BC172" s="2" t="str">
        <f t="shared" si="212"/>
        <v/>
      </c>
      <c r="BD172" s="2" t="str">
        <f t="shared" si="212"/>
        <v/>
      </c>
      <c r="BE172" s="2" t="str">
        <f t="shared" si="212"/>
        <v/>
      </c>
      <c r="BF172" s="2" t="str">
        <f t="shared" si="212"/>
        <v/>
      </c>
      <c r="BG172" s="2" t="str">
        <f t="shared" si="212"/>
        <v/>
      </c>
      <c r="BH172" s="2" t="str">
        <f t="shared" si="212"/>
        <v/>
      </c>
      <c r="BI172" s="2" t="str">
        <f t="shared" si="212"/>
        <v/>
      </c>
      <c r="BJ172" s="2" t="str">
        <f t="shared" si="212"/>
        <v/>
      </c>
      <c r="BK172" s="2" t="str">
        <f t="shared" si="212"/>
        <v/>
      </c>
      <c r="BL172" s="2" t="str">
        <f t="shared" si="212"/>
        <v/>
      </c>
      <c r="BM172" s="2" t="str">
        <f t="shared" si="212"/>
        <v/>
      </c>
      <c r="BN172" s="2" t="str">
        <f t="shared" si="212"/>
        <v/>
      </c>
      <c r="BO172" s="2" t="str">
        <f t="shared" si="212"/>
        <v/>
      </c>
      <c r="BP172" s="2" t="str">
        <f t="shared" si="212"/>
        <v/>
      </c>
      <c r="BQ172" s="2" t="str">
        <f t="shared" si="212"/>
        <v/>
      </c>
      <c r="BR172" s="2" t="str">
        <f t="shared" si="212"/>
        <v/>
      </c>
      <c r="BS172" s="2" t="str">
        <f t="shared" si="212"/>
        <v/>
      </c>
      <c r="BT172" s="2" t="str">
        <f t="shared" si="212"/>
        <v/>
      </c>
      <c r="BU172" s="2" t="str">
        <f t="shared" si="212"/>
        <v/>
      </c>
      <c r="BV172" s="2" t="str">
        <f t="shared" si="212"/>
        <v/>
      </c>
      <c r="BW172" s="2" t="str">
        <f t="shared" si="212"/>
        <v/>
      </c>
      <c r="BX172" s="2" t="str">
        <f t="shared" si="212"/>
        <v/>
      </c>
      <c r="BY172" s="2" t="str">
        <f t="shared" si="212"/>
        <v/>
      </c>
      <c r="BZ172" s="2" t="str">
        <f t="shared" si="212"/>
        <v/>
      </c>
      <c r="CA172" s="2" t="str">
        <f t="shared" si="212"/>
        <v/>
      </c>
      <c r="CB172" s="2" t="str">
        <f t="shared" si="212"/>
        <v/>
      </c>
      <c r="CC172" s="2" t="str">
        <f t="shared" si="212"/>
        <v/>
      </c>
      <c r="CD172" s="2" t="str">
        <f t="shared" si="212"/>
        <v/>
      </c>
      <c r="CE172" s="2" t="str">
        <f t="shared" ref="CE172:CK172" si="213">IF(CE80="","",CE80-CD80)</f>
        <v/>
      </c>
      <c r="CF172" s="2" t="str">
        <f t="shared" si="213"/>
        <v/>
      </c>
      <c r="CG172" s="2" t="str">
        <f t="shared" si="213"/>
        <v/>
      </c>
      <c r="CH172" s="2" t="str">
        <f t="shared" si="213"/>
        <v/>
      </c>
      <c r="CI172" s="2" t="str">
        <f t="shared" si="213"/>
        <v/>
      </c>
      <c r="CJ172" s="2" t="str">
        <f t="shared" si="213"/>
        <v/>
      </c>
      <c r="CK172" s="2" t="str">
        <f t="shared" si="213"/>
        <v/>
      </c>
    </row>
    <row r="173" spans="1:89" ht="14.5" customHeight="1">
      <c r="A173" s="5">
        <v>43101</v>
      </c>
      <c r="B173" s="6">
        <f t="shared" si="198"/>
        <v>0</v>
      </c>
      <c r="C173" s="2">
        <f t="shared" si="199"/>
        <v>0</v>
      </c>
      <c r="D173" s="2">
        <f t="shared" si="199"/>
        <v>1.6135705419942078E-2</v>
      </c>
      <c r="E173" s="2">
        <f t="shared" si="199"/>
        <v>0</v>
      </c>
      <c r="F173" s="2">
        <f t="shared" si="199"/>
        <v>0</v>
      </c>
      <c r="G173" s="2">
        <f t="shared" si="199"/>
        <v>0</v>
      </c>
      <c r="H173" s="2">
        <f t="shared" si="199"/>
        <v>0</v>
      </c>
      <c r="I173" s="2">
        <f t="shared" si="199"/>
        <v>0</v>
      </c>
      <c r="J173" s="2">
        <f t="shared" si="199"/>
        <v>0</v>
      </c>
      <c r="K173" s="2">
        <f t="shared" si="199"/>
        <v>0</v>
      </c>
      <c r="L173" s="2">
        <f t="shared" si="199"/>
        <v>0</v>
      </c>
      <c r="M173" s="2">
        <f t="shared" si="199"/>
        <v>0</v>
      </c>
      <c r="N173" s="2">
        <f t="shared" si="199"/>
        <v>0</v>
      </c>
      <c r="O173" s="2">
        <f t="shared" si="199"/>
        <v>0</v>
      </c>
      <c r="P173" s="2">
        <f t="shared" si="199"/>
        <v>0</v>
      </c>
      <c r="Q173" s="2">
        <f t="shared" si="199"/>
        <v>0</v>
      </c>
      <c r="R173" s="2" t="str">
        <f t="shared" si="199"/>
        <v/>
      </c>
      <c r="S173" s="2" t="str">
        <f t="shared" ref="S173:CD173" si="214">IF(S81="","",S81-R81)</f>
        <v/>
      </c>
      <c r="T173" s="2" t="str">
        <f t="shared" si="214"/>
        <v/>
      </c>
      <c r="U173" s="2" t="str">
        <f t="shared" si="214"/>
        <v/>
      </c>
      <c r="V173" s="2" t="str">
        <f t="shared" si="214"/>
        <v/>
      </c>
      <c r="W173" s="2" t="str">
        <f t="shared" si="214"/>
        <v/>
      </c>
      <c r="X173" s="2" t="str">
        <f t="shared" si="214"/>
        <v/>
      </c>
      <c r="Y173" s="2" t="str">
        <f t="shared" si="214"/>
        <v/>
      </c>
      <c r="Z173" s="2" t="str">
        <f t="shared" si="214"/>
        <v/>
      </c>
      <c r="AA173" s="2" t="str">
        <f t="shared" si="214"/>
        <v/>
      </c>
      <c r="AB173" s="2" t="str">
        <f t="shared" si="214"/>
        <v/>
      </c>
      <c r="AC173" s="2" t="str">
        <f t="shared" si="214"/>
        <v/>
      </c>
      <c r="AD173" s="2" t="str">
        <f t="shared" si="214"/>
        <v/>
      </c>
      <c r="AE173" s="2" t="str">
        <f t="shared" si="214"/>
        <v/>
      </c>
      <c r="AF173" s="2" t="str">
        <f t="shared" si="214"/>
        <v/>
      </c>
      <c r="AG173" s="2" t="str">
        <f t="shared" si="214"/>
        <v/>
      </c>
      <c r="AH173" s="2" t="str">
        <f t="shared" si="214"/>
        <v/>
      </c>
      <c r="AI173" s="2" t="str">
        <f t="shared" si="214"/>
        <v/>
      </c>
      <c r="AJ173" s="2" t="str">
        <f t="shared" si="214"/>
        <v/>
      </c>
      <c r="AK173" s="2" t="str">
        <f t="shared" si="214"/>
        <v/>
      </c>
      <c r="AL173" s="2" t="str">
        <f t="shared" si="214"/>
        <v/>
      </c>
      <c r="AM173" s="2" t="str">
        <f t="shared" si="214"/>
        <v/>
      </c>
      <c r="AN173" s="2" t="str">
        <f t="shared" si="214"/>
        <v/>
      </c>
      <c r="AO173" s="2" t="str">
        <f t="shared" si="214"/>
        <v/>
      </c>
      <c r="AP173" s="2" t="str">
        <f t="shared" si="214"/>
        <v/>
      </c>
      <c r="AQ173" s="2" t="str">
        <f t="shared" si="214"/>
        <v/>
      </c>
      <c r="AR173" s="2" t="str">
        <f t="shared" si="214"/>
        <v/>
      </c>
      <c r="AS173" s="2" t="str">
        <f t="shared" si="214"/>
        <v/>
      </c>
      <c r="AT173" s="2" t="str">
        <f t="shared" si="214"/>
        <v/>
      </c>
      <c r="AU173" s="2" t="str">
        <f t="shared" si="214"/>
        <v/>
      </c>
      <c r="AV173" s="2" t="str">
        <f t="shared" si="214"/>
        <v/>
      </c>
      <c r="AW173" s="2" t="str">
        <f t="shared" si="214"/>
        <v/>
      </c>
      <c r="AX173" s="2" t="str">
        <f t="shared" si="214"/>
        <v/>
      </c>
      <c r="AY173" s="2" t="str">
        <f t="shared" si="214"/>
        <v/>
      </c>
      <c r="AZ173" s="2" t="str">
        <f t="shared" si="214"/>
        <v/>
      </c>
      <c r="BA173" s="2" t="str">
        <f t="shared" si="214"/>
        <v/>
      </c>
      <c r="BB173" s="2" t="str">
        <f t="shared" si="214"/>
        <v/>
      </c>
      <c r="BC173" s="2" t="str">
        <f t="shared" si="214"/>
        <v/>
      </c>
      <c r="BD173" s="2" t="str">
        <f t="shared" si="214"/>
        <v/>
      </c>
      <c r="BE173" s="2" t="str">
        <f t="shared" si="214"/>
        <v/>
      </c>
      <c r="BF173" s="2" t="str">
        <f t="shared" si="214"/>
        <v/>
      </c>
      <c r="BG173" s="2" t="str">
        <f t="shared" si="214"/>
        <v/>
      </c>
      <c r="BH173" s="2" t="str">
        <f t="shared" si="214"/>
        <v/>
      </c>
      <c r="BI173" s="2" t="str">
        <f t="shared" si="214"/>
        <v/>
      </c>
      <c r="BJ173" s="2" t="str">
        <f t="shared" si="214"/>
        <v/>
      </c>
      <c r="BK173" s="2" t="str">
        <f t="shared" si="214"/>
        <v/>
      </c>
      <c r="BL173" s="2" t="str">
        <f t="shared" si="214"/>
        <v/>
      </c>
      <c r="BM173" s="2" t="str">
        <f t="shared" si="214"/>
        <v/>
      </c>
      <c r="BN173" s="2" t="str">
        <f t="shared" si="214"/>
        <v/>
      </c>
      <c r="BO173" s="2" t="str">
        <f t="shared" si="214"/>
        <v/>
      </c>
      <c r="BP173" s="2" t="str">
        <f t="shared" si="214"/>
        <v/>
      </c>
      <c r="BQ173" s="2" t="str">
        <f t="shared" si="214"/>
        <v/>
      </c>
      <c r="BR173" s="2" t="str">
        <f t="shared" si="214"/>
        <v/>
      </c>
      <c r="BS173" s="2" t="str">
        <f t="shared" si="214"/>
        <v/>
      </c>
      <c r="BT173" s="2" t="str">
        <f t="shared" si="214"/>
        <v/>
      </c>
      <c r="BU173" s="2" t="str">
        <f t="shared" si="214"/>
        <v/>
      </c>
      <c r="BV173" s="2" t="str">
        <f t="shared" si="214"/>
        <v/>
      </c>
      <c r="BW173" s="2" t="str">
        <f t="shared" si="214"/>
        <v/>
      </c>
      <c r="BX173" s="2" t="str">
        <f t="shared" si="214"/>
        <v/>
      </c>
      <c r="BY173" s="2" t="str">
        <f t="shared" si="214"/>
        <v/>
      </c>
      <c r="BZ173" s="2" t="str">
        <f t="shared" si="214"/>
        <v/>
      </c>
      <c r="CA173" s="2" t="str">
        <f t="shared" si="214"/>
        <v/>
      </c>
      <c r="CB173" s="2" t="str">
        <f t="shared" si="214"/>
        <v/>
      </c>
      <c r="CC173" s="2" t="str">
        <f t="shared" si="214"/>
        <v/>
      </c>
      <c r="CD173" s="2" t="str">
        <f t="shared" si="214"/>
        <v/>
      </c>
      <c r="CE173" s="2" t="str">
        <f t="shared" ref="CE173:CK173" si="215">IF(CE81="","",CE81-CD81)</f>
        <v/>
      </c>
      <c r="CF173" s="2" t="str">
        <f t="shared" si="215"/>
        <v/>
      </c>
      <c r="CG173" s="2" t="str">
        <f t="shared" si="215"/>
        <v/>
      </c>
      <c r="CH173" s="2" t="str">
        <f t="shared" si="215"/>
        <v/>
      </c>
      <c r="CI173" s="2" t="str">
        <f t="shared" si="215"/>
        <v/>
      </c>
      <c r="CJ173" s="2" t="str">
        <f t="shared" si="215"/>
        <v/>
      </c>
      <c r="CK173" s="2" t="str">
        <f t="shared" si="215"/>
        <v/>
      </c>
    </row>
    <row r="174" spans="1:89" ht="14.5" customHeight="1">
      <c r="A174" s="5">
        <v>43132</v>
      </c>
      <c r="B174" s="6">
        <f t="shared" si="198"/>
        <v>0</v>
      </c>
      <c r="C174" s="2">
        <f t="shared" si="199"/>
        <v>0</v>
      </c>
      <c r="D174" s="2">
        <f t="shared" si="199"/>
        <v>7.9100749375520408E-3</v>
      </c>
      <c r="E174" s="2">
        <f t="shared" si="199"/>
        <v>0</v>
      </c>
      <c r="F174" s="2">
        <f t="shared" si="199"/>
        <v>0</v>
      </c>
      <c r="G174" s="2">
        <f t="shared" si="199"/>
        <v>0</v>
      </c>
      <c r="H174" s="2">
        <f t="shared" si="199"/>
        <v>0</v>
      </c>
      <c r="I174" s="2">
        <f t="shared" si="199"/>
        <v>0</v>
      </c>
      <c r="J174" s="2">
        <f t="shared" si="199"/>
        <v>0</v>
      </c>
      <c r="K174" s="2">
        <f t="shared" si="199"/>
        <v>0</v>
      </c>
      <c r="L174" s="2">
        <f t="shared" si="199"/>
        <v>0</v>
      </c>
      <c r="M174" s="2">
        <f t="shared" si="199"/>
        <v>0</v>
      </c>
      <c r="N174" s="2">
        <f t="shared" si="199"/>
        <v>0</v>
      </c>
      <c r="O174" s="2">
        <f t="shared" si="199"/>
        <v>0</v>
      </c>
      <c r="P174" s="2">
        <f t="shared" si="199"/>
        <v>0</v>
      </c>
      <c r="Q174" s="2" t="str">
        <f t="shared" si="199"/>
        <v/>
      </c>
      <c r="R174" s="2" t="str">
        <f t="shared" si="199"/>
        <v/>
      </c>
      <c r="S174" s="2" t="str">
        <f t="shared" ref="S174:CD174" si="216">IF(S82="","",S82-R82)</f>
        <v/>
      </c>
      <c r="T174" s="2" t="str">
        <f t="shared" si="216"/>
        <v/>
      </c>
      <c r="U174" s="2" t="str">
        <f t="shared" si="216"/>
        <v/>
      </c>
      <c r="V174" s="2" t="str">
        <f t="shared" si="216"/>
        <v/>
      </c>
      <c r="W174" s="2" t="str">
        <f t="shared" si="216"/>
        <v/>
      </c>
      <c r="X174" s="2" t="str">
        <f t="shared" si="216"/>
        <v/>
      </c>
      <c r="Y174" s="2" t="str">
        <f t="shared" si="216"/>
        <v/>
      </c>
      <c r="Z174" s="2" t="str">
        <f t="shared" si="216"/>
        <v/>
      </c>
      <c r="AA174" s="2" t="str">
        <f t="shared" si="216"/>
        <v/>
      </c>
      <c r="AB174" s="2" t="str">
        <f t="shared" si="216"/>
        <v/>
      </c>
      <c r="AC174" s="2" t="str">
        <f t="shared" si="216"/>
        <v/>
      </c>
      <c r="AD174" s="2" t="str">
        <f t="shared" si="216"/>
        <v/>
      </c>
      <c r="AE174" s="2" t="str">
        <f t="shared" si="216"/>
        <v/>
      </c>
      <c r="AF174" s="2" t="str">
        <f t="shared" si="216"/>
        <v/>
      </c>
      <c r="AG174" s="2" t="str">
        <f t="shared" si="216"/>
        <v/>
      </c>
      <c r="AH174" s="2" t="str">
        <f t="shared" si="216"/>
        <v/>
      </c>
      <c r="AI174" s="2" t="str">
        <f t="shared" si="216"/>
        <v/>
      </c>
      <c r="AJ174" s="2" t="str">
        <f t="shared" si="216"/>
        <v/>
      </c>
      <c r="AK174" s="2" t="str">
        <f t="shared" si="216"/>
        <v/>
      </c>
      <c r="AL174" s="2" t="str">
        <f t="shared" si="216"/>
        <v/>
      </c>
      <c r="AM174" s="2" t="str">
        <f t="shared" si="216"/>
        <v/>
      </c>
      <c r="AN174" s="2" t="str">
        <f t="shared" si="216"/>
        <v/>
      </c>
      <c r="AO174" s="2" t="str">
        <f t="shared" si="216"/>
        <v/>
      </c>
      <c r="AP174" s="2" t="str">
        <f t="shared" si="216"/>
        <v/>
      </c>
      <c r="AQ174" s="2" t="str">
        <f t="shared" si="216"/>
        <v/>
      </c>
      <c r="AR174" s="2" t="str">
        <f t="shared" si="216"/>
        <v/>
      </c>
      <c r="AS174" s="2" t="str">
        <f t="shared" si="216"/>
        <v/>
      </c>
      <c r="AT174" s="2" t="str">
        <f t="shared" si="216"/>
        <v/>
      </c>
      <c r="AU174" s="2" t="str">
        <f t="shared" si="216"/>
        <v/>
      </c>
      <c r="AV174" s="2" t="str">
        <f t="shared" si="216"/>
        <v/>
      </c>
      <c r="AW174" s="2" t="str">
        <f t="shared" si="216"/>
        <v/>
      </c>
      <c r="AX174" s="2" t="str">
        <f t="shared" si="216"/>
        <v/>
      </c>
      <c r="AY174" s="2" t="str">
        <f t="shared" si="216"/>
        <v/>
      </c>
      <c r="AZ174" s="2" t="str">
        <f t="shared" si="216"/>
        <v/>
      </c>
      <c r="BA174" s="2" t="str">
        <f t="shared" si="216"/>
        <v/>
      </c>
      <c r="BB174" s="2" t="str">
        <f t="shared" si="216"/>
        <v/>
      </c>
      <c r="BC174" s="2" t="str">
        <f t="shared" si="216"/>
        <v/>
      </c>
      <c r="BD174" s="2" t="str">
        <f t="shared" si="216"/>
        <v/>
      </c>
      <c r="BE174" s="2" t="str">
        <f t="shared" si="216"/>
        <v/>
      </c>
      <c r="BF174" s="2" t="str">
        <f t="shared" si="216"/>
        <v/>
      </c>
      <c r="BG174" s="2" t="str">
        <f t="shared" si="216"/>
        <v/>
      </c>
      <c r="BH174" s="2" t="str">
        <f t="shared" si="216"/>
        <v/>
      </c>
      <c r="BI174" s="2" t="str">
        <f t="shared" si="216"/>
        <v/>
      </c>
      <c r="BJ174" s="2" t="str">
        <f t="shared" si="216"/>
        <v/>
      </c>
      <c r="BK174" s="2" t="str">
        <f t="shared" si="216"/>
        <v/>
      </c>
      <c r="BL174" s="2" t="str">
        <f t="shared" si="216"/>
        <v/>
      </c>
      <c r="BM174" s="2" t="str">
        <f t="shared" si="216"/>
        <v/>
      </c>
      <c r="BN174" s="2" t="str">
        <f t="shared" si="216"/>
        <v/>
      </c>
      <c r="BO174" s="2" t="str">
        <f t="shared" si="216"/>
        <v/>
      </c>
      <c r="BP174" s="2" t="str">
        <f t="shared" si="216"/>
        <v/>
      </c>
      <c r="BQ174" s="2" t="str">
        <f t="shared" si="216"/>
        <v/>
      </c>
      <c r="BR174" s="2" t="str">
        <f t="shared" si="216"/>
        <v/>
      </c>
      <c r="BS174" s="2" t="str">
        <f t="shared" si="216"/>
        <v/>
      </c>
      <c r="BT174" s="2" t="str">
        <f t="shared" si="216"/>
        <v/>
      </c>
      <c r="BU174" s="2" t="str">
        <f t="shared" si="216"/>
        <v/>
      </c>
      <c r="BV174" s="2" t="str">
        <f t="shared" si="216"/>
        <v/>
      </c>
      <c r="BW174" s="2" t="str">
        <f t="shared" si="216"/>
        <v/>
      </c>
      <c r="BX174" s="2" t="str">
        <f t="shared" si="216"/>
        <v/>
      </c>
      <c r="BY174" s="2" t="str">
        <f t="shared" si="216"/>
        <v/>
      </c>
      <c r="BZ174" s="2" t="str">
        <f t="shared" si="216"/>
        <v/>
      </c>
      <c r="CA174" s="2" t="str">
        <f t="shared" si="216"/>
        <v/>
      </c>
      <c r="CB174" s="2" t="str">
        <f t="shared" si="216"/>
        <v/>
      </c>
      <c r="CC174" s="2" t="str">
        <f t="shared" si="216"/>
        <v/>
      </c>
      <c r="CD174" s="2" t="str">
        <f t="shared" si="216"/>
        <v/>
      </c>
      <c r="CE174" s="2" t="str">
        <f t="shared" ref="CE174:CK174" si="217">IF(CE82="","",CE82-CD82)</f>
        <v/>
      </c>
      <c r="CF174" s="2" t="str">
        <f t="shared" si="217"/>
        <v/>
      </c>
      <c r="CG174" s="2" t="str">
        <f t="shared" si="217"/>
        <v/>
      </c>
      <c r="CH174" s="2" t="str">
        <f t="shared" si="217"/>
        <v/>
      </c>
      <c r="CI174" s="2" t="str">
        <f t="shared" si="217"/>
        <v/>
      </c>
      <c r="CJ174" s="2" t="str">
        <f t="shared" si="217"/>
        <v/>
      </c>
      <c r="CK174" s="2" t="str">
        <f t="shared" si="217"/>
        <v/>
      </c>
    </row>
    <row r="175" spans="1:89" ht="14.5" customHeight="1">
      <c r="A175" s="5">
        <v>43160</v>
      </c>
      <c r="B175" s="6">
        <f t="shared" si="198"/>
        <v>0</v>
      </c>
      <c r="C175" s="2">
        <f t="shared" si="199"/>
        <v>0</v>
      </c>
      <c r="D175" s="2">
        <f t="shared" si="199"/>
        <v>1.395519647447668E-2</v>
      </c>
      <c r="E175" s="2">
        <f t="shared" si="199"/>
        <v>3.6724201248622933E-4</v>
      </c>
      <c r="F175" s="2">
        <f t="shared" si="199"/>
        <v>0</v>
      </c>
      <c r="G175" s="2">
        <f t="shared" si="199"/>
        <v>0</v>
      </c>
      <c r="H175" s="2">
        <f t="shared" si="199"/>
        <v>0</v>
      </c>
      <c r="I175" s="2">
        <f t="shared" si="199"/>
        <v>0</v>
      </c>
      <c r="J175" s="2">
        <f t="shared" si="199"/>
        <v>0</v>
      </c>
      <c r="K175" s="2">
        <f t="shared" si="199"/>
        <v>0</v>
      </c>
      <c r="L175" s="2">
        <f t="shared" si="199"/>
        <v>0</v>
      </c>
      <c r="M175" s="2">
        <f t="shared" si="199"/>
        <v>0</v>
      </c>
      <c r="N175" s="2">
        <f t="shared" si="199"/>
        <v>0</v>
      </c>
      <c r="O175" s="2">
        <f t="shared" si="199"/>
        <v>0</v>
      </c>
      <c r="P175" s="2" t="str">
        <f t="shared" si="199"/>
        <v/>
      </c>
      <c r="Q175" s="2" t="str">
        <f t="shared" si="199"/>
        <v/>
      </c>
      <c r="R175" s="2" t="str">
        <f t="shared" si="199"/>
        <v/>
      </c>
      <c r="S175" s="2" t="str">
        <f t="shared" ref="S175:CD175" si="218">IF(S83="","",S83-R83)</f>
        <v/>
      </c>
      <c r="T175" s="2" t="str">
        <f t="shared" si="218"/>
        <v/>
      </c>
      <c r="U175" s="2" t="str">
        <f t="shared" si="218"/>
        <v/>
      </c>
      <c r="V175" s="2" t="str">
        <f t="shared" si="218"/>
        <v/>
      </c>
      <c r="W175" s="2" t="str">
        <f t="shared" si="218"/>
        <v/>
      </c>
      <c r="X175" s="2" t="str">
        <f t="shared" si="218"/>
        <v/>
      </c>
      <c r="Y175" s="2" t="str">
        <f t="shared" si="218"/>
        <v/>
      </c>
      <c r="Z175" s="2" t="str">
        <f t="shared" si="218"/>
        <v/>
      </c>
      <c r="AA175" s="2" t="str">
        <f t="shared" si="218"/>
        <v/>
      </c>
      <c r="AB175" s="2" t="str">
        <f t="shared" si="218"/>
        <v/>
      </c>
      <c r="AC175" s="2" t="str">
        <f t="shared" si="218"/>
        <v/>
      </c>
      <c r="AD175" s="2" t="str">
        <f t="shared" si="218"/>
        <v/>
      </c>
      <c r="AE175" s="2" t="str">
        <f t="shared" si="218"/>
        <v/>
      </c>
      <c r="AF175" s="2" t="str">
        <f t="shared" si="218"/>
        <v/>
      </c>
      <c r="AG175" s="2" t="str">
        <f t="shared" si="218"/>
        <v/>
      </c>
      <c r="AH175" s="2" t="str">
        <f t="shared" si="218"/>
        <v/>
      </c>
      <c r="AI175" s="2" t="str">
        <f t="shared" si="218"/>
        <v/>
      </c>
      <c r="AJ175" s="2" t="str">
        <f t="shared" si="218"/>
        <v/>
      </c>
      <c r="AK175" s="2" t="str">
        <f t="shared" si="218"/>
        <v/>
      </c>
      <c r="AL175" s="2" t="str">
        <f t="shared" si="218"/>
        <v/>
      </c>
      <c r="AM175" s="2" t="str">
        <f t="shared" si="218"/>
        <v/>
      </c>
      <c r="AN175" s="2" t="str">
        <f t="shared" si="218"/>
        <v/>
      </c>
      <c r="AO175" s="2" t="str">
        <f t="shared" si="218"/>
        <v/>
      </c>
      <c r="AP175" s="2" t="str">
        <f t="shared" si="218"/>
        <v/>
      </c>
      <c r="AQ175" s="2" t="str">
        <f t="shared" si="218"/>
        <v/>
      </c>
      <c r="AR175" s="2" t="str">
        <f t="shared" si="218"/>
        <v/>
      </c>
      <c r="AS175" s="2" t="str">
        <f t="shared" si="218"/>
        <v/>
      </c>
      <c r="AT175" s="2" t="str">
        <f t="shared" si="218"/>
        <v/>
      </c>
      <c r="AU175" s="2" t="str">
        <f t="shared" si="218"/>
        <v/>
      </c>
      <c r="AV175" s="2" t="str">
        <f t="shared" si="218"/>
        <v/>
      </c>
      <c r="AW175" s="2" t="str">
        <f t="shared" si="218"/>
        <v/>
      </c>
      <c r="AX175" s="2" t="str">
        <f t="shared" si="218"/>
        <v/>
      </c>
      <c r="AY175" s="2" t="str">
        <f t="shared" si="218"/>
        <v/>
      </c>
      <c r="AZ175" s="2" t="str">
        <f t="shared" si="218"/>
        <v/>
      </c>
      <c r="BA175" s="2" t="str">
        <f t="shared" si="218"/>
        <v/>
      </c>
      <c r="BB175" s="2" t="str">
        <f t="shared" si="218"/>
        <v/>
      </c>
      <c r="BC175" s="2" t="str">
        <f t="shared" si="218"/>
        <v/>
      </c>
      <c r="BD175" s="2" t="str">
        <f t="shared" si="218"/>
        <v/>
      </c>
      <c r="BE175" s="2" t="str">
        <f t="shared" si="218"/>
        <v/>
      </c>
      <c r="BF175" s="2" t="str">
        <f t="shared" si="218"/>
        <v/>
      </c>
      <c r="BG175" s="2" t="str">
        <f t="shared" si="218"/>
        <v/>
      </c>
      <c r="BH175" s="2" t="str">
        <f t="shared" si="218"/>
        <v/>
      </c>
      <c r="BI175" s="2" t="str">
        <f t="shared" si="218"/>
        <v/>
      </c>
      <c r="BJ175" s="2" t="str">
        <f t="shared" si="218"/>
        <v/>
      </c>
      <c r="BK175" s="2" t="str">
        <f t="shared" si="218"/>
        <v/>
      </c>
      <c r="BL175" s="2" t="str">
        <f t="shared" si="218"/>
        <v/>
      </c>
      <c r="BM175" s="2" t="str">
        <f t="shared" si="218"/>
        <v/>
      </c>
      <c r="BN175" s="2" t="str">
        <f t="shared" si="218"/>
        <v/>
      </c>
      <c r="BO175" s="2" t="str">
        <f t="shared" si="218"/>
        <v/>
      </c>
      <c r="BP175" s="2" t="str">
        <f t="shared" si="218"/>
        <v/>
      </c>
      <c r="BQ175" s="2" t="str">
        <f t="shared" si="218"/>
        <v/>
      </c>
      <c r="BR175" s="2" t="str">
        <f t="shared" si="218"/>
        <v/>
      </c>
      <c r="BS175" s="2" t="str">
        <f t="shared" si="218"/>
        <v/>
      </c>
      <c r="BT175" s="2" t="str">
        <f t="shared" si="218"/>
        <v/>
      </c>
      <c r="BU175" s="2" t="str">
        <f t="shared" si="218"/>
        <v/>
      </c>
      <c r="BV175" s="2" t="str">
        <f t="shared" si="218"/>
        <v/>
      </c>
      <c r="BW175" s="2" t="str">
        <f t="shared" si="218"/>
        <v/>
      </c>
      <c r="BX175" s="2" t="str">
        <f t="shared" si="218"/>
        <v/>
      </c>
      <c r="BY175" s="2" t="str">
        <f t="shared" si="218"/>
        <v/>
      </c>
      <c r="BZ175" s="2" t="str">
        <f t="shared" si="218"/>
        <v/>
      </c>
      <c r="CA175" s="2" t="str">
        <f t="shared" si="218"/>
        <v/>
      </c>
      <c r="CB175" s="2" t="str">
        <f t="shared" si="218"/>
        <v/>
      </c>
      <c r="CC175" s="2" t="str">
        <f t="shared" si="218"/>
        <v/>
      </c>
      <c r="CD175" s="2" t="str">
        <f t="shared" si="218"/>
        <v/>
      </c>
      <c r="CE175" s="2" t="str">
        <f t="shared" ref="CE175:CK175" si="219">IF(CE83="","",CE83-CD83)</f>
        <v/>
      </c>
      <c r="CF175" s="2" t="str">
        <f t="shared" si="219"/>
        <v/>
      </c>
      <c r="CG175" s="2" t="str">
        <f t="shared" si="219"/>
        <v/>
      </c>
      <c r="CH175" s="2" t="str">
        <f t="shared" si="219"/>
        <v/>
      </c>
      <c r="CI175" s="2" t="str">
        <f t="shared" si="219"/>
        <v/>
      </c>
      <c r="CJ175" s="2" t="str">
        <f t="shared" si="219"/>
        <v/>
      </c>
      <c r="CK175" s="2" t="str">
        <f t="shared" si="219"/>
        <v/>
      </c>
    </row>
    <row r="176" spans="1:89" ht="14.5" customHeight="1">
      <c r="A176" s="5">
        <v>43191</v>
      </c>
      <c r="B176" s="6">
        <f t="shared" si="198"/>
        <v>0</v>
      </c>
      <c r="C176" s="2">
        <f t="shared" si="199"/>
        <v>0</v>
      </c>
      <c r="D176" s="2">
        <f t="shared" si="199"/>
        <v>1.704996034892942E-2</v>
      </c>
      <c r="E176" s="2">
        <f t="shared" si="199"/>
        <v>0</v>
      </c>
      <c r="F176" s="2">
        <f t="shared" si="199"/>
        <v>0</v>
      </c>
      <c r="G176" s="2">
        <f t="shared" si="199"/>
        <v>0</v>
      </c>
      <c r="H176" s="2">
        <f t="shared" si="199"/>
        <v>0</v>
      </c>
      <c r="I176" s="2">
        <f t="shared" si="199"/>
        <v>0</v>
      </c>
      <c r="J176" s="2">
        <f t="shared" si="199"/>
        <v>0</v>
      </c>
      <c r="K176" s="2">
        <f t="shared" si="199"/>
        <v>0</v>
      </c>
      <c r="L176" s="2">
        <f t="shared" si="199"/>
        <v>0</v>
      </c>
      <c r="M176" s="2">
        <f t="shared" si="199"/>
        <v>0</v>
      </c>
      <c r="N176" s="2">
        <f t="shared" si="199"/>
        <v>0</v>
      </c>
      <c r="O176" s="2" t="str">
        <f t="shared" si="199"/>
        <v/>
      </c>
      <c r="P176" s="2" t="str">
        <f t="shared" si="199"/>
        <v/>
      </c>
      <c r="Q176" s="2" t="str">
        <f t="shared" si="199"/>
        <v/>
      </c>
      <c r="R176" s="2" t="str">
        <f t="shared" si="199"/>
        <v/>
      </c>
      <c r="S176" s="2" t="str">
        <f t="shared" ref="S176:CD176" si="220">IF(S84="","",S84-R84)</f>
        <v/>
      </c>
      <c r="T176" s="2" t="str">
        <f t="shared" si="220"/>
        <v/>
      </c>
      <c r="U176" s="2" t="str">
        <f t="shared" si="220"/>
        <v/>
      </c>
      <c r="V176" s="2" t="str">
        <f t="shared" si="220"/>
        <v/>
      </c>
      <c r="W176" s="2" t="str">
        <f t="shared" si="220"/>
        <v/>
      </c>
      <c r="X176" s="2" t="str">
        <f t="shared" si="220"/>
        <v/>
      </c>
      <c r="Y176" s="2" t="str">
        <f t="shared" si="220"/>
        <v/>
      </c>
      <c r="Z176" s="2" t="str">
        <f t="shared" si="220"/>
        <v/>
      </c>
      <c r="AA176" s="2" t="str">
        <f t="shared" si="220"/>
        <v/>
      </c>
      <c r="AB176" s="2" t="str">
        <f t="shared" si="220"/>
        <v/>
      </c>
      <c r="AC176" s="2" t="str">
        <f t="shared" si="220"/>
        <v/>
      </c>
      <c r="AD176" s="2" t="str">
        <f t="shared" si="220"/>
        <v/>
      </c>
      <c r="AE176" s="2" t="str">
        <f t="shared" si="220"/>
        <v/>
      </c>
      <c r="AF176" s="2" t="str">
        <f t="shared" si="220"/>
        <v/>
      </c>
      <c r="AG176" s="2" t="str">
        <f t="shared" si="220"/>
        <v/>
      </c>
      <c r="AH176" s="2" t="str">
        <f t="shared" si="220"/>
        <v/>
      </c>
      <c r="AI176" s="2" t="str">
        <f t="shared" si="220"/>
        <v/>
      </c>
      <c r="AJ176" s="2" t="str">
        <f t="shared" si="220"/>
        <v/>
      </c>
      <c r="AK176" s="2" t="str">
        <f t="shared" si="220"/>
        <v/>
      </c>
      <c r="AL176" s="2" t="str">
        <f t="shared" si="220"/>
        <v/>
      </c>
      <c r="AM176" s="2" t="str">
        <f t="shared" si="220"/>
        <v/>
      </c>
      <c r="AN176" s="2" t="str">
        <f t="shared" si="220"/>
        <v/>
      </c>
      <c r="AO176" s="2" t="str">
        <f t="shared" si="220"/>
        <v/>
      </c>
      <c r="AP176" s="2" t="str">
        <f t="shared" si="220"/>
        <v/>
      </c>
      <c r="AQ176" s="2" t="str">
        <f t="shared" si="220"/>
        <v/>
      </c>
      <c r="AR176" s="2" t="str">
        <f t="shared" si="220"/>
        <v/>
      </c>
      <c r="AS176" s="2" t="str">
        <f t="shared" si="220"/>
        <v/>
      </c>
      <c r="AT176" s="2" t="str">
        <f t="shared" si="220"/>
        <v/>
      </c>
      <c r="AU176" s="2" t="str">
        <f t="shared" si="220"/>
        <v/>
      </c>
      <c r="AV176" s="2" t="str">
        <f t="shared" si="220"/>
        <v/>
      </c>
      <c r="AW176" s="2" t="str">
        <f t="shared" si="220"/>
        <v/>
      </c>
      <c r="AX176" s="2" t="str">
        <f t="shared" si="220"/>
        <v/>
      </c>
      <c r="AY176" s="2" t="str">
        <f t="shared" si="220"/>
        <v/>
      </c>
      <c r="AZ176" s="2" t="str">
        <f t="shared" si="220"/>
        <v/>
      </c>
      <c r="BA176" s="2" t="str">
        <f t="shared" si="220"/>
        <v/>
      </c>
      <c r="BB176" s="2" t="str">
        <f t="shared" si="220"/>
        <v/>
      </c>
      <c r="BC176" s="2" t="str">
        <f t="shared" si="220"/>
        <v/>
      </c>
      <c r="BD176" s="2" t="str">
        <f t="shared" si="220"/>
        <v/>
      </c>
      <c r="BE176" s="2" t="str">
        <f t="shared" si="220"/>
        <v/>
      </c>
      <c r="BF176" s="2" t="str">
        <f t="shared" si="220"/>
        <v/>
      </c>
      <c r="BG176" s="2" t="str">
        <f t="shared" si="220"/>
        <v/>
      </c>
      <c r="BH176" s="2" t="str">
        <f t="shared" si="220"/>
        <v/>
      </c>
      <c r="BI176" s="2" t="str">
        <f t="shared" si="220"/>
        <v/>
      </c>
      <c r="BJ176" s="2" t="str">
        <f t="shared" si="220"/>
        <v/>
      </c>
      <c r="BK176" s="2" t="str">
        <f t="shared" si="220"/>
        <v/>
      </c>
      <c r="BL176" s="2" t="str">
        <f t="shared" si="220"/>
        <v/>
      </c>
      <c r="BM176" s="2" t="str">
        <f t="shared" si="220"/>
        <v/>
      </c>
      <c r="BN176" s="2" t="str">
        <f t="shared" si="220"/>
        <v/>
      </c>
      <c r="BO176" s="2" t="str">
        <f t="shared" si="220"/>
        <v/>
      </c>
      <c r="BP176" s="2" t="str">
        <f t="shared" si="220"/>
        <v/>
      </c>
      <c r="BQ176" s="2" t="str">
        <f t="shared" si="220"/>
        <v/>
      </c>
      <c r="BR176" s="2" t="str">
        <f t="shared" si="220"/>
        <v/>
      </c>
      <c r="BS176" s="2" t="str">
        <f t="shared" si="220"/>
        <v/>
      </c>
      <c r="BT176" s="2" t="str">
        <f t="shared" si="220"/>
        <v/>
      </c>
      <c r="BU176" s="2" t="str">
        <f t="shared" si="220"/>
        <v/>
      </c>
      <c r="BV176" s="2" t="str">
        <f t="shared" si="220"/>
        <v/>
      </c>
      <c r="BW176" s="2" t="str">
        <f t="shared" si="220"/>
        <v/>
      </c>
      <c r="BX176" s="2" t="str">
        <f t="shared" si="220"/>
        <v/>
      </c>
      <c r="BY176" s="2" t="str">
        <f t="shared" si="220"/>
        <v/>
      </c>
      <c r="BZ176" s="2" t="str">
        <f t="shared" si="220"/>
        <v/>
      </c>
      <c r="CA176" s="2" t="str">
        <f t="shared" si="220"/>
        <v/>
      </c>
      <c r="CB176" s="2" t="str">
        <f t="shared" si="220"/>
        <v/>
      </c>
      <c r="CC176" s="2" t="str">
        <f t="shared" si="220"/>
        <v/>
      </c>
      <c r="CD176" s="2" t="str">
        <f t="shared" si="220"/>
        <v/>
      </c>
      <c r="CE176" s="2" t="str">
        <f t="shared" ref="CE176:CK176" si="221">IF(CE84="","",CE84-CD84)</f>
        <v/>
      </c>
      <c r="CF176" s="2" t="str">
        <f t="shared" si="221"/>
        <v/>
      </c>
      <c r="CG176" s="2" t="str">
        <f t="shared" si="221"/>
        <v/>
      </c>
      <c r="CH176" s="2" t="str">
        <f t="shared" si="221"/>
        <v/>
      </c>
      <c r="CI176" s="2" t="str">
        <f t="shared" si="221"/>
        <v/>
      </c>
      <c r="CJ176" s="2" t="str">
        <f t="shared" si="221"/>
        <v/>
      </c>
      <c r="CK176" s="2" t="str">
        <f t="shared" si="221"/>
        <v/>
      </c>
    </row>
    <row r="177" spans="1:89" ht="14.5" customHeight="1">
      <c r="A177" s="5">
        <v>43221</v>
      </c>
      <c r="B177" s="6">
        <f t="shared" si="198"/>
        <v>0</v>
      </c>
      <c r="C177" s="2">
        <f t="shared" si="199"/>
        <v>0</v>
      </c>
      <c r="D177" s="2">
        <f t="shared" si="199"/>
        <v>2.7366020524515394E-2</v>
      </c>
      <c r="E177" s="2">
        <f t="shared" si="199"/>
        <v>0</v>
      </c>
      <c r="F177" s="2">
        <f t="shared" si="199"/>
        <v>0</v>
      </c>
      <c r="G177" s="2">
        <f t="shared" si="199"/>
        <v>0</v>
      </c>
      <c r="H177" s="2">
        <f t="shared" si="199"/>
        <v>0</v>
      </c>
      <c r="I177" s="2">
        <f t="shared" si="199"/>
        <v>0</v>
      </c>
      <c r="J177" s="2">
        <f t="shared" si="199"/>
        <v>0</v>
      </c>
      <c r="K177" s="2">
        <f t="shared" si="199"/>
        <v>0</v>
      </c>
      <c r="L177" s="2">
        <f t="shared" si="199"/>
        <v>0</v>
      </c>
      <c r="M177" s="2">
        <f t="shared" si="199"/>
        <v>0</v>
      </c>
      <c r="N177" s="2" t="str">
        <f t="shared" si="199"/>
        <v/>
      </c>
      <c r="O177" s="2" t="str">
        <f t="shared" si="199"/>
        <v/>
      </c>
      <c r="P177" s="2" t="str">
        <f t="shared" si="199"/>
        <v/>
      </c>
      <c r="Q177" s="2" t="str">
        <f t="shared" si="199"/>
        <v/>
      </c>
      <c r="R177" s="2" t="str">
        <f t="shared" si="199"/>
        <v/>
      </c>
      <c r="S177" s="2" t="str">
        <f t="shared" ref="S177:CD177" si="222">IF(S85="","",S85-R85)</f>
        <v/>
      </c>
      <c r="T177" s="2" t="str">
        <f t="shared" si="222"/>
        <v/>
      </c>
      <c r="U177" s="2" t="str">
        <f t="shared" si="222"/>
        <v/>
      </c>
      <c r="V177" s="2" t="str">
        <f t="shared" si="222"/>
        <v/>
      </c>
      <c r="W177" s="2" t="str">
        <f t="shared" si="222"/>
        <v/>
      </c>
      <c r="X177" s="2" t="str">
        <f t="shared" si="222"/>
        <v/>
      </c>
      <c r="Y177" s="2" t="str">
        <f t="shared" si="222"/>
        <v/>
      </c>
      <c r="Z177" s="2" t="str">
        <f t="shared" si="222"/>
        <v/>
      </c>
      <c r="AA177" s="2" t="str">
        <f t="shared" si="222"/>
        <v/>
      </c>
      <c r="AB177" s="2" t="str">
        <f t="shared" si="222"/>
        <v/>
      </c>
      <c r="AC177" s="2" t="str">
        <f t="shared" si="222"/>
        <v/>
      </c>
      <c r="AD177" s="2" t="str">
        <f t="shared" si="222"/>
        <v/>
      </c>
      <c r="AE177" s="2" t="str">
        <f t="shared" si="222"/>
        <v/>
      </c>
      <c r="AF177" s="2" t="str">
        <f t="shared" si="222"/>
        <v/>
      </c>
      <c r="AG177" s="2" t="str">
        <f t="shared" si="222"/>
        <v/>
      </c>
      <c r="AH177" s="2" t="str">
        <f t="shared" si="222"/>
        <v/>
      </c>
      <c r="AI177" s="2" t="str">
        <f t="shared" si="222"/>
        <v/>
      </c>
      <c r="AJ177" s="2" t="str">
        <f t="shared" si="222"/>
        <v/>
      </c>
      <c r="AK177" s="2" t="str">
        <f t="shared" si="222"/>
        <v/>
      </c>
      <c r="AL177" s="2" t="str">
        <f t="shared" si="222"/>
        <v/>
      </c>
      <c r="AM177" s="2" t="str">
        <f t="shared" si="222"/>
        <v/>
      </c>
      <c r="AN177" s="2" t="str">
        <f t="shared" si="222"/>
        <v/>
      </c>
      <c r="AO177" s="2" t="str">
        <f t="shared" si="222"/>
        <v/>
      </c>
      <c r="AP177" s="2" t="str">
        <f t="shared" si="222"/>
        <v/>
      </c>
      <c r="AQ177" s="2" t="str">
        <f t="shared" si="222"/>
        <v/>
      </c>
      <c r="AR177" s="2" t="str">
        <f t="shared" si="222"/>
        <v/>
      </c>
      <c r="AS177" s="2" t="str">
        <f t="shared" si="222"/>
        <v/>
      </c>
      <c r="AT177" s="2" t="str">
        <f t="shared" si="222"/>
        <v/>
      </c>
      <c r="AU177" s="2" t="str">
        <f t="shared" si="222"/>
        <v/>
      </c>
      <c r="AV177" s="2" t="str">
        <f t="shared" si="222"/>
        <v/>
      </c>
      <c r="AW177" s="2" t="str">
        <f t="shared" si="222"/>
        <v/>
      </c>
      <c r="AX177" s="2" t="str">
        <f t="shared" si="222"/>
        <v/>
      </c>
      <c r="AY177" s="2" t="str">
        <f t="shared" si="222"/>
        <v/>
      </c>
      <c r="AZ177" s="2" t="str">
        <f t="shared" si="222"/>
        <v/>
      </c>
      <c r="BA177" s="2" t="str">
        <f t="shared" si="222"/>
        <v/>
      </c>
      <c r="BB177" s="2" t="str">
        <f t="shared" si="222"/>
        <v/>
      </c>
      <c r="BC177" s="2" t="str">
        <f t="shared" si="222"/>
        <v/>
      </c>
      <c r="BD177" s="2" t="str">
        <f t="shared" si="222"/>
        <v/>
      </c>
      <c r="BE177" s="2" t="str">
        <f t="shared" si="222"/>
        <v/>
      </c>
      <c r="BF177" s="2" t="str">
        <f t="shared" si="222"/>
        <v/>
      </c>
      <c r="BG177" s="2" t="str">
        <f t="shared" si="222"/>
        <v/>
      </c>
      <c r="BH177" s="2" t="str">
        <f t="shared" si="222"/>
        <v/>
      </c>
      <c r="BI177" s="2" t="str">
        <f t="shared" si="222"/>
        <v/>
      </c>
      <c r="BJ177" s="2" t="str">
        <f t="shared" si="222"/>
        <v/>
      </c>
      <c r="BK177" s="2" t="str">
        <f t="shared" si="222"/>
        <v/>
      </c>
      <c r="BL177" s="2" t="str">
        <f t="shared" si="222"/>
        <v/>
      </c>
      <c r="BM177" s="2" t="str">
        <f t="shared" si="222"/>
        <v/>
      </c>
      <c r="BN177" s="2" t="str">
        <f t="shared" si="222"/>
        <v/>
      </c>
      <c r="BO177" s="2" t="str">
        <f t="shared" si="222"/>
        <v/>
      </c>
      <c r="BP177" s="2" t="str">
        <f t="shared" si="222"/>
        <v/>
      </c>
      <c r="BQ177" s="2" t="str">
        <f t="shared" si="222"/>
        <v/>
      </c>
      <c r="BR177" s="2" t="str">
        <f t="shared" si="222"/>
        <v/>
      </c>
      <c r="BS177" s="2" t="str">
        <f t="shared" si="222"/>
        <v/>
      </c>
      <c r="BT177" s="2" t="str">
        <f t="shared" si="222"/>
        <v/>
      </c>
      <c r="BU177" s="2" t="str">
        <f t="shared" si="222"/>
        <v/>
      </c>
      <c r="BV177" s="2" t="str">
        <f t="shared" si="222"/>
        <v/>
      </c>
      <c r="BW177" s="2" t="str">
        <f t="shared" si="222"/>
        <v/>
      </c>
      <c r="BX177" s="2" t="str">
        <f t="shared" si="222"/>
        <v/>
      </c>
      <c r="BY177" s="2" t="str">
        <f t="shared" si="222"/>
        <v/>
      </c>
      <c r="BZ177" s="2" t="str">
        <f t="shared" si="222"/>
        <v/>
      </c>
      <c r="CA177" s="2" t="str">
        <f t="shared" si="222"/>
        <v/>
      </c>
      <c r="CB177" s="2" t="str">
        <f t="shared" si="222"/>
        <v/>
      </c>
      <c r="CC177" s="2" t="str">
        <f t="shared" si="222"/>
        <v/>
      </c>
      <c r="CD177" s="2" t="str">
        <f t="shared" si="222"/>
        <v/>
      </c>
      <c r="CE177" s="2" t="str">
        <f t="shared" ref="CE177:CK177" si="223">IF(CE85="","",CE85-CD85)</f>
        <v/>
      </c>
      <c r="CF177" s="2" t="str">
        <f t="shared" si="223"/>
        <v/>
      </c>
      <c r="CG177" s="2" t="str">
        <f t="shared" si="223"/>
        <v/>
      </c>
      <c r="CH177" s="2" t="str">
        <f t="shared" si="223"/>
        <v/>
      </c>
      <c r="CI177" s="2" t="str">
        <f t="shared" si="223"/>
        <v/>
      </c>
      <c r="CJ177" s="2" t="str">
        <f t="shared" si="223"/>
        <v/>
      </c>
      <c r="CK177" s="2" t="str">
        <f t="shared" si="223"/>
        <v/>
      </c>
    </row>
    <row r="178" spans="1:89" ht="14.5" customHeight="1">
      <c r="A178" s="5">
        <v>43252</v>
      </c>
      <c r="B178" s="6">
        <f t="shared" si="198"/>
        <v>0</v>
      </c>
      <c r="C178" s="2">
        <f t="shared" si="199"/>
        <v>0</v>
      </c>
      <c r="D178" s="2">
        <f t="shared" si="199"/>
        <v>2.9927760577915376E-2</v>
      </c>
      <c r="E178" s="2">
        <f t="shared" si="199"/>
        <v>0</v>
      </c>
      <c r="F178" s="2">
        <f t="shared" si="199"/>
        <v>0</v>
      </c>
      <c r="G178" s="2">
        <f t="shared" si="199"/>
        <v>0</v>
      </c>
      <c r="H178" s="2">
        <f t="shared" si="199"/>
        <v>0</v>
      </c>
      <c r="I178" s="2">
        <f t="shared" si="199"/>
        <v>0</v>
      </c>
      <c r="J178" s="2">
        <f t="shared" si="199"/>
        <v>0</v>
      </c>
      <c r="K178" s="2">
        <f t="shared" si="199"/>
        <v>0</v>
      </c>
      <c r="L178" s="2">
        <f t="shared" si="199"/>
        <v>0</v>
      </c>
      <c r="M178" s="2" t="str">
        <f t="shared" si="199"/>
        <v/>
      </c>
      <c r="N178" s="2" t="str">
        <f t="shared" si="199"/>
        <v/>
      </c>
      <c r="O178" s="2" t="str">
        <f t="shared" si="199"/>
        <v/>
      </c>
      <c r="P178" s="2" t="str">
        <f t="shared" si="199"/>
        <v/>
      </c>
      <c r="Q178" s="2" t="str">
        <f t="shared" si="199"/>
        <v/>
      </c>
      <c r="R178" s="2" t="str">
        <f t="shared" si="199"/>
        <v/>
      </c>
      <c r="S178" s="2" t="str">
        <f t="shared" ref="S178:CD178" si="224">IF(S86="","",S86-R86)</f>
        <v/>
      </c>
      <c r="T178" s="2" t="str">
        <f t="shared" si="224"/>
        <v/>
      </c>
      <c r="U178" s="2" t="str">
        <f t="shared" si="224"/>
        <v/>
      </c>
      <c r="V178" s="2" t="str">
        <f t="shared" si="224"/>
        <v/>
      </c>
      <c r="W178" s="2" t="str">
        <f t="shared" si="224"/>
        <v/>
      </c>
      <c r="X178" s="2" t="str">
        <f t="shared" si="224"/>
        <v/>
      </c>
      <c r="Y178" s="2" t="str">
        <f t="shared" si="224"/>
        <v/>
      </c>
      <c r="Z178" s="2" t="str">
        <f t="shared" si="224"/>
        <v/>
      </c>
      <c r="AA178" s="2" t="str">
        <f t="shared" si="224"/>
        <v/>
      </c>
      <c r="AB178" s="2" t="str">
        <f t="shared" si="224"/>
        <v/>
      </c>
      <c r="AC178" s="2" t="str">
        <f t="shared" si="224"/>
        <v/>
      </c>
      <c r="AD178" s="2" t="str">
        <f t="shared" si="224"/>
        <v/>
      </c>
      <c r="AE178" s="2" t="str">
        <f t="shared" si="224"/>
        <v/>
      </c>
      <c r="AF178" s="2" t="str">
        <f t="shared" si="224"/>
        <v/>
      </c>
      <c r="AG178" s="2" t="str">
        <f t="shared" si="224"/>
        <v/>
      </c>
      <c r="AH178" s="2" t="str">
        <f t="shared" si="224"/>
        <v/>
      </c>
      <c r="AI178" s="2" t="str">
        <f t="shared" si="224"/>
        <v/>
      </c>
      <c r="AJ178" s="2" t="str">
        <f t="shared" si="224"/>
        <v/>
      </c>
      <c r="AK178" s="2" t="str">
        <f t="shared" si="224"/>
        <v/>
      </c>
      <c r="AL178" s="2" t="str">
        <f t="shared" si="224"/>
        <v/>
      </c>
      <c r="AM178" s="2" t="str">
        <f t="shared" si="224"/>
        <v/>
      </c>
      <c r="AN178" s="2" t="str">
        <f t="shared" si="224"/>
        <v/>
      </c>
      <c r="AO178" s="2" t="str">
        <f t="shared" si="224"/>
        <v/>
      </c>
      <c r="AP178" s="2" t="str">
        <f t="shared" si="224"/>
        <v/>
      </c>
      <c r="AQ178" s="2" t="str">
        <f t="shared" si="224"/>
        <v/>
      </c>
      <c r="AR178" s="2" t="str">
        <f t="shared" si="224"/>
        <v/>
      </c>
      <c r="AS178" s="2" t="str">
        <f t="shared" si="224"/>
        <v/>
      </c>
      <c r="AT178" s="2" t="str">
        <f t="shared" si="224"/>
        <v/>
      </c>
      <c r="AU178" s="2" t="str">
        <f t="shared" si="224"/>
        <v/>
      </c>
      <c r="AV178" s="2" t="str">
        <f t="shared" si="224"/>
        <v/>
      </c>
      <c r="AW178" s="2" t="str">
        <f t="shared" si="224"/>
        <v/>
      </c>
      <c r="AX178" s="2" t="str">
        <f t="shared" si="224"/>
        <v/>
      </c>
      <c r="AY178" s="2" t="str">
        <f t="shared" si="224"/>
        <v/>
      </c>
      <c r="AZ178" s="2" t="str">
        <f t="shared" si="224"/>
        <v/>
      </c>
      <c r="BA178" s="2" t="str">
        <f t="shared" si="224"/>
        <v/>
      </c>
      <c r="BB178" s="2" t="str">
        <f t="shared" si="224"/>
        <v/>
      </c>
      <c r="BC178" s="2" t="str">
        <f t="shared" si="224"/>
        <v/>
      </c>
      <c r="BD178" s="2" t="str">
        <f t="shared" si="224"/>
        <v/>
      </c>
      <c r="BE178" s="2" t="str">
        <f t="shared" si="224"/>
        <v/>
      </c>
      <c r="BF178" s="2" t="str">
        <f t="shared" si="224"/>
        <v/>
      </c>
      <c r="BG178" s="2" t="str">
        <f t="shared" si="224"/>
        <v/>
      </c>
      <c r="BH178" s="2" t="str">
        <f t="shared" si="224"/>
        <v/>
      </c>
      <c r="BI178" s="2" t="str">
        <f t="shared" si="224"/>
        <v/>
      </c>
      <c r="BJ178" s="2" t="str">
        <f t="shared" si="224"/>
        <v/>
      </c>
      <c r="BK178" s="2" t="str">
        <f t="shared" si="224"/>
        <v/>
      </c>
      <c r="BL178" s="2" t="str">
        <f t="shared" si="224"/>
        <v/>
      </c>
      <c r="BM178" s="2" t="str">
        <f t="shared" si="224"/>
        <v/>
      </c>
      <c r="BN178" s="2" t="str">
        <f t="shared" si="224"/>
        <v/>
      </c>
      <c r="BO178" s="2" t="str">
        <f t="shared" si="224"/>
        <v/>
      </c>
      <c r="BP178" s="2" t="str">
        <f t="shared" si="224"/>
        <v/>
      </c>
      <c r="BQ178" s="2" t="str">
        <f t="shared" si="224"/>
        <v/>
      </c>
      <c r="BR178" s="2" t="str">
        <f t="shared" si="224"/>
        <v/>
      </c>
      <c r="BS178" s="2" t="str">
        <f t="shared" si="224"/>
        <v/>
      </c>
      <c r="BT178" s="2" t="str">
        <f t="shared" si="224"/>
        <v/>
      </c>
      <c r="BU178" s="2" t="str">
        <f t="shared" si="224"/>
        <v/>
      </c>
      <c r="BV178" s="2" t="str">
        <f t="shared" si="224"/>
        <v/>
      </c>
      <c r="BW178" s="2" t="str">
        <f t="shared" si="224"/>
        <v/>
      </c>
      <c r="BX178" s="2" t="str">
        <f t="shared" si="224"/>
        <v/>
      </c>
      <c r="BY178" s="2" t="str">
        <f t="shared" si="224"/>
        <v/>
      </c>
      <c r="BZ178" s="2" t="str">
        <f t="shared" si="224"/>
        <v/>
      </c>
      <c r="CA178" s="2" t="str">
        <f t="shared" si="224"/>
        <v/>
      </c>
      <c r="CB178" s="2" t="str">
        <f t="shared" si="224"/>
        <v/>
      </c>
      <c r="CC178" s="2" t="str">
        <f t="shared" si="224"/>
        <v/>
      </c>
      <c r="CD178" s="2" t="str">
        <f t="shared" si="224"/>
        <v/>
      </c>
      <c r="CE178" s="2" t="str">
        <f t="shared" ref="CE178:CK178" si="225">IF(CE86="","",CE86-CD86)</f>
        <v/>
      </c>
      <c r="CF178" s="2" t="str">
        <f t="shared" si="225"/>
        <v/>
      </c>
      <c r="CG178" s="2" t="str">
        <f t="shared" si="225"/>
        <v/>
      </c>
      <c r="CH178" s="2" t="str">
        <f t="shared" si="225"/>
        <v/>
      </c>
      <c r="CI178" s="2" t="str">
        <f t="shared" si="225"/>
        <v/>
      </c>
      <c r="CJ178" s="2" t="str">
        <f t="shared" si="225"/>
        <v/>
      </c>
      <c r="CK178" s="2" t="str">
        <f t="shared" si="225"/>
        <v/>
      </c>
    </row>
    <row r="179" spans="1:89" ht="14.5" customHeight="1">
      <c r="A179" s="5">
        <v>43282</v>
      </c>
      <c r="B179" s="6">
        <f t="shared" si="198"/>
        <v>0</v>
      </c>
      <c r="C179" s="2">
        <f t="shared" si="199"/>
        <v>0</v>
      </c>
      <c r="D179" s="2">
        <f t="shared" si="199"/>
        <v>3.6882393876130827E-2</v>
      </c>
      <c r="E179" s="2">
        <f t="shared" si="199"/>
        <v>0</v>
      </c>
      <c r="F179" s="2">
        <f t="shared" si="199"/>
        <v>0</v>
      </c>
      <c r="G179" s="2">
        <f t="shared" si="199"/>
        <v>0</v>
      </c>
      <c r="H179" s="2">
        <f t="shared" si="199"/>
        <v>0</v>
      </c>
      <c r="I179" s="2">
        <f t="shared" si="199"/>
        <v>0</v>
      </c>
      <c r="J179" s="2">
        <f t="shared" si="199"/>
        <v>0</v>
      </c>
      <c r="K179" s="2">
        <f t="shared" si="199"/>
        <v>0</v>
      </c>
      <c r="L179" s="2" t="str">
        <f t="shared" si="199"/>
        <v/>
      </c>
      <c r="M179" s="2" t="str">
        <f t="shared" si="199"/>
        <v/>
      </c>
      <c r="N179" s="2" t="str">
        <f t="shared" si="199"/>
        <v/>
      </c>
      <c r="O179" s="2" t="str">
        <f t="shared" si="199"/>
        <v/>
      </c>
      <c r="P179" s="2" t="str">
        <f t="shared" si="199"/>
        <v/>
      </c>
      <c r="Q179" s="2" t="str">
        <f t="shared" si="199"/>
        <v/>
      </c>
      <c r="R179" s="2" t="str">
        <f t="shared" si="199"/>
        <v/>
      </c>
      <c r="S179" s="2" t="str">
        <f t="shared" ref="S179:CD179" si="226">IF(S87="","",S87-R87)</f>
        <v/>
      </c>
      <c r="T179" s="2" t="str">
        <f t="shared" si="226"/>
        <v/>
      </c>
      <c r="U179" s="2" t="str">
        <f t="shared" si="226"/>
        <v/>
      </c>
      <c r="V179" s="2" t="str">
        <f t="shared" si="226"/>
        <v/>
      </c>
      <c r="W179" s="2" t="str">
        <f t="shared" si="226"/>
        <v/>
      </c>
      <c r="X179" s="2" t="str">
        <f t="shared" si="226"/>
        <v/>
      </c>
      <c r="Y179" s="2" t="str">
        <f t="shared" si="226"/>
        <v/>
      </c>
      <c r="Z179" s="2" t="str">
        <f t="shared" si="226"/>
        <v/>
      </c>
      <c r="AA179" s="2" t="str">
        <f t="shared" si="226"/>
        <v/>
      </c>
      <c r="AB179" s="2" t="str">
        <f t="shared" si="226"/>
        <v/>
      </c>
      <c r="AC179" s="2" t="str">
        <f t="shared" si="226"/>
        <v/>
      </c>
      <c r="AD179" s="2" t="str">
        <f t="shared" si="226"/>
        <v/>
      </c>
      <c r="AE179" s="2" t="str">
        <f t="shared" si="226"/>
        <v/>
      </c>
      <c r="AF179" s="2" t="str">
        <f t="shared" si="226"/>
        <v/>
      </c>
      <c r="AG179" s="2" t="str">
        <f t="shared" si="226"/>
        <v/>
      </c>
      <c r="AH179" s="2" t="str">
        <f t="shared" si="226"/>
        <v/>
      </c>
      <c r="AI179" s="2" t="str">
        <f t="shared" si="226"/>
        <v/>
      </c>
      <c r="AJ179" s="2" t="str">
        <f t="shared" si="226"/>
        <v/>
      </c>
      <c r="AK179" s="2" t="str">
        <f t="shared" si="226"/>
        <v/>
      </c>
      <c r="AL179" s="2" t="str">
        <f t="shared" si="226"/>
        <v/>
      </c>
      <c r="AM179" s="2" t="str">
        <f t="shared" si="226"/>
        <v/>
      </c>
      <c r="AN179" s="2" t="str">
        <f t="shared" si="226"/>
        <v/>
      </c>
      <c r="AO179" s="2" t="str">
        <f t="shared" si="226"/>
        <v/>
      </c>
      <c r="AP179" s="2" t="str">
        <f t="shared" si="226"/>
        <v/>
      </c>
      <c r="AQ179" s="2" t="str">
        <f t="shared" si="226"/>
        <v/>
      </c>
      <c r="AR179" s="2" t="str">
        <f t="shared" si="226"/>
        <v/>
      </c>
      <c r="AS179" s="2" t="str">
        <f t="shared" si="226"/>
        <v/>
      </c>
      <c r="AT179" s="2" t="str">
        <f t="shared" si="226"/>
        <v/>
      </c>
      <c r="AU179" s="2" t="str">
        <f t="shared" si="226"/>
        <v/>
      </c>
      <c r="AV179" s="2" t="str">
        <f t="shared" si="226"/>
        <v/>
      </c>
      <c r="AW179" s="2" t="str">
        <f t="shared" si="226"/>
        <v/>
      </c>
      <c r="AX179" s="2" t="str">
        <f t="shared" si="226"/>
        <v/>
      </c>
      <c r="AY179" s="2" t="str">
        <f t="shared" si="226"/>
        <v/>
      </c>
      <c r="AZ179" s="2" t="str">
        <f t="shared" si="226"/>
        <v/>
      </c>
      <c r="BA179" s="2" t="str">
        <f t="shared" si="226"/>
        <v/>
      </c>
      <c r="BB179" s="2" t="str">
        <f t="shared" si="226"/>
        <v/>
      </c>
      <c r="BC179" s="2" t="str">
        <f t="shared" si="226"/>
        <v/>
      </c>
      <c r="BD179" s="2" t="str">
        <f t="shared" si="226"/>
        <v/>
      </c>
      <c r="BE179" s="2" t="str">
        <f t="shared" si="226"/>
        <v/>
      </c>
      <c r="BF179" s="2" t="str">
        <f t="shared" si="226"/>
        <v/>
      </c>
      <c r="BG179" s="2" t="str">
        <f t="shared" si="226"/>
        <v/>
      </c>
      <c r="BH179" s="2" t="str">
        <f t="shared" si="226"/>
        <v/>
      </c>
      <c r="BI179" s="2" t="str">
        <f t="shared" si="226"/>
        <v/>
      </c>
      <c r="BJ179" s="2" t="str">
        <f t="shared" si="226"/>
        <v/>
      </c>
      <c r="BK179" s="2" t="str">
        <f t="shared" si="226"/>
        <v/>
      </c>
      <c r="BL179" s="2" t="str">
        <f t="shared" si="226"/>
        <v/>
      </c>
      <c r="BM179" s="2" t="str">
        <f t="shared" si="226"/>
        <v/>
      </c>
      <c r="BN179" s="2" t="str">
        <f t="shared" si="226"/>
        <v/>
      </c>
      <c r="BO179" s="2" t="str">
        <f t="shared" si="226"/>
        <v/>
      </c>
      <c r="BP179" s="2" t="str">
        <f t="shared" si="226"/>
        <v/>
      </c>
      <c r="BQ179" s="2" t="str">
        <f t="shared" si="226"/>
        <v/>
      </c>
      <c r="BR179" s="2" t="str">
        <f t="shared" si="226"/>
        <v/>
      </c>
      <c r="BS179" s="2" t="str">
        <f t="shared" si="226"/>
        <v/>
      </c>
      <c r="BT179" s="2" t="str">
        <f t="shared" si="226"/>
        <v/>
      </c>
      <c r="BU179" s="2" t="str">
        <f t="shared" si="226"/>
        <v/>
      </c>
      <c r="BV179" s="2" t="str">
        <f t="shared" si="226"/>
        <v/>
      </c>
      <c r="BW179" s="2" t="str">
        <f t="shared" si="226"/>
        <v/>
      </c>
      <c r="BX179" s="2" t="str">
        <f t="shared" si="226"/>
        <v/>
      </c>
      <c r="BY179" s="2" t="str">
        <f t="shared" si="226"/>
        <v/>
      </c>
      <c r="BZ179" s="2" t="str">
        <f t="shared" si="226"/>
        <v/>
      </c>
      <c r="CA179" s="2" t="str">
        <f t="shared" si="226"/>
        <v/>
      </c>
      <c r="CB179" s="2" t="str">
        <f t="shared" si="226"/>
        <v/>
      </c>
      <c r="CC179" s="2" t="str">
        <f t="shared" si="226"/>
        <v/>
      </c>
      <c r="CD179" s="2" t="str">
        <f t="shared" si="226"/>
        <v/>
      </c>
      <c r="CE179" s="2" t="str">
        <f t="shared" ref="CE179:CK179" si="227">IF(CE87="","",CE87-CD87)</f>
        <v/>
      </c>
      <c r="CF179" s="2" t="str">
        <f t="shared" si="227"/>
        <v/>
      </c>
      <c r="CG179" s="2" t="str">
        <f t="shared" si="227"/>
        <v/>
      </c>
      <c r="CH179" s="2" t="str">
        <f t="shared" si="227"/>
        <v/>
      </c>
      <c r="CI179" s="2" t="str">
        <f t="shared" si="227"/>
        <v/>
      </c>
      <c r="CJ179" s="2" t="str">
        <f t="shared" si="227"/>
        <v/>
      </c>
      <c r="CK179" s="2" t="str">
        <f t="shared" si="227"/>
        <v/>
      </c>
    </row>
    <row r="180" spans="1:89" ht="14.5" customHeight="1">
      <c r="A180" s="5">
        <v>43313</v>
      </c>
      <c r="B180" s="6">
        <f t="shared" si="198"/>
        <v>0</v>
      </c>
      <c r="C180" s="2">
        <f t="shared" si="199"/>
        <v>0</v>
      </c>
      <c r="D180" s="2">
        <f t="shared" si="199"/>
        <v>2.6229508196721311E-2</v>
      </c>
      <c r="E180" s="2">
        <f t="shared" si="199"/>
        <v>0</v>
      </c>
      <c r="F180" s="2">
        <f t="shared" si="199"/>
        <v>0</v>
      </c>
      <c r="G180" s="2">
        <f t="shared" si="199"/>
        <v>0</v>
      </c>
      <c r="H180" s="2">
        <f t="shared" si="199"/>
        <v>0</v>
      </c>
      <c r="I180" s="2">
        <f t="shared" si="199"/>
        <v>0</v>
      </c>
      <c r="J180" s="2">
        <f t="shared" si="199"/>
        <v>0</v>
      </c>
      <c r="K180" s="2" t="str">
        <f t="shared" si="199"/>
        <v/>
      </c>
      <c r="L180" s="2" t="str">
        <f t="shared" si="199"/>
        <v/>
      </c>
      <c r="M180" s="2" t="str">
        <f t="shared" si="199"/>
        <v/>
      </c>
      <c r="N180" s="2" t="str">
        <f t="shared" si="199"/>
        <v/>
      </c>
      <c r="O180" s="2" t="str">
        <f t="shared" si="199"/>
        <v/>
      </c>
      <c r="P180" s="2" t="str">
        <f t="shared" si="199"/>
        <v/>
      </c>
      <c r="Q180" s="2" t="str">
        <f t="shared" si="199"/>
        <v/>
      </c>
      <c r="R180" s="2" t="str">
        <f t="shared" si="199"/>
        <v/>
      </c>
      <c r="S180" s="2" t="str">
        <f t="shared" ref="S180:CD180" si="228">IF(S88="","",S88-R88)</f>
        <v/>
      </c>
      <c r="T180" s="2" t="str">
        <f t="shared" si="228"/>
        <v/>
      </c>
      <c r="U180" s="2" t="str">
        <f t="shared" si="228"/>
        <v/>
      </c>
      <c r="V180" s="2" t="str">
        <f t="shared" si="228"/>
        <v/>
      </c>
      <c r="W180" s="2" t="str">
        <f t="shared" si="228"/>
        <v/>
      </c>
      <c r="X180" s="2" t="str">
        <f t="shared" si="228"/>
        <v/>
      </c>
      <c r="Y180" s="2" t="str">
        <f t="shared" si="228"/>
        <v/>
      </c>
      <c r="Z180" s="2" t="str">
        <f t="shared" si="228"/>
        <v/>
      </c>
      <c r="AA180" s="2" t="str">
        <f t="shared" si="228"/>
        <v/>
      </c>
      <c r="AB180" s="2" t="str">
        <f t="shared" si="228"/>
        <v/>
      </c>
      <c r="AC180" s="2" t="str">
        <f t="shared" si="228"/>
        <v/>
      </c>
      <c r="AD180" s="2" t="str">
        <f t="shared" si="228"/>
        <v/>
      </c>
      <c r="AE180" s="2" t="str">
        <f t="shared" si="228"/>
        <v/>
      </c>
      <c r="AF180" s="2" t="str">
        <f t="shared" si="228"/>
        <v/>
      </c>
      <c r="AG180" s="2" t="str">
        <f t="shared" si="228"/>
        <v/>
      </c>
      <c r="AH180" s="2" t="str">
        <f t="shared" si="228"/>
        <v/>
      </c>
      <c r="AI180" s="2" t="str">
        <f t="shared" si="228"/>
        <v/>
      </c>
      <c r="AJ180" s="2" t="str">
        <f t="shared" si="228"/>
        <v/>
      </c>
      <c r="AK180" s="2" t="str">
        <f t="shared" si="228"/>
        <v/>
      </c>
      <c r="AL180" s="2" t="str">
        <f t="shared" si="228"/>
        <v/>
      </c>
      <c r="AM180" s="2" t="str">
        <f t="shared" si="228"/>
        <v/>
      </c>
      <c r="AN180" s="2" t="str">
        <f t="shared" si="228"/>
        <v/>
      </c>
      <c r="AO180" s="2" t="str">
        <f t="shared" si="228"/>
        <v/>
      </c>
      <c r="AP180" s="2" t="str">
        <f t="shared" si="228"/>
        <v/>
      </c>
      <c r="AQ180" s="2" t="str">
        <f t="shared" si="228"/>
        <v/>
      </c>
      <c r="AR180" s="2" t="str">
        <f t="shared" si="228"/>
        <v/>
      </c>
      <c r="AS180" s="2" t="str">
        <f t="shared" si="228"/>
        <v/>
      </c>
      <c r="AT180" s="2" t="str">
        <f t="shared" si="228"/>
        <v/>
      </c>
      <c r="AU180" s="2" t="str">
        <f t="shared" si="228"/>
        <v/>
      </c>
      <c r="AV180" s="2" t="str">
        <f t="shared" si="228"/>
        <v/>
      </c>
      <c r="AW180" s="2" t="str">
        <f t="shared" si="228"/>
        <v/>
      </c>
      <c r="AX180" s="2" t="str">
        <f t="shared" si="228"/>
        <v/>
      </c>
      <c r="AY180" s="2" t="str">
        <f t="shared" si="228"/>
        <v/>
      </c>
      <c r="AZ180" s="2" t="str">
        <f t="shared" si="228"/>
        <v/>
      </c>
      <c r="BA180" s="2" t="str">
        <f t="shared" si="228"/>
        <v/>
      </c>
      <c r="BB180" s="2" t="str">
        <f t="shared" si="228"/>
        <v/>
      </c>
      <c r="BC180" s="2" t="str">
        <f t="shared" si="228"/>
        <v/>
      </c>
      <c r="BD180" s="2" t="str">
        <f t="shared" si="228"/>
        <v/>
      </c>
      <c r="BE180" s="2" t="str">
        <f t="shared" si="228"/>
        <v/>
      </c>
      <c r="BF180" s="2" t="str">
        <f t="shared" si="228"/>
        <v/>
      </c>
      <c r="BG180" s="2" t="str">
        <f t="shared" si="228"/>
        <v/>
      </c>
      <c r="BH180" s="2" t="str">
        <f t="shared" si="228"/>
        <v/>
      </c>
      <c r="BI180" s="2" t="str">
        <f t="shared" si="228"/>
        <v/>
      </c>
      <c r="BJ180" s="2" t="str">
        <f t="shared" si="228"/>
        <v/>
      </c>
      <c r="BK180" s="2" t="str">
        <f t="shared" si="228"/>
        <v/>
      </c>
      <c r="BL180" s="2" t="str">
        <f t="shared" si="228"/>
        <v/>
      </c>
      <c r="BM180" s="2" t="str">
        <f t="shared" si="228"/>
        <v/>
      </c>
      <c r="BN180" s="2" t="str">
        <f t="shared" si="228"/>
        <v/>
      </c>
      <c r="BO180" s="2" t="str">
        <f t="shared" si="228"/>
        <v/>
      </c>
      <c r="BP180" s="2" t="str">
        <f t="shared" si="228"/>
        <v/>
      </c>
      <c r="BQ180" s="2" t="str">
        <f t="shared" si="228"/>
        <v/>
      </c>
      <c r="BR180" s="2" t="str">
        <f t="shared" si="228"/>
        <v/>
      </c>
      <c r="BS180" s="2" t="str">
        <f t="shared" si="228"/>
        <v/>
      </c>
      <c r="BT180" s="2" t="str">
        <f t="shared" si="228"/>
        <v/>
      </c>
      <c r="BU180" s="2" t="str">
        <f t="shared" si="228"/>
        <v/>
      </c>
      <c r="BV180" s="2" t="str">
        <f t="shared" si="228"/>
        <v/>
      </c>
      <c r="BW180" s="2" t="str">
        <f t="shared" si="228"/>
        <v/>
      </c>
      <c r="BX180" s="2" t="str">
        <f t="shared" si="228"/>
        <v/>
      </c>
      <c r="BY180" s="2" t="str">
        <f t="shared" si="228"/>
        <v/>
      </c>
      <c r="BZ180" s="2" t="str">
        <f t="shared" si="228"/>
        <v/>
      </c>
      <c r="CA180" s="2" t="str">
        <f t="shared" si="228"/>
        <v/>
      </c>
      <c r="CB180" s="2" t="str">
        <f t="shared" si="228"/>
        <v/>
      </c>
      <c r="CC180" s="2" t="str">
        <f t="shared" si="228"/>
        <v/>
      </c>
      <c r="CD180" s="2" t="str">
        <f t="shared" si="228"/>
        <v/>
      </c>
      <c r="CE180" s="2" t="str">
        <f t="shared" ref="CE180:CK180" si="229">IF(CE88="","",CE88-CD88)</f>
        <v/>
      </c>
      <c r="CF180" s="2" t="str">
        <f t="shared" si="229"/>
        <v/>
      </c>
      <c r="CG180" s="2" t="str">
        <f t="shared" si="229"/>
        <v/>
      </c>
      <c r="CH180" s="2" t="str">
        <f t="shared" si="229"/>
        <v/>
      </c>
      <c r="CI180" s="2" t="str">
        <f t="shared" si="229"/>
        <v/>
      </c>
      <c r="CJ180" s="2" t="str">
        <f t="shared" si="229"/>
        <v/>
      </c>
      <c r="CK180" s="2" t="str">
        <f t="shared" si="229"/>
        <v/>
      </c>
    </row>
    <row r="181" spans="1:89" ht="14.5" customHeight="1">
      <c r="A181" s="5">
        <v>43344</v>
      </c>
      <c r="B181" s="6">
        <f t="shared" si="198"/>
        <v>0</v>
      </c>
      <c r="C181" s="2">
        <f t="shared" si="199"/>
        <v>0</v>
      </c>
      <c r="D181" s="2">
        <f t="shared" si="199"/>
        <v>2.556818181818182E-2</v>
      </c>
      <c r="E181" s="2">
        <f t="shared" si="199"/>
        <v>0</v>
      </c>
      <c r="F181" s="2">
        <f t="shared" si="199"/>
        <v>0</v>
      </c>
      <c r="G181" s="2">
        <f t="shared" si="199"/>
        <v>0</v>
      </c>
      <c r="H181" s="2">
        <f t="shared" si="199"/>
        <v>0</v>
      </c>
      <c r="I181" s="2">
        <f t="shared" si="199"/>
        <v>0</v>
      </c>
      <c r="J181" s="2" t="str">
        <f t="shared" si="199"/>
        <v/>
      </c>
      <c r="K181" s="2" t="str">
        <f t="shared" ref="K181:BV181" si="230">IF(K89="","",K89-J89)</f>
        <v/>
      </c>
      <c r="L181" s="2" t="str">
        <f t="shared" si="230"/>
        <v/>
      </c>
      <c r="M181" s="2" t="str">
        <f t="shared" si="230"/>
        <v/>
      </c>
      <c r="N181" s="2" t="str">
        <f t="shared" si="230"/>
        <v/>
      </c>
      <c r="O181" s="2" t="str">
        <f t="shared" si="230"/>
        <v/>
      </c>
      <c r="P181" s="2" t="str">
        <f t="shared" si="230"/>
        <v/>
      </c>
      <c r="Q181" s="2" t="str">
        <f t="shared" si="230"/>
        <v/>
      </c>
      <c r="R181" s="2" t="str">
        <f t="shared" si="230"/>
        <v/>
      </c>
      <c r="S181" s="2" t="str">
        <f t="shared" si="230"/>
        <v/>
      </c>
      <c r="T181" s="2" t="str">
        <f t="shared" si="230"/>
        <v/>
      </c>
      <c r="U181" s="2" t="str">
        <f t="shared" si="230"/>
        <v/>
      </c>
      <c r="V181" s="2" t="str">
        <f t="shared" si="230"/>
        <v/>
      </c>
      <c r="W181" s="2" t="str">
        <f t="shared" si="230"/>
        <v/>
      </c>
      <c r="X181" s="2" t="str">
        <f t="shared" si="230"/>
        <v/>
      </c>
      <c r="Y181" s="2" t="str">
        <f t="shared" si="230"/>
        <v/>
      </c>
      <c r="Z181" s="2" t="str">
        <f t="shared" si="230"/>
        <v/>
      </c>
      <c r="AA181" s="2" t="str">
        <f t="shared" si="230"/>
        <v/>
      </c>
      <c r="AB181" s="2" t="str">
        <f t="shared" si="230"/>
        <v/>
      </c>
      <c r="AC181" s="2" t="str">
        <f t="shared" si="230"/>
        <v/>
      </c>
      <c r="AD181" s="2" t="str">
        <f t="shared" si="230"/>
        <v/>
      </c>
      <c r="AE181" s="2" t="str">
        <f t="shared" si="230"/>
        <v/>
      </c>
      <c r="AF181" s="2" t="str">
        <f t="shared" si="230"/>
        <v/>
      </c>
      <c r="AG181" s="2" t="str">
        <f t="shared" si="230"/>
        <v/>
      </c>
      <c r="AH181" s="2" t="str">
        <f t="shared" si="230"/>
        <v/>
      </c>
      <c r="AI181" s="2" t="str">
        <f t="shared" si="230"/>
        <v/>
      </c>
      <c r="AJ181" s="2" t="str">
        <f t="shared" si="230"/>
        <v/>
      </c>
      <c r="AK181" s="2" t="str">
        <f t="shared" si="230"/>
        <v/>
      </c>
      <c r="AL181" s="2" t="str">
        <f t="shared" si="230"/>
        <v/>
      </c>
      <c r="AM181" s="2" t="str">
        <f t="shared" si="230"/>
        <v/>
      </c>
      <c r="AN181" s="2" t="str">
        <f t="shared" si="230"/>
        <v/>
      </c>
      <c r="AO181" s="2" t="str">
        <f t="shared" si="230"/>
        <v/>
      </c>
      <c r="AP181" s="2" t="str">
        <f t="shared" si="230"/>
        <v/>
      </c>
      <c r="AQ181" s="2" t="str">
        <f t="shared" si="230"/>
        <v/>
      </c>
      <c r="AR181" s="2" t="str">
        <f t="shared" si="230"/>
        <v/>
      </c>
      <c r="AS181" s="2" t="str">
        <f t="shared" si="230"/>
        <v/>
      </c>
      <c r="AT181" s="2" t="str">
        <f t="shared" si="230"/>
        <v/>
      </c>
      <c r="AU181" s="2" t="str">
        <f t="shared" si="230"/>
        <v/>
      </c>
      <c r="AV181" s="2" t="str">
        <f t="shared" si="230"/>
        <v/>
      </c>
      <c r="AW181" s="2" t="str">
        <f t="shared" si="230"/>
        <v/>
      </c>
      <c r="AX181" s="2" t="str">
        <f t="shared" si="230"/>
        <v/>
      </c>
      <c r="AY181" s="2" t="str">
        <f t="shared" si="230"/>
        <v/>
      </c>
      <c r="AZ181" s="2" t="str">
        <f t="shared" si="230"/>
        <v/>
      </c>
      <c r="BA181" s="2" t="str">
        <f t="shared" si="230"/>
        <v/>
      </c>
      <c r="BB181" s="2" t="str">
        <f t="shared" si="230"/>
        <v/>
      </c>
      <c r="BC181" s="2" t="str">
        <f t="shared" si="230"/>
        <v/>
      </c>
      <c r="BD181" s="2" t="str">
        <f t="shared" si="230"/>
        <v/>
      </c>
      <c r="BE181" s="2" t="str">
        <f t="shared" si="230"/>
        <v/>
      </c>
      <c r="BF181" s="2" t="str">
        <f t="shared" si="230"/>
        <v/>
      </c>
      <c r="BG181" s="2" t="str">
        <f t="shared" si="230"/>
        <v/>
      </c>
      <c r="BH181" s="2" t="str">
        <f t="shared" si="230"/>
        <v/>
      </c>
      <c r="BI181" s="2" t="str">
        <f t="shared" si="230"/>
        <v/>
      </c>
      <c r="BJ181" s="2" t="str">
        <f t="shared" si="230"/>
        <v/>
      </c>
      <c r="BK181" s="2" t="str">
        <f t="shared" si="230"/>
        <v/>
      </c>
      <c r="BL181" s="2" t="str">
        <f t="shared" si="230"/>
        <v/>
      </c>
      <c r="BM181" s="2" t="str">
        <f t="shared" si="230"/>
        <v/>
      </c>
      <c r="BN181" s="2" t="str">
        <f t="shared" si="230"/>
        <v/>
      </c>
      <c r="BO181" s="2" t="str">
        <f t="shared" si="230"/>
        <v/>
      </c>
      <c r="BP181" s="2" t="str">
        <f t="shared" si="230"/>
        <v/>
      </c>
      <c r="BQ181" s="2" t="str">
        <f t="shared" si="230"/>
        <v/>
      </c>
      <c r="BR181" s="2" t="str">
        <f t="shared" si="230"/>
        <v/>
      </c>
      <c r="BS181" s="2" t="str">
        <f t="shared" si="230"/>
        <v/>
      </c>
      <c r="BT181" s="2" t="str">
        <f t="shared" si="230"/>
        <v/>
      </c>
      <c r="BU181" s="2" t="str">
        <f t="shared" si="230"/>
        <v/>
      </c>
      <c r="BV181" s="2" t="str">
        <f t="shared" si="230"/>
        <v/>
      </c>
      <c r="BW181" s="2" t="str">
        <f t="shared" ref="BW181:CK181" si="231">IF(BW89="","",BW89-BV89)</f>
        <v/>
      </c>
      <c r="BX181" s="2" t="str">
        <f t="shared" si="231"/>
        <v/>
      </c>
      <c r="BY181" s="2" t="str">
        <f t="shared" si="231"/>
        <v/>
      </c>
      <c r="BZ181" s="2" t="str">
        <f t="shared" si="231"/>
        <v/>
      </c>
      <c r="CA181" s="2" t="str">
        <f t="shared" si="231"/>
        <v/>
      </c>
      <c r="CB181" s="2" t="str">
        <f t="shared" si="231"/>
        <v/>
      </c>
      <c r="CC181" s="2" t="str">
        <f t="shared" si="231"/>
        <v/>
      </c>
      <c r="CD181" s="2" t="str">
        <f t="shared" si="231"/>
        <v/>
      </c>
      <c r="CE181" s="2" t="str">
        <f t="shared" si="231"/>
        <v/>
      </c>
      <c r="CF181" s="2" t="str">
        <f t="shared" si="231"/>
        <v/>
      </c>
      <c r="CG181" s="2" t="str">
        <f t="shared" si="231"/>
        <v/>
      </c>
      <c r="CH181" s="2" t="str">
        <f t="shared" si="231"/>
        <v/>
      </c>
      <c r="CI181" s="2" t="str">
        <f t="shared" si="231"/>
        <v/>
      </c>
      <c r="CJ181" s="2" t="str">
        <f t="shared" si="231"/>
        <v/>
      </c>
      <c r="CK181" s="2" t="str">
        <f t="shared" si="231"/>
        <v/>
      </c>
    </row>
    <row r="182" spans="1:89" ht="14.5" customHeight="1">
      <c r="A182" s="5">
        <v>43374</v>
      </c>
      <c r="B182" s="6">
        <f t="shared" si="198"/>
        <v>0</v>
      </c>
      <c r="C182" s="2">
        <f t="shared" si="199"/>
        <v>0</v>
      </c>
      <c r="D182" s="2">
        <f t="shared" ref="D182:BO182" si="232">IF(D90="","",D90-C90)</f>
        <v>1.264591439688716E-2</v>
      </c>
      <c r="E182" s="2">
        <f t="shared" si="232"/>
        <v>0</v>
      </c>
      <c r="F182" s="2">
        <f t="shared" si="232"/>
        <v>0</v>
      </c>
      <c r="G182" s="2">
        <f t="shared" si="232"/>
        <v>0</v>
      </c>
      <c r="H182" s="2">
        <f t="shared" si="232"/>
        <v>0</v>
      </c>
      <c r="I182" s="2" t="str">
        <f t="shared" si="232"/>
        <v/>
      </c>
      <c r="J182" s="2" t="str">
        <f t="shared" si="232"/>
        <v/>
      </c>
      <c r="K182" s="2" t="str">
        <f t="shared" si="232"/>
        <v/>
      </c>
      <c r="L182" s="2" t="str">
        <f t="shared" si="232"/>
        <v/>
      </c>
      <c r="M182" s="2" t="str">
        <f t="shared" si="232"/>
        <v/>
      </c>
      <c r="N182" s="2" t="str">
        <f t="shared" si="232"/>
        <v/>
      </c>
      <c r="O182" s="2" t="str">
        <f t="shared" si="232"/>
        <v/>
      </c>
      <c r="P182" s="2" t="str">
        <f t="shared" si="232"/>
        <v/>
      </c>
      <c r="Q182" s="2" t="str">
        <f t="shared" si="232"/>
        <v/>
      </c>
      <c r="R182" s="2" t="str">
        <f t="shared" si="232"/>
        <v/>
      </c>
      <c r="S182" s="2" t="str">
        <f t="shared" si="232"/>
        <v/>
      </c>
      <c r="T182" s="2" t="str">
        <f t="shared" si="232"/>
        <v/>
      </c>
      <c r="U182" s="2" t="str">
        <f t="shared" si="232"/>
        <v/>
      </c>
      <c r="V182" s="2" t="str">
        <f t="shared" si="232"/>
        <v/>
      </c>
      <c r="W182" s="2" t="str">
        <f t="shared" si="232"/>
        <v/>
      </c>
      <c r="X182" s="2" t="str">
        <f t="shared" si="232"/>
        <v/>
      </c>
      <c r="Y182" s="2" t="str">
        <f t="shared" si="232"/>
        <v/>
      </c>
      <c r="Z182" s="2" t="str">
        <f t="shared" si="232"/>
        <v/>
      </c>
      <c r="AA182" s="2" t="str">
        <f t="shared" si="232"/>
        <v/>
      </c>
      <c r="AB182" s="2" t="str">
        <f t="shared" si="232"/>
        <v/>
      </c>
      <c r="AC182" s="2" t="str">
        <f t="shared" si="232"/>
        <v/>
      </c>
      <c r="AD182" s="2" t="str">
        <f t="shared" si="232"/>
        <v/>
      </c>
      <c r="AE182" s="2" t="str">
        <f t="shared" si="232"/>
        <v/>
      </c>
      <c r="AF182" s="2" t="str">
        <f t="shared" si="232"/>
        <v/>
      </c>
      <c r="AG182" s="2" t="str">
        <f t="shared" si="232"/>
        <v/>
      </c>
      <c r="AH182" s="2" t="str">
        <f t="shared" si="232"/>
        <v/>
      </c>
      <c r="AI182" s="2" t="str">
        <f t="shared" si="232"/>
        <v/>
      </c>
      <c r="AJ182" s="2" t="str">
        <f t="shared" si="232"/>
        <v/>
      </c>
      <c r="AK182" s="2" t="str">
        <f t="shared" si="232"/>
        <v/>
      </c>
      <c r="AL182" s="2" t="str">
        <f t="shared" si="232"/>
        <v/>
      </c>
      <c r="AM182" s="2" t="str">
        <f t="shared" si="232"/>
        <v/>
      </c>
      <c r="AN182" s="2" t="str">
        <f t="shared" si="232"/>
        <v/>
      </c>
      <c r="AO182" s="2" t="str">
        <f t="shared" si="232"/>
        <v/>
      </c>
      <c r="AP182" s="2" t="str">
        <f t="shared" si="232"/>
        <v/>
      </c>
      <c r="AQ182" s="2" t="str">
        <f t="shared" si="232"/>
        <v/>
      </c>
      <c r="AR182" s="2" t="str">
        <f t="shared" si="232"/>
        <v/>
      </c>
      <c r="AS182" s="2" t="str">
        <f t="shared" si="232"/>
        <v/>
      </c>
      <c r="AT182" s="2" t="str">
        <f t="shared" si="232"/>
        <v/>
      </c>
      <c r="AU182" s="2" t="str">
        <f t="shared" si="232"/>
        <v/>
      </c>
      <c r="AV182" s="2" t="str">
        <f t="shared" si="232"/>
        <v/>
      </c>
      <c r="AW182" s="2" t="str">
        <f t="shared" si="232"/>
        <v/>
      </c>
      <c r="AX182" s="2" t="str">
        <f t="shared" si="232"/>
        <v/>
      </c>
      <c r="AY182" s="2" t="str">
        <f t="shared" si="232"/>
        <v/>
      </c>
      <c r="AZ182" s="2" t="str">
        <f t="shared" si="232"/>
        <v/>
      </c>
      <c r="BA182" s="2" t="str">
        <f t="shared" si="232"/>
        <v/>
      </c>
      <c r="BB182" s="2" t="str">
        <f t="shared" si="232"/>
        <v/>
      </c>
      <c r="BC182" s="2" t="str">
        <f t="shared" si="232"/>
        <v/>
      </c>
      <c r="BD182" s="2" t="str">
        <f t="shared" si="232"/>
        <v/>
      </c>
      <c r="BE182" s="2" t="str">
        <f t="shared" si="232"/>
        <v/>
      </c>
      <c r="BF182" s="2" t="str">
        <f t="shared" si="232"/>
        <v/>
      </c>
      <c r="BG182" s="2" t="str">
        <f t="shared" si="232"/>
        <v/>
      </c>
      <c r="BH182" s="2" t="str">
        <f t="shared" si="232"/>
        <v/>
      </c>
      <c r="BI182" s="2" t="str">
        <f t="shared" si="232"/>
        <v/>
      </c>
      <c r="BJ182" s="2" t="str">
        <f t="shared" si="232"/>
        <v/>
      </c>
      <c r="BK182" s="2" t="str">
        <f t="shared" si="232"/>
        <v/>
      </c>
      <c r="BL182" s="2" t="str">
        <f t="shared" si="232"/>
        <v/>
      </c>
      <c r="BM182" s="2" t="str">
        <f t="shared" si="232"/>
        <v/>
      </c>
      <c r="BN182" s="2" t="str">
        <f t="shared" si="232"/>
        <v/>
      </c>
      <c r="BO182" s="2" t="str">
        <f t="shared" si="232"/>
        <v/>
      </c>
      <c r="BP182" s="2" t="str">
        <f t="shared" ref="BP182:CK182" si="233">IF(BP90="","",BP90-BO90)</f>
        <v/>
      </c>
      <c r="BQ182" s="2" t="str">
        <f t="shared" si="233"/>
        <v/>
      </c>
      <c r="BR182" s="2" t="str">
        <f t="shared" si="233"/>
        <v/>
      </c>
      <c r="BS182" s="2" t="str">
        <f t="shared" si="233"/>
        <v/>
      </c>
      <c r="BT182" s="2" t="str">
        <f t="shared" si="233"/>
        <v/>
      </c>
      <c r="BU182" s="2" t="str">
        <f t="shared" si="233"/>
        <v/>
      </c>
      <c r="BV182" s="2" t="str">
        <f t="shared" si="233"/>
        <v/>
      </c>
      <c r="BW182" s="2" t="str">
        <f t="shared" si="233"/>
        <v/>
      </c>
      <c r="BX182" s="2" t="str">
        <f t="shared" si="233"/>
        <v/>
      </c>
      <c r="BY182" s="2" t="str">
        <f t="shared" si="233"/>
        <v/>
      </c>
      <c r="BZ182" s="2" t="str">
        <f t="shared" si="233"/>
        <v/>
      </c>
      <c r="CA182" s="2" t="str">
        <f t="shared" si="233"/>
        <v/>
      </c>
      <c r="CB182" s="2" t="str">
        <f t="shared" si="233"/>
        <v/>
      </c>
      <c r="CC182" s="2" t="str">
        <f t="shared" si="233"/>
        <v/>
      </c>
      <c r="CD182" s="2" t="str">
        <f t="shared" si="233"/>
        <v/>
      </c>
      <c r="CE182" s="2" t="str">
        <f t="shared" si="233"/>
        <v/>
      </c>
      <c r="CF182" s="2" t="str">
        <f t="shared" si="233"/>
        <v/>
      </c>
      <c r="CG182" s="2" t="str">
        <f t="shared" si="233"/>
        <v/>
      </c>
      <c r="CH182" s="2" t="str">
        <f t="shared" si="233"/>
        <v/>
      </c>
      <c r="CI182" s="2" t="str">
        <f t="shared" si="233"/>
        <v/>
      </c>
      <c r="CJ182" s="2" t="str">
        <f t="shared" si="233"/>
        <v/>
      </c>
      <c r="CK182" s="2" t="str">
        <f t="shared" si="233"/>
        <v/>
      </c>
    </row>
    <row r="183" spans="1:89" ht="14.5" customHeight="1">
      <c r="A183" s="5">
        <v>43405</v>
      </c>
      <c r="B183" s="6">
        <f t="shared" si="198"/>
        <v>0</v>
      </c>
      <c r="C183" s="2">
        <f t="shared" si="199"/>
        <v>0</v>
      </c>
      <c r="D183" s="2">
        <f t="shared" ref="D183:BO183" si="234">IF(D91="","",D91-C91)</f>
        <v>9.7545626179987421E-3</v>
      </c>
      <c r="E183" s="2">
        <f t="shared" si="234"/>
        <v>0</v>
      </c>
      <c r="F183" s="2">
        <f t="shared" si="234"/>
        <v>0</v>
      </c>
      <c r="G183" s="2">
        <f t="shared" si="234"/>
        <v>0</v>
      </c>
      <c r="H183" s="2" t="str">
        <f t="shared" si="234"/>
        <v/>
      </c>
      <c r="I183" s="2" t="str">
        <f t="shared" si="234"/>
        <v/>
      </c>
      <c r="J183" s="2" t="str">
        <f t="shared" si="234"/>
        <v/>
      </c>
      <c r="K183" s="2" t="str">
        <f t="shared" si="234"/>
        <v/>
      </c>
      <c r="L183" s="2" t="str">
        <f t="shared" si="234"/>
        <v/>
      </c>
      <c r="M183" s="2" t="str">
        <f t="shared" si="234"/>
        <v/>
      </c>
      <c r="N183" s="2" t="str">
        <f t="shared" si="234"/>
        <v/>
      </c>
      <c r="O183" s="2" t="str">
        <f t="shared" si="234"/>
        <v/>
      </c>
      <c r="P183" s="2" t="str">
        <f t="shared" si="234"/>
        <v/>
      </c>
      <c r="Q183" s="2" t="str">
        <f t="shared" si="234"/>
        <v/>
      </c>
      <c r="R183" s="2" t="str">
        <f t="shared" si="234"/>
        <v/>
      </c>
      <c r="S183" s="2" t="str">
        <f t="shared" si="234"/>
        <v/>
      </c>
      <c r="T183" s="2" t="str">
        <f t="shared" si="234"/>
        <v/>
      </c>
      <c r="U183" s="2" t="str">
        <f t="shared" si="234"/>
        <v/>
      </c>
      <c r="V183" s="2" t="str">
        <f t="shared" si="234"/>
        <v/>
      </c>
      <c r="W183" s="2" t="str">
        <f t="shared" si="234"/>
        <v/>
      </c>
      <c r="X183" s="2" t="str">
        <f t="shared" si="234"/>
        <v/>
      </c>
      <c r="Y183" s="2" t="str">
        <f t="shared" si="234"/>
        <v/>
      </c>
      <c r="Z183" s="2" t="str">
        <f t="shared" si="234"/>
        <v/>
      </c>
      <c r="AA183" s="2" t="str">
        <f t="shared" si="234"/>
        <v/>
      </c>
      <c r="AB183" s="2" t="str">
        <f t="shared" si="234"/>
        <v/>
      </c>
      <c r="AC183" s="2" t="str">
        <f t="shared" si="234"/>
        <v/>
      </c>
      <c r="AD183" s="2" t="str">
        <f t="shared" si="234"/>
        <v/>
      </c>
      <c r="AE183" s="2" t="str">
        <f t="shared" si="234"/>
        <v/>
      </c>
      <c r="AF183" s="2" t="str">
        <f t="shared" si="234"/>
        <v/>
      </c>
      <c r="AG183" s="2" t="str">
        <f t="shared" si="234"/>
        <v/>
      </c>
      <c r="AH183" s="2" t="str">
        <f t="shared" si="234"/>
        <v/>
      </c>
      <c r="AI183" s="2" t="str">
        <f t="shared" si="234"/>
        <v/>
      </c>
      <c r="AJ183" s="2" t="str">
        <f t="shared" si="234"/>
        <v/>
      </c>
      <c r="AK183" s="2" t="str">
        <f t="shared" si="234"/>
        <v/>
      </c>
      <c r="AL183" s="2" t="str">
        <f t="shared" si="234"/>
        <v/>
      </c>
      <c r="AM183" s="2" t="str">
        <f t="shared" si="234"/>
        <v/>
      </c>
      <c r="AN183" s="2" t="str">
        <f t="shared" si="234"/>
        <v/>
      </c>
      <c r="AO183" s="2" t="str">
        <f t="shared" si="234"/>
        <v/>
      </c>
      <c r="AP183" s="2" t="str">
        <f t="shared" si="234"/>
        <v/>
      </c>
      <c r="AQ183" s="2" t="str">
        <f t="shared" si="234"/>
        <v/>
      </c>
      <c r="AR183" s="2" t="str">
        <f t="shared" si="234"/>
        <v/>
      </c>
      <c r="AS183" s="2" t="str">
        <f t="shared" si="234"/>
        <v/>
      </c>
      <c r="AT183" s="2" t="str">
        <f t="shared" si="234"/>
        <v/>
      </c>
      <c r="AU183" s="2" t="str">
        <f t="shared" si="234"/>
        <v/>
      </c>
      <c r="AV183" s="2" t="str">
        <f t="shared" si="234"/>
        <v/>
      </c>
      <c r="AW183" s="2" t="str">
        <f t="shared" si="234"/>
        <v/>
      </c>
      <c r="AX183" s="2" t="str">
        <f t="shared" si="234"/>
        <v/>
      </c>
      <c r="AY183" s="2" t="str">
        <f t="shared" si="234"/>
        <v/>
      </c>
      <c r="AZ183" s="2" t="str">
        <f t="shared" si="234"/>
        <v/>
      </c>
      <c r="BA183" s="2" t="str">
        <f t="shared" si="234"/>
        <v/>
      </c>
      <c r="BB183" s="2" t="str">
        <f t="shared" si="234"/>
        <v/>
      </c>
      <c r="BC183" s="2" t="str">
        <f t="shared" si="234"/>
        <v/>
      </c>
      <c r="BD183" s="2" t="str">
        <f t="shared" si="234"/>
        <v/>
      </c>
      <c r="BE183" s="2" t="str">
        <f t="shared" si="234"/>
        <v/>
      </c>
      <c r="BF183" s="2" t="str">
        <f t="shared" si="234"/>
        <v/>
      </c>
      <c r="BG183" s="2" t="str">
        <f t="shared" si="234"/>
        <v/>
      </c>
      <c r="BH183" s="2" t="str">
        <f t="shared" si="234"/>
        <v/>
      </c>
      <c r="BI183" s="2" t="str">
        <f t="shared" si="234"/>
        <v/>
      </c>
      <c r="BJ183" s="2" t="str">
        <f t="shared" si="234"/>
        <v/>
      </c>
      <c r="BK183" s="2" t="str">
        <f t="shared" si="234"/>
        <v/>
      </c>
      <c r="BL183" s="2" t="str">
        <f t="shared" si="234"/>
        <v/>
      </c>
      <c r="BM183" s="2" t="str">
        <f t="shared" si="234"/>
        <v/>
      </c>
      <c r="BN183" s="2" t="str">
        <f t="shared" si="234"/>
        <v/>
      </c>
      <c r="BO183" s="2" t="str">
        <f t="shared" si="234"/>
        <v/>
      </c>
      <c r="BP183" s="2" t="str">
        <f t="shared" ref="BP183:CK183" si="235">IF(BP91="","",BP91-BO91)</f>
        <v/>
      </c>
      <c r="BQ183" s="2" t="str">
        <f t="shared" si="235"/>
        <v/>
      </c>
      <c r="BR183" s="2" t="str">
        <f t="shared" si="235"/>
        <v/>
      </c>
      <c r="BS183" s="2" t="str">
        <f t="shared" si="235"/>
        <v/>
      </c>
      <c r="BT183" s="2" t="str">
        <f t="shared" si="235"/>
        <v/>
      </c>
      <c r="BU183" s="2" t="str">
        <f t="shared" si="235"/>
        <v/>
      </c>
      <c r="BV183" s="2" t="str">
        <f t="shared" si="235"/>
        <v/>
      </c>
      <c r="BW183" s="2" t="str">
        <f t="shared" si="235"/>
        <v/>
      </c>
      <c r="BX183" s="2" t="str">
        <f t="shared" si="235"/>
        <v/>
      </c>
      <c r="BY183" s="2" t="str">
        <f t="shared" si="235"/>
        <v/>
      </c>
      <c r="BZ183" s="2" t="str">
        <f t="shared" si="235"/>
        <v/>
      </c>
      <c r="CA183" s="2" t="str">
        <f t="shared" si="235"/>
        <v/>
      </c>
      <c r="CB183" s="2" t="str">
        <f t="shared" si="235"/>
        <v/>
      </c>
      <c r="CC183" s="2" t="str">
        <f t="shared" si="235"/>
        <v/>
      </c>
      <c r="CD183" s="2" t="str">
        <f t="shared" si="235"/>
        <v/>
      </c>
      <c r="CE183" s="2" t="str">
        <f t="shared" si="235"/>
        <v/>
      </c>
      <c r="CF183" s="2" t="str">
        <f t="shared" si="235"/>
        <v/>
      </c>
      <c r="CG183" s="2" t="str">
        <f t="shared" si="235"/>
        <v/>
      </c>
      <c r="CH183" s="2" t="str">
        <f t="shared" si="235"/>
        <v/>
      </c>
      <c r="CI183" s="2" t="str">
        <f t="shared" si="235"/>
        <v/>
      </c>
      <c r="CJ183" s="2" t="str">
        <f t="shared" si="235"/>
        <v/>
      </c>
      <c r="CK183" s="2" t="str">
        <f t="shared" si="235"/>
        <v/>
      </c>
    </row>
    <row r="184" spans="1:89" ht="14.5" customHeight="1">
      <c r="A184" s="5">
        <v>43435</v>
      </c>
      <c r="B184" s="6">
        <f t="shared" si="198"/>
        <v>0</v>
      </c>
      <c r="C184" s="2">
        <f t="shared" si="199"/>
        <v>0</v>
      </c>
      <c r="D184" s="2">
        <f t="shared" ref="D184:BO184" si="236">IF(D92="","",D92-C92)</f>
        <v>1.2629533678756476E-2</v>
      </c>
      <c r="E184" s="2">
        <f t="shared" si="236"/>
        <v>0</v>
      </c>
      <c r="F184" s="2">
        <f t="shared" si="236"/>
        <v>0</v>
      </c>
      <c r="G184" s="2" t="str">
        <f t="shared" si="236"/>
        <v/>
      </c>
      <c r="H184" s="2" t="str">
        <f t="shared" si="236"/>
        <v/>
      </c>
      <c r="I184" s="2" t="str">
        <f t="shared" si="236"/>
        <v/>
      </c>
      <c r="J184" s="2" t="str">
        <f t="shared" si="236"/>
        <v/>
      </c>
      <c r="K184" s="2" t="str">
        <f t="shared" si="236"/>
        <v/>
      </c>
      <c r="L184" s="2" t="str">
        <f t="shared" si="236"/>
        <v/>
      </c>
      <c r="M184" s="2" t="str">
        <f t="shared" si="236"/>
        <v/>
      </c>
      <c r="N184" s="2" t="str">
        <f t="shared" si="236"/>
        <v/>
      </c>
      <c r="O184" s="2" t="str">
        <f t="shared" si="236"/>
        <v/>
      </c>
      <c r="P184" s="2" t="str">
        <f t="shared" si="236"/>
        <v/>
      </c>
      <c r="Q184" s="2" t="str">
        <f t="shared" si="236"/>
        <v/>
      </c>
      <c r="R184" s="2" t="str">
        <f t="shared" si="236"/>
        <v/>
      </c>
      <c r="S184" s="2" t="str">
        <f t="shared" si="236"/>
        <v/>
      </c>
      <c r="T184" s="2" t="str">
        <f t="shared" si="236"/>
        <v/>
      </c>
      <c r="U184" s="2" t="str">
        <f t="shared" si="236"/>
        <v/>
      </c>
      <c r="V184" s="2" t="str">
        <f t="shared" si="236"/>
        <v/>
      </c>
      <c r="W184" s="2" t="str">
        <f t="shared" si="236"/>
        <v/>
      </c>
      <c r="X184" s="2" t="str">
        <f t="shared" si="236"/>
        <v/>
      </c>
      <c r="Y184" s="2" t="str">
        <f t="shared" si="236"/>
        <v/>
      </c>
      <c r="Z184" s="2" t="str">
        <f t="shared" si="236"/>
        <v/>
      </c>
      <c r="AA184" s="2" t="str">
        <f t="shared" si="236"/>
        <v/>
      </c>
      <c r="AB184" s="2" t="str">
        <f t="shared" si="236"/>
        <v/>
      </c>
      <c r="AC184" s="2" t="str">
        <f t="shared" si="236"/>
        <v/>
      </c>
      <c r="AD184" s="2" t="str">
        <f t="shared" si="236"/>
        <v/>
      </c>
      <c r="AE184" s="2" t="str">
        <f t="shared" si="236"/>
        <v/>
      </c>
      <c r="AF184" s="2" t="str">
        <f t="shared" si="236"/>
        <v/>
      </c>
      <c r="AG184" s="2" t="str">
        <f t="shared" si="236"/>
        <v/>
      </c>
      <c r="AH184" s="2" t="str">
        <f t="shared" si="236"/>
        <v/>
      </c>
      <c r="AI184" s="2" t="str">
        <f t="shared" si="236"/>
        <v/>
      </c>
      <c r="AJ184" s="2" t="str">
        <f t="shared" si="236"/>
        <v/>
      </c>
      <c r="AK184" s="2" t="str">
        <f t="shared" si="236"/>
        <v/>
      </c>
      <c r="AL184" s="2" t="str">
        <f t="shared" si="236"/>
        <v/>
      </c>
      <c r="AM184" s="2" t="str">
        <f t="shared" si="236"/>
        <v/>
      </c>
      <c r="AN184" s="2" t="str">
        <f t="shared" si="236"/>
        <v/>
      </c>
      <c r="AO184" s="2" t="str">
        <f t="shared" si="236"/>
        <v/>
      </c>
      <c r="AP184" s="2" t="str">
        <f t="shared" si="236"/>
        <v/>
      </c>
      <c r="AQ184" s="2" t="str">
        <f t="shared" si="236"/>
        <v/>
      </c>
      <c r="AR184" s="2" t="str">
        <f t="shared" si="236"/>
        <v/>
      </c>
      <c r="AS184" s="2" t="str">
        <f t="shared" si="236"/>
        <v/>
      </c>
      <c r="AT184" s="2" t="str">
        <f t="shared" si="236"/>
        <v/>
      </c>
      <c r="AU184" s="2" t="str">
        <f t="shared" si="236"/>
        <v/>
      </c>
      <c r="AV184" s="2" t="str">
        <f t="shared" si="236"/>
        <v/>
      </c>
      <c r="AW184" s="2" t="str">
        <f t="shared" si="236"/>
        <v/>
      </c>
      <c r="AX184" s="2" t="str">
        <f t="shared" si="236"/>
        <v/>
      </c>
      <c r="AY184" s="2" t="str">
        <f t="shared" si="236"/>
        <v/>
      </c>
      <c r="AZ184" s="2" t="str">
        <f t="shared" si="236"/>
        <v/>
      </c>
      <c r="BA184" s="2" t="str">
        <f t="shared" si="236"/>
        <v/>
      </c>
      <c r="BB184" s="2" t="str">
        <f t="shared" si="236"/>
        <v/>
      </c>
      <c r="BC184" s="2" t="str">
        <f t="shared" si="236"/>
        <v/>
      </c>
      <c r="BD184" s="2" t="str">
        <f t="shared" si="236"/>
        <v/>
      </c>
      <c r="BE184" s="2" t="str">
        <f t="shared" si="236"/>
        <v/>
      </c>
      <c r="BF184" s="2" t="str">
        <f t="shared" si="236"/>
        <v/>
      </c>
      <c r="BG184" s="2" t="str">
        <f t="shared" si="236"/>
        <v/>
      </c>
      <c r="BH184" s="2" t="str">
        <f t="shared" si="236"/>
        <v/>
      </c>
      <c r="BI184" s="2" t="str">
        <f t="shared" si="236"/>
        <v/>
      </c>
      <c r="BJ184" s="2" t="str">
        <f t="shared" si="236"/>
        <v/>
      </c>
      <c r="BK184" s="2" t="str">
        <f t="shared" si="236"/>
        <v/>
      </c>
      <c r="BL184" s="2" t="str">
        <f t="shared" si="236"/>
        <v/>
      </c>
      <c r="BM184" s="2" t="str">
        <f t="shared" si="236"/>
        <v/>
      </c>
      <c r="BN184" s="2" t="str">
        <f t="shared" si="236"/>
        <v/>
      </c>
      <c r="BO184" s="2" t="str">
        <f t="shared" si="236"/>
        <v/>
      </c>
      <c r="BP184" s="2" t="str">
        <f t="shared" ref="BP184:CK184" si="237">IF(BP92="","",BP92-BO92)</f>
        <v/>
      </c>
      <c r="BQ184" s="2" t="str">
        <f t="shared" si="237"/>
        <v/>
      </c>
      <c r="BR184" s="2" t="str">
        <f t="shared" si="237"/>
        <v/>
      </c>
      <c r="BS184" s="2" t="str">
        <f t="shared" si="237"/>
        <v/>
      </c>
      <c r="BT184" s="2" t="str">
        <f t="shared" si="237"/>
        <v/>
      </c>
      <c r="BU184" s="2" t="str">
        <f t="shared" si="237"/>
        <v/>
      </c>
      <c r="BV184" s="2" t="str">
        <f t="shared" si="237"/>
        <v/>
      </c>
      <c r="BW184" s="2" t="str">
        <f t="shared" si="237"/>
        <v/>
      </c>
      <c r="BX184" s="2" t="str">
        <f t="shared" si="237"/>
        <v/>
      </c>
      <c r="BY184" s="2" t="str">
        <f t="shared" si="237"/>
        <v/>
      </c>
      <c r="BZ184" s="2" t="str">
        <f t="shared" si="237"/>
        <v/>
      </c>
      <c r="CA184" s="2" t="str">
        <f t="shared" si="237"/>
        <v/>
      </c>
      <c r="CB184" s="2" t="str">
        <f t="shared" si="237"/>
        <v/>
      </c>
      <c r="CC184" s="2" t="str">
        <f t="shared" si="237"/>
        <v/>
      </c>
      <c r="CD184" s="2" t="str">
        <f t="shared" si="237"/>
        <v/>
      </c>
      <c r="CE184" s="2" t="str">
        <f t="shared" si="237"/>
        <v/>
      </c>
      <c r="CF184" s="2" t="str">
        <f t="shared" si="237"/>
        <v/>
      </c>
      <c r="CG184" s="2" t="str">
        <f t="shared" si="237"/>
        <v/>
      </c>
      <c r="CH184" s="2" t="str">
        <f t="shared" si="237"/>
        <v/>
      </c>
      <c r="CI184" s="2" t="str">
        <f t="shared" si="237"/>
        <v/>
      </c>
      <c r="CJ184" s="2" t="str">
        <f t="shared" si="237"/>
        <v/>
      </c>
      <c r="CK184" s="2" t="str">
        <f t="shared" si="237"/>
        <v/>
      </c>
    </row>
    <row r="185" spans="1:89" ht="14.5" customHeight="1">
      <c r="A185" s="5">
        <v>43466</v>
      </c>
      <c r="B185" s="6">
        <f t="shared" si="198"/>
        <v>0</v>
      </c>
      <c r="C185" s="2">
        <f t="shared" si="199"/>
        <v>0</v>
      </c>
      <c r="D185" s="2">
        <f t="shared" ref="D185:BO185" si="238">IF(D93="","",D93-C93)</f>
        <v>1.9142148174406241E-2</v>
      </c>
      <c r="E185" s="2">
        <f t="shared" si="238"/>
        <v>0</v>
      </c>
      <c r="F185" s="2" t="str">
        <f t="shared" si="238"/>
        <v/>
      </c>
      <c r="G185" s="2" t="str">
        <f t="shared" si="238"/>
        <v/>
      </c>
      <c r="H185" s="2" t="str">
        <f t="shared" si="238"/>
        <v/>
      </c>
      <c r="I185" s="2" t="str">
        <f t="shared" si="238"/>
        <v/>
      </c>
      <c r="J185" s="2" t="str">
        <f t="shared" si="238"/>
        <v/>
      </c>
      <c r="K185" s="2" t="str">
        <f t="shared" si="238"/>
        <v/>
      </c>
      <c r="L185" s="2" t="str">
        <f t="shared" si="238"/>
        <v/>
      </c>
      <c r="M185" s="2" t="str">
        <f t="shared" si="238"/>
        <v/>
      </c>
      <c r="N185" s="2" t="str">
        <f t="shared" si="238"/>
        <v/>
      </c>
      <c r="O185" s="2" t="str">
        <f t="shared" si="238"/>
        <v/>
      </c>
      <c r="P185" s="2" t="str">
        <f t="shared" si="238"/>
        <v/>
      </c>
      <c r="Q185" s="2" t="str">
        <f t="shared" si="238"/>
        <v/>
      </c>
      <c r="R185" s="2" t="str">
        <f t="shared" si="238"/>
        <v/>
      </c>
      <c r="S185" s="2" t="str">
        <f t="shared" si="238"/>
        <v/>
      </c>
      <c r="T185" s="2" t="str">
        <f t="shared" si="238"/>
        <v/>
      </c>
      <c r="U185" s="2" t="str">
        <f t="shared" si="238"/>
        <v/>
      </c>
      <c r="V185" s="2" t="str">
        <f t="shared" si="238"/>
        <v/>
      </c>
      <c r="W185" s="2" t="str">
        <f t="shared" si="238"/>
        <v/>
      </c>
      <c r="X185" s="2" t="str">
        <f t="shared" si="238"/>
        <v/>
      </c>
      <c r="Y185" s="2" t="str">
        <f t="shared" si="238"/>
        <v/>
      </c>
      <c r="Z185" s="2" t="str">
        <f t="shared" si="238"/>
        <v/>
      </c>
      <c r="AA185" s="2" t="str">
        <f t="shared" si="238"/>
        <v/>
      </c>
      <c r="AB185" s="2" t="str">
        <f t="shared" si="238"/>
        <v/>
      </c>
      <c r="AC185" s="2" t="str">
        <f t="shared" si="238"/>
        <v/>
      </c>
      <c r="AD185" s="2" t="str">
        <f t="shared" si="238"/>
        <v/>
      </c>
      <c r="AE185" s="2" t="str">
        <f t="shared" si="238"/>
        <v/>
      </c>
      <c r="AF185" s="2" t="str">
        <f t="shared" si="238"/>
        <v/>
      </c>
      <c r="AG185" s="2" t="str">
        <f t="shared" si="238"/>
        <v/>
      </c>
      <c r="AH185" s="2" t="str">
        <f t="shared" si="238"/>
        <v/>
      </c>
      <c r="AI185" s="2" t="str">
        <f t="shared" si="238"/>
        <v/>
      </c>
      <c r="AJ185" s="2" t="str">
        <f t="shared" si="238"/>
        <v/>
      </c>
      <c r="AK185" s="2" t="str">
        <f t="shared" si="238"/>
        <v/>
      </c>
      <c r="AL185" s="2" t="str">
        <f t="shared" si="238"/>
        <v/>
      </c>
      <c r="AM185" s="2" t="str">
        <f t="shared" si="238"/>
        <v/>
      </c>
      <c r="AN185" s="2" t="str">
        <f t="shared" si="238"/>
        <v/>
      </c>
      <c r="AO185" s="2" t="str">
        <f t="shared" si="238"/>
        <v/>
      </c>
      <c r="AP185" s="2" t="str">
        <f t="shared" si="238"/>
        <v/>
      </c>
      <c r="AQ185" s="2" t="str">
        <f t="shared" si="238"/>
        <v/>
      </c>
      <c r="AR185" s="2" t="str">
        <f t="shared" si="238"/>
        <v/>
      </c>
      <c r="AS185" s="2" t="str">
        <f t="shared" si="238"/>
        <v/>
      </c>
      <c r="AT185" s="2" t="str">
        <f t="shared" si="238"/>
        <v/>
      </c>
      <c r="AU185" s="2" t="str">
        <f t="shared" si="238"/>
        <v/>
      </c>
      <c r="AV185" s="2" t="str">
        <f t="shared" si="238"/>
        <v/>
      </c>
      <c r="AW185" s="2" t="str">
        <f t="shared" si="238"/>
        <v/>
      </c>
      <c r="AX185" s="2" t="str">
        <f t="shared" si="238"/>
        <v/>
      </c>
      <c r="AY185" s="2" t="str">
        <f t="shared" si="238"/>
        <v/>
      </c>
      <c r="AZ185" s="2" t="str">
        <f t="shared" si="238"/>
        <v/>
      </c>
      <c r="BA185" s="2" t="str">
        <f t="shared" si="238"/>
        <v/>
      </c>
      <c r="BB185" s="2" t="str">
        <f t="shared" si="238"/>
        <v/>
      </c>
      <c r="BC185" s="2" t="str">
        <f t="shared" si="238"/>
        <v/>
      </c>
      <c r="BD185" s="2" t="str">
        <f t="shared" si="238"/>
        <v/>
      </c>
      <c r="BE185" s="2" t="str">
        <f t="shared" si="238"/>
        <v/>
      </c>
      <c r="BF185" s="2" t="str">
        <f t="shared" si="238"/>
        <v/>
      </c>
      <c r="BG185" s="2" t="str">
        <f t="shared" si="238"/>
        <v/>
      </c>
      <c r="BH185" s="2" t="str">
        <f t="shared" si="238"/>
        <v/>
      </c>
      <c r="BI185" s="2" t="str">
        <f t="shared" si="238"/>
        <v/>
      </c>
      <c r="BJ185" s="2" t="str">
        <f t="shared" si="238"/>
        <v/>
      </c>
      <c r="BK185" s="2" t="str">
        <f t="shared" si="238"/>
        <v/>
      </c>
      <c r="BL185" s="2" t="str">
        <f t="shared" si="238"/>
        <v/>
      </c>
      <c r="BM185" s="2" t="str">
        <f t="shared" si="238"/>
        <v/>
      </c>
      <c r="BN185" s="2" t="str">
        <f t="shared" si="238"/>
        <v/>
      </c>
      <c r="BO185" s="2" t="str">
        <f t="shared" si="238"/>
        <v/>
      </c>
      <c r="BP185" s="2" t="str">
        <f t="shared" ref="BP185:CK185" si="239">IF(BP93="","",BP93-BO93)</f>
        <v/>
      </c>
      <c r="BQ185" s="2" t="str">
        <f t="shared" si="239"/>
        <v/>
      </c>
      <c r="BR185" s="2" t="str">
        <f t="shared" si="239"/>
        <v/>
      </c>
      <c r="BS185" s="2" t="str">
        <f t="shared" si="239"/>
        <v/>
      </c>
      <c r="BT185" s="2" t="str">
        <f t="shared" si="239"/>
        <v/>
      </c>
      <c r="BU185" s="2" t="str">
        <f t="shared" si="239"/>
        <v/>
      </c>
      <c r="BV185" s="2" t="str">
        <f t="shared" si="239"/>
        <v/>
      </c>
      <c r="BW185" s="2" t="str">
        <f t="shared" si="239"/>
        <v/>
      </c>
      <c r="BX185" s="2" t="str">
        <f t="shared" si="239"/>
        <v/>
      </c>
      <c r="BY185" s="2" t="str">
        <f t="shared" si="239"/>
        <v/>
      </c>
      <c r="BZ185" s="2" t="str">
        <f t="shared" si="239"/>
        <v/>
      </c>
      <c r="CA185" s="2" t="str">
        <f t="shared" si="239"/>
        <v/>
      </c>
      <c r="CB185" s="2" t="str">
        <f t="shared" si="239"/>
        <v/>
      </c>
      <c r="CC185" s="2" t="str">
        <f t="shared" si="239"/>
        <v/>
      </c>
      <c r="CD185" s="2" t="str">
        <f t="shared" si="239"/>
        <v/>
      </c>
      <c r="CE185" s="2" t="str">
        <f t="shared" si="239"/>
        <v/>
      </c>
      <c r="CF185" s="2" t="str">
        <f t="shared" si="239"/>
        <v/>
      </c>
      <c r="CG185" s="2" t="str">
        <f t="shared" si="239"/>
        <v/>
      </c>
      <c r="CH185" s="2" t="str">
        <f t="shared" si="239"/>
        <v/>
      </c>
      <c r="CI185" s="2" t="str">
        <f t="shared" si="239"/>
        <v/>
      </c>
      <c r="CJ185" s="2" t="str">
        <f t="shared" si="239"/>
        <v/>
      </c>
      <c r="CK185" s="2" t="str">
        <f t="shared" si="239"/>
        <v/>
      </c>
    </row>
    <row r="186" spans="1:89" ht="14.5" customHeight="1">
      <c r="A186" s="5">
        <v>43497</v>
      </c>
      <c r="B186" s="6">
        <f t="shared" si="198"/>
        <v>0</v>
      </c>
      <c r="C186" s="2">
        <f t="shared" si="199"/>
        <v>0</v>
      </c>
      <c r="D186" s="2">
        <f t="shared" ref="D186:BO186" si="240">IF(D94="","",D94-C94)</f>
        <v>4.6153846153846156E-2</v>
      </c>
      <c r="E186" s="2" t="str">
        <f t="shared" si="240"/>
        <v/>
      </c>
      <c r="F186" s="2" t="str">
        <f t="shared" si="240"/>
        <v/>
      </c>
      <c r="G186" s="2" t="str">
        <f t="shared" si="240"/>
        <v/>
      </c>
      <c r="H186" s="2" t="str">
        <f t="shared" si="240"/>
        <v/>
      </c>
      <c r="I186" s="2" t="str">
        <f t="shared" si="240"/>
        <v/>
      </c>
      <c r="J186" s="2" t="str">
        <f t="shared" si="240"/>
        <v/>
      </c>
      <c r="K186" s="2" t="str">
        <f t="shared" si="240"/>
        <v/>
      </c>
      <c r="L186" s="2" t="str">
        <f t="shared" si="240"/>
        <v/>
      </c>
      <c r="M186" s="2" t="str">
        <f t="shared" si="240"/>
        <v/>
      </c>
      <c r="N186" s="2" t="str">
        <f t="shared" si="240"/>
        <v/>
      </c>
      <c r="O186" s="2" t="str">
        <f t="shared" si="240"/>
        <v/>
      </c>
      <c r="P186" s="2" t="str">
        <f t="shared" si="240"/>
        <v/>
      </c>
      <c r="Q186" s="2" t="str">
        <f t="shared" si="240"/>
        <v/>
      </c>
      <c r="R186" s="2" t="str">
        <f t="shared" si="240"/>
        <v/>
      </c>
      <c r="S186" s="2" t="str">
        <f t="shared" si="240"/>
        <v/>
      </c>
      <c r="T186" s="2" t="str">
        <f t="shared" si="240"/>
        <v/>
      </c>
      <c r="U186" s="2" t="str">
        <f t="shared" si="240"/>
        <v/>
      </c>
      <c r="V186" s="2" t="str">
        <f t="shared" si="240"/>
        <v/>
      </c>
      <c r="W186" s="2" t="str">
        <f t="shared" si="240"/>
        <v/>
      </c>
      <c r="X186" s="2" t="str">
        <f t="shared" si="240"/>
        <v/>
      </c>
      <c r="Y186" s="2" t="str">
        <f t="shared" si="240"/>
        <v/>
      </c>
      <c r="Z186" s="2" t="str">
        <f t="shared" si="240"/>
        <v/>
      </c>
      <c r="AA186" s="2" t="str">
        <f t="shared" si="240"/>
        <v/>
      </c>
      <c r="AB186" s="2" t="str">
        <f t="shared" si="240"/>
        <v/>
      </c>
      <c r="AC186" s="2" t="str">
        <f t="shared" si="240"/>
        <v/>
      </c>
      <c r="AD186" s="2" t="str">
        <f t="shared" si="240"/>
        <v/>
      </c>
      <c r="AE186" s="2" t="str">
        <f t="shared" si="240"/>
        <v/>
      </c>
      <c r="AF186" s="2" t="str">
        <f t="shared" si="240"/>
        <v/>
      </c>
      <c r="AG186" s="2" t="str">
        <f t="shared" si="240"/>
        <v/>
      </c>
      <c r="AH186" s="2" t="str">
        <f t="shared" si="240"/>
        <v/>
      </c>
      <c r="AI186" s="2" t="str">
        <f t="shared" si="240"/>
        <v/>
      </c>
      <c r="AJ186" s="2" t="str">
        <f t="shared" si="240"/>
        <v/>
      </c>
      <c r="AK186" s="2" t="str">
        <f t="shared" si="240"/>
        <v/>
      </c>
      <c r="AL186" s="2" t="str">
        <f t="shared" si="240"/>
        <v/>
      </c>
      <c r="AM186" s="2" t="str">
        <f t="shared" si="240"/>
        <v/>
      </c>
      <c r="AN186" s="2" t="str">
        <f t="shared" si="240"/>
        <v/>
      </c>
      <c r="AO186" s="2" t="str">
        <f t="shared" si="240"/>
        <v/>
      </c>
      <c r="AP186" s="2" t="str">
        <f t="shared" si="240"/>
        <v/>
      </c>
      <c r="AQ186" s="2" t="str">
        <f t="shared" si="240"/>
        <v/>
      </c>
      <c r="AR186" s="2" t="str">
        <f t="shared" si="240"/>
        <v/>
      </c>
      <c r="AS186" s="2" t="str">
        <f t="shared" si="240"/>
        <v/>
      </c>
      <c r="AT186" s="2" t="str">
        <f t="shared" si="240"/>
        <v/>
      </c>
      <c r="AU186" s="2" t="str">
        <f t="shared" si="240"/>
        <v/>
      </c>
      <c r="AV186" s="2" t="str">
        <f t="shared" si="240"/>
        <v/>
      </c>
      <c r="AW186" s="2" t="str">
        <f t="shared" si="240"/>
        <v/>
      </c>
      <c r="AX186" s="2" t="str">
        <f t="shared" si="240"/>
        <v/>
      </c>
      <c r="AY186" s="2" t="str">
        <f t="shared" si="240"/>
        <v/>
      </c>
      <c r="AZ186" s="2" t="str">
        <f t="shared" si="240"/>
        <v/>
      </c>
      <c r="BA186" s="2" t="str">
        <f t="shared" si="240"/>
        <v/>
      </c>
      <c r="BB186" s="2" t="str">
        <f t="shared" si="240"/>
        <v/>
      </c>
      <c r="BC186" s="2" t="str">
        <f t="shared" si="240"/>
        <v/>
      </c>
      <c r="BD186" s="2" t="str">
        <f t="shared" si="240"/>
        <v/>
      </c>
      <c r="BE186" s="2" t="str">
        <f t="shared" si="240"/>
        <v/>
      </c>
      <c r="BF186" s="2" t="str">
        <f t="shared" si="240"/>
        <v/>
      </c>
      <c r="BG186" s="2" t="str">
        <f t="shared" si="240"/>
        <v/>
      </c>
      <c r="BH186" s="2" t="str">
        <f t="shared" si="240"/>
        <v/>
      </c>
      <c r="BI186" s="2" t="str">
        <f t="shared" si="240"/>
        <v/>
      </c>
      <c r="BJ186" s="2" t="str">
        <f t="shared" si="240"/>
        <v/>
      </c>
      <c r="BK186" s="2" t="str">
        <f t="shared" si="240"/>
        <v/>
      </c>
      <c r="BL186" s="2" t="str">
        <f t="shared" si="240"/>
        <v/>
      </c>
      <c r="BM186" s="2" t="str">
        <f t="shared" si="240"/>
        <v/>
      </c>
      <c r="BN186" s="2" t="str">
        <f t="shared" si="240"/>
        <v/>
      </c>
      <c r="BO186" s="2" t="str">
        <f t="shared" si="240"/>
        <v/>
      </c>
      <c r="BP186" s="2" t="str">
        <f t="shared" ref="BP186:CK186" si="241">IF(BP94="","",BP94-BO94)</f>
        <v/>
      </c>
      <c r="BQ186" s="2" t="str">
        <f t="shared" si="241"/>
        <v/>
      </c>
      <c r="BR186" s="2" t="str">
        <f t="shared" si="241"/>
        <v/>
      </c>
      <c r="BS186" s="2" t="str">
        <f t="shared" si="241"/>
        <v/>
      </c>
      <c r="BT186" s="2" t="str">
        <f t="shared" si="241"/>
        <v/>
      </c>
      <c r="BU186" s="2" t="str">
        <f t="shared" si="241"/>
        <v/>
      </c>
      <c r="BV186" s="2" t="str">
        <f t="shared" si="241"/>
        <v/>
      </c>
      <c r="BW186" s="2" t="str">
        <f t="shared" si="241"/>
        <v/>
      </c>
      <c r="BX186" s="2" t="str">
        <f t="shared" si="241"/>
        <v/>
      </c>
      <c r="BY186" s="2" t="str">
        <f t="shared" si="241"/>
        <v/>
      </c>
      <c r="BZ186" s="2" t="str">
        <f t="shared" si="241"/>
        <v/>
      </c>
      <c r="CA186" s="2" t="str">
        <f t="shared" si="241"/>
        <v/>
      </c>
      <c r="CB186" s="2" t="str">
        <f t="shared" si="241"/>
        <v/>
      </c>
      <c r="CC186" s="2" t="str">
        <f t="shared" si="241"/>
        <v/>
      </c>
      <c r="CD186" s="2" t="str">
        <f t="shared" si="241"/>
        <v/>
      </c>
      <c r="CE186" s="2" t="str">
        <f t="shared" si="241"/>
        <v/>
      </c>
      <c r="CF186" s="2" t="str">
        <f t="shared" si="241"/>
        <v/>
      </c>
      <c r="CG186" s="2" t="str">
        <f t="shared" si="241"/>
        <v/>
      </c>
      <c r="CH186" s="2" t="str">
        <f t="shared" si="241"/>
        <v/>
      </c>
      <c r="CI186" s="2" t="str">
        <f t="shared" si="241"/>
        <v/>
      </c>
      <c r="CJ186" s="2" t="str">
        <f t="shared" si="241"/>
        <v/>
      </c>
      <c r="CK186" s="2" t="str">
        <f t="shared" si="241"/>
        <v/>
      </c>
    </row>
    <row r="187" spans="1:89" ht="14.5" customHeight="1">
      <c r="A187" s="5">
        <v>43525</v>
      </c>
      <c r="B187" s="6">
        <f t="shared" si="198"/>
        <v>0</v>
      </c>
      <c r="C187" s="2">
        <f t="shared" si="199"/>
        <v>0</v>
      </c>
      <c r="D187" s="2" t="str">
        <f t="shared" ref="D187:BO187" si="242">IF(D95="","",D95-C95)</f>
        <v/>
      </c>
      <c r="E187" s="2" t="str">
        <f t="shared" si="242"/>
        <v/>
      </c>
      <c r="F187" s="2" t="str">
        <f t="shared" si="242"/>
        <v/>
      </c>
      <c r="G187" s="2" t="str">
        <f t="shared" si="242"/>
        <v/>
      </c>
      <c r="H187" s="2" t="str">
        <f t="shared" si="242"/>
        <v/>
      </c>
      <c r="I187" s="2" t="str">
        <f t="shared" si="242"/>
        <v/>
      </c>
      <c r="J187" s="2" t="str">
        <f t="shared" si="242"/>
        <v/>
      </c>
      <c r="K187" s="2" t="str">
        <f t="shared" si="242"/>
        <v/>
      </c>
      <c r="L187" s="2" t="str">
        <f t="shared" si="242"/>
        <v/>
      </c>
      <c r="M187" s="2" t="str">
        <f t="shared" si="242"/>
        <v/>
      </c>
      <c r="N187" s="2" t="str">
        <f t="shared" si="242"/>
        <v/>
      </c>
      <c r="O187" s="2" t="str">
        <f t="shared" si="242"/>
        <v/>
      </c>
      <c r="P187" s="2" t="str">
        <f t="shared" si="242"/>
        <v/>
      </c>
      <c r="Q187" s="2" t="str">
        <f t="shared" si="242"/>
        <v/>
      </c>
      <c r="R187" s="2" t="str">
        <f t="shared" si="242"/>
        <v/>
      </c>
      <c r="S187" s="2" t="str">
        <f t="shared" si="242"/>
        <v/>
      </c>
      <c r="T187" s="2" t="str">
        <f t="shared" si="242"/>
        <v/>
      </c>
      <c r="U187" s="2" t="str">
        <f t="shared" si="242"/>
        <v/>
      </c>
      <c r="V187" s="2" t="str">
        <f t="shared" si="242"/>
        <v/>
      </c>
      <c r="W187" s="2" t="str">
        <f t="shared" si="242"/>
        <v/>
      </c>
      <c r="X187" s="2" t="str">
        <f t="shared" si="242"/>
        <v/>
      </c>
      <c r="Y187" s="2" t="str">
        <f t="shared" si="242"/>
        <v/>
      </c>
      <c r="Z187" s="2" t="str">
        <f t="shared" si="242"/>
        <v/>
      </c>
      <c r="AA187" s="2" t="str">
        <f t="shared" si="242"/>
        <v/>
      </c>
      <c r="AB187" s="2" t="str">
        <f t="shared" si="242"/>
        <v/>
      </c>
      <c r="AC187" s="2" t="str">
        <f t="shared" si="242"/>
        <v/>
      </c>
      <c r="AD187" s="2" t="str">
        <f t="shared" si="242"/>
        <v/>
      </c>
      <c r="AE187" s="2" t="str">
        <f t="shared" si="242"/>
        <v/>
      </c>
      <c r="AF187" s="2" t="str">
        <f t="shared" si="242"/>
        <v/>
      </c>
      <c r="AG187" s="2" t="str">
        <f t="shared" si="242"/>
        <v/>
      </c>
      <c r="AH187" s="2" t="str">
        <f t="shared" si="242"/>
        <v/>
      </c>
      <c r="AI187" s="2" t="str">
        <f t="shared" si="242"/>
        <v/>
      </c>
      <c r="AJ187" s="2" t="str">
        <f t="shared" si="242"/>
        <v/>
      </c>
      <c r="AK187" s="2" t="str">
        <f t="shared" si="242"/>
        <v/>
      </c>
      <c r="AL187" s="2" t="str">
        <f t="shared" si="242"/>
        <v/>
      </c>
      <c r="AM187" s="2" t="str">
        <f t="shared" si="242"/>
        <v/>
      </c>
      <c r="AN187" s="2" t="str">
        <f t="shared" si="242"/>
        <v/>
      </c>
      <c r="AO187" s="2" t="str">
        <f t="shared" si="242"/>
        <v/>
      </c>
      <c r="AP187" s="2" t="str">
        <f t="shared" si="242"/>
        <v/>
      </c>
      <c r="AQ187" s="2" t="str">
        <f t="shared" si="242"/>
        <v/>
      </c>
      <c r="AR187" s="2" t="str">
        <f t="shared" si="242"/>
        <v/>
      </c>
      <c r="AS187" s="2" t="str">
        <f t="shared" si="242"/>
        <v/>
      </c>
      <c r="AT187" s="2" t="str">
        <f t="shared" si="242"/>
        <v/>
      </c>
      <c r="AU187" s="2" t="str">
        <f t="shared" si="242"/>
        <v/>
      </c>
      <c r="AV187" s="2" t="str">
        <f t="shared" si="242"/>
        <v/>
      </c>
      <c r="AW187" s="2" t="str">
        <f t="shared" si="242"/>
        <v/>
      </c>
      <c r="AX187" s="2" t="str">
        <f t="shared" si="242"/>
        <v/>
      </c>
      <c r="AY187" s="2" t="str">
        <f t="shared" si="242"/>
        <v/>
      </c>
      <c r="AZ187" s="2" t="str">
        <f t="shared" si="242"/>
        <v/>
      </c>
      <c r="BA187" s="2" t="str">
        <f t="shared" si="242"/>
        <v/>
      </c>
      <c r="BB187" s="2" t="str">
        <f t="shared" si="242"/>
        <v/>
      </c>
      <c r="BC187" s="2" t="str">
        <f t="shared" si="242"/>
        <v/>
      </c>
      <c r="BD187" s="2" t="str">
        <f t="shared" si="242"/>
        <v/>
      </c>
      <c r="BE187" s="2" t="str">
        <f t="shared" si="242"/>
        <v/>
      </c>
      <c r="BF187" s="2" t="str">
        <f t="shared" si="242"/>
        <v/>
      </c>
      <c r="BG187" s="2" t="str">
        <f t="shared" si="242"/>
        <v/>
      </c>
      <c r="BH187" s="2" t="str">
        <f t="shared" si="242"/>
        <v/>
      </c>
      <c r="BI187" s="2" t="str">
        <f t="shared" si="242"/>
        <v/>
      </c>
      <c r="BJ187" s="2" t="str">
        <f t="shared" si="242"/>
        <v/>
      </c>
      <c r="BK187" s="2" t="str">
        <f t="shared" si="242"/>
        <v/>
      </c>
      <c r="BL187" s="2" t="str">
        <f t="shared" si="242"/>
        <v/>
      </c>
      <c r="BM187" s="2" t="str">
        <f t="shared" si="242"/>
        <v/>
      </c>
      <c r="BN187" s="2" t="str">
        <f t="shared" si="242"/>
        <v/>
      </c>
      <c r="BO187" s="2" t="str">
        <f t="shared" si="242"/>
        <v/>
      </c>
      <c r="BP187" s="2" t="str">
        <f t="shared" ref="BP187:CK187" si="243">IF(BP95="","",BP95-BO95)</f>
        <v/>
      </c>
      <c r="BQ187" s="2" t="str">
        <f t="shared" si="243"/>
        <v/>
      </c>
      <c r="BR187" s="2" t="str">
        <f t="shared" si="243"/>
        <v/>
      </c>
      <c r="BS187" s="2" t="str">
        <f t="shared" si="243"/>
        <v/>
      </c>
      <c r="BT187" s="2" t="str">
        <f t="shared" si="243"/>
        <v/>
      </c>
      <c r="BU187" s="2" t="str">
        <f t="shared" si="243"/>
        <v/>
      </c>
      <c r="BV187" s="2" t="str">
        <f t="shared" si="243"/>
        <v/>
      </c>
      <c r="BW187" s="2" t="str">
        <f t="shared" si="243"/>
        <v/>
      </c>
      <c r="BX187" s="2" t="str">
        <f t="shared" si="243"/>
        <v/>
      </c>
      <c r="BY187" s="2" t="str">
        <f t="shared" si="243"/>
        <v/>
      </c>
      <c r="BZ187" s="2" t="str">
        <f t="shared" si="243"/>
        <v/>
      </c>
      <c r="CA187" s="2" t="str">
        <f t="shared" si="243"/>
        <v/>
      </c>
      <c r="CB187" s="2" t="str">
        <f t="shared" si="243"/>
        <v/>
      </c>
      <c r="CC187" s="2" t="str">
        <f t="shared" si="243"/>
        <v/>
      </c>
      <c r="CD187" s="2" t="str">
        <f t="shared" si="243"/>
        <v/>
      </c>
      <c r="CE187" s="2" t="str">
        <f t="shared" si="243"/>
        <v/>
      </c>
      <c r="CF187" s="2" t="str">
        <f t="shared" si="243"/>
        <v/>
      </c>
      <c r="CG187" s="2" t="str">
        <f t="shared" si="243"/>
        <v/>
      </c>
      <c r="CH187" s="2" t="str">
        <f t="shared" si="243"/>
        <v/>
      </c>
      <c r="CI187" s="2" t="str">
        <f t="shared" si="243"/>
        <v/>
      </c>
      <c r="CJ187" s="2" t="str">
        <f t="shared" si="243"/>
        <v/>
      </c>
      <c r="CK187" s="2" t="str">
        <f t="shared" si="243"/>
        <v/>
      </c>
    </row>
    <row r="188" spans="1:89" ht="14.5" customHeight="1">
      <c r="A188" s="5">
        <v>43556</v>
      </c>
      <c r="B188" s="6">
        <f t="shared" si="198"/>
        <v>0</v>
      </c>
      <c r="C188" s="2" t="str">
        <f t="shared" si="199"/>
        <v/>
      </c>
      <c r="D188" s="2" t="str">
        <f t="shared" ref="D188:BO188" si="244">IF(D96="","",D96-C96)</f>
        <v/>
      </c>
      <c r="E188" s="2" t="str">
        <f t="shared" si="244"/>
        <v/>
      </c>
      <c r="F188" s="2" t="str">
        <f t="shared" si="244"/>
        <v/>
      </c>
      <c r="G188" s="2" t="str">
        <f t="shared" si="244"/>
        <v/>
      </c>
      <c r="H188" s="2" t="str">
        <f t="shared" si="244"/>
        <v/>
      </c>
      <c r="I188" s="2" t="str">
        <f t="shared" si="244"/>
        <v/>
      </c>
      <c r="J188" s="2" t="str">
        <f t="shared" si="244"/>
        <v/>
      </c>
      <c r="K188" s="2" t="str">
        <f t="shared" si="244"/>
        <v/>
      </c>
      <c r="L188" s="2" t="str">
        <f t="shared" si="244"/>
        <v/>
      </c>
      <c r="M188" s="2" t="str">
        <f t="shared" si="244"/>
        <v/>
      </c>
      <c r="N188" s="2" t="str">
        <f t="shared" si="244"/>
        <v/>
      </c>
      <c r="O188" s="2" t="str">
        <f t="shared" si="244"/>
        <v/>
      </c>
      <c r="P188" s="2" t="str">
        <f t="shared" si="244"/>
        <v/>
      </c>
      <c r="Q188" s="2" t="str">
        <f t="shared" si="244"/>
        <v/>
      </c>
      <c r="R188" s="2" t="str">
        <f t="shared" si="244"/>
        <v/>
      </c>
      <c r="S188" s="2" t="str">
        <f t="shared" si="244"/>
        <v/>
      </c>
      <c r="T188" s="2" t="str">
        <f t="shared" si="244"/>
        <v/>
      </c>
      <c r="U188" s="2" t="str">
        <f t="shared" si="244"/>
        <v/>
      </c>
      <c r="V188" s="2" t="str">
        <f t="shared" si="244"/>
        <v/>
      </c>
      <c r="W188" s="2" t="str">
        <f t="shared" si="244"/>
        <v/>
      </c>
      <c r="X188" s="2" t="str">
        <f t="shared" si="244"/>
        <v/>
      </c>
      <c r="Y188" s="2" t="str">
        <f t="shared" si="244"/>
        <v/>
      </c>
      <c r="Z188" s="2" t="str">
        <f t="shared" si="244"/>
        <v/>
      </c>
      <c r="AA188" s="2" t="str">
        <f t="shared" si="244"/>
        <v/>
      </c>
      <c r="AB188" s="2" t="str">
        <f t="shared" si="244"/>
        <v/>
      </c>
      <c r="AC188" s="2" t="str">
        <f t="shared" si="244"/>
        <v/>
      </c>
      <c r="AD188" s="2" t="str">
        <f t="shared" si="244"/>
        <v/>
      </c>
      <c r="AE188" s="2" t="str">
        <f t="shared" si="244"/>
        <v/>
      </c>
      <c r="AF188" s="2" t="str">
        <f t="shared" si="244"/>
        <v/>
      </c>
      <c r="AG188" s="2" t="str">
        <f t="shared" si="244"/>
        <v/>
      </c>
      <c r="AH188" s="2" t="str">
        <f t="shared" si="244"/>
        <v/>
      </c>
      <c r="AI188" s="2" t="str">
        <f t="shared" si="244"/>
        <v/>
      </c>
      <c r="AJ188" s="2" t="str">
        <f t="shared" si="244"/>
        <v/>
      </c>
      <c r="AK188" s="2" t="str">
        <f t="shared" si="244"/>
        <v/>
      </c>
      <c r="AL188" s="2" t="str">
        <f t="shared" si="244"/>
        <v/>
      </c>
      <c r="AM188" s="2" t="str">
        <f t="shared" si="244"/>
        <v/>
      </c>
      <c r="AN188" s="2" t="str">
        <f t="shared" si="244"/>
        <v/>
      </c>
      <c r="AO188" s="2" t="str">
        <f t="shared" si="244"/>
        <v/>
      </c>
      <c r="AP188" s="2" t="str">
        <f t="shared" si="244"/>
        <v/>
      </c>
      <c r="AQ188" s="2" t="str">
        <f t="shared" si="244"/>
        <v/>
      </c>
      <c r="AR188" s="2" t="str">
        <f t="shared" si="244"/>
        <v/>
      </c>
      <c r="AS188" s="2" t="str">
        <f t="shared" si="244"/>
        <v/>
      </c>
      <c r="AT188" s="2" t="str">
        <f t="shared" si="244"/>
        <v/>
      </c>
      <c r="AU188" s="2" t="str">
        <f t="shared" si="244"/>
        <v/>
      </c>
      <c r="AV188" s="2" t="str">
        <f t="shared" si="244"/>
        <v/>
      </c>
      <c r="AW188" s="2" t="str">
        <f t="shared" si="244"/>
        <v/>
      </c>
      <c r="AX188" s="2" t="str">
        <f t="shared" si="244"/>
        <v/>
      </c>
      <c r="AY188" s="2" t="str">
        <f t="shared" si="244"/>
        <v/>
      </c>
      <c r="AZ188" s="2" t="str">
        <f t="shared" si="244"/>
        <v/>
      </c>
      <c r="BA188" s="2" t="str">
        <f t="shared" si="244"/>
        <v/>
      </c>
      <c r="BB188" s="2" t="str">
        <f t="shared" si="244"/>
        <v/>
      </c>
      <c r="BC188" s="2" t="str">
        <f t="shared" si="244"/>
        <v/>
      </c>
      <c r="BD188" s="2" t="str">
        <f t="shared" si="244"/>
        <v/>
      </c>
      <c r="BE188" s="2" t="str">
        <f t="shared" si="244"/>
        <v/>
      </c>
      <c r="BF188" s="2" t="str">
        <f t="shared" si="244"/>
        <v/>
      </c>
      <c r="BG188" s="2" t="str">
        <f t="shared" si="244"/>
        <v/>
      </c>
      <c r="BH188" s="2" t="str">
        <f t="shared" si="244"/>
        <v/>
      </c>
      <c r="BI188" s="2" t="str">
        <f t="shared" si="244"/>
        <v/>
      </c>
      <c r="BJ188" s="2" t="str">
        <f t="shared" si="244"/>
        <v/>
      </c>
      <c r="BK188" s="2" t="str">
        <f t="shared" si="244"/>
        <v/>
      </c>
      <c r="BL188" s="2" t="str">
        <f t="shared" si="244"/>
        <v/>
      </c>
      <c r="BM188" s="2" t="str">
        <f t="shared" si="244"/>
        <v/>
      </c>
      <c r="BN188" s="2" t="str">
        <f t="shared" si="244"/>
        <v/>
      </c>
      <c r="BO188" s="2" t="str">
        <f t="shared" si="244"/>
        <v/>
      </c>
      <c r="BP188" s="2" t="str">
        <f t="shared" ref="BP188:CK188" si="245">IF(BP96="","",BP96-BO96)</f>
        <v/>
      </c>
      <c r="BQ188" s="2" t="str">
        <f t="shared" si="245"/>
        <v/>
      </c>
      <c r="BR188" s="2" t="str">
        <f t="shared" si="245"/>
        <v/>
      </c>
      <c r="BS188" s="2" t="str">
        <f t="shared" si="245"/>
        <v/>
      </c>
      <c r="BT188" s="2" t="str">
        <f t="shared" si="245"/>
        <v/>
      </c>
      <c r="BU188" s="2" t="str">
        <f t="shared" si="245"/>
        <v/>
      </c>
      <c r="BV188" s="2" t="str">
        <f t="shared" si="245"/>
        <v/>
      </c>
      <c r="BW188" s="2" t="str">
        <f t="shared" si="245"/>
        <v/>
      </c>
      <c r="BX188" s="2" t="str">
        <f t="shared" si="245"/>
        <v/>
      </c>
      <c r="BY188" s="2" t="str">
        <f t="shared" si="245"/>
        <v/>
      </c>
      <c r="BZ188" s="2" t="str">
        <f t="shared" si="245"/>
        <v/>
      </c>
      <c r="CA188" s="2" t="str">
        <f t="shared" si="245"/>
        <v/>
      </c>
      <c r="CB188" s="2" t="str">
        <f t="shared" si="245"/>
        <v/>
      </c>
      <c r="CC188" s="2" t="str">
        <f t="shared" si="245"/>
        <v/>
      </c>
      <c r="CD188" s="2" t="str">
        <f t="shared" si="245"/>
        <v/>
      </c>
      <c r="CE188" s="2" t="str">
        <f t="shared" si="245"/>
        <v/>
      </c>
      <c r="CF188" s="2" t="str">
        <f t="shared" si="245"/>
        <v/>
      </c>
      <c r="CG188" s="2" t="str">
        <f t="shared" si="245"/>
        <v/>
      </c>
      <c r="CH188" s="2" t="str">
        <f t="shared" si="245"/>
        <v/>
      </c>
      <c r="CI188" s="2" t="str">
        <f t="shared" si="245"/>
        <v/>
      </c>
      <c r="CJ188" s="2" t="str">
        <f t="shared" si="245"/>
        <v/>
      </c>
      <c r="CK188" s="2" t="str">
        <f t="shared" si="245"/>
        <v/>
      </c>
    </row>
    <row r="189" spans="1:89" ht="14.5" customHeight="1">
      <c r="A189" s="1" t="s">
        <v>7</v>
      </c>
      <c r="B189" s="6">
        <f t="shared" ref="B189:L189" si="246">AVERAGE(B101:B188)</f>
        <v>0</v>
      </c>
      <c r="C189" s="6">
        <f t="shared" si="246"/>
        <v>0</v>
      </c>
      <c r="D189" s="6">
        <f t="shared" si="246"/>
        <v>6.5656395701733971E-3</v>
      </c>
      <c r="E189" s="6">
        <f t="shared" si="246"/>
        <v>1.2286691430064322E-3</v>
      </c>
      <c r="F189" s="6">
        <f t="shared" si="246"/>
        <v>1.5045088798760241E-3</v>
      </c>
      <c r="G189" s="6">
        <f t="shared" si="246"/>
        <v>1.6090526979241687E-3</v>
      </c>
      <c r="H189" s="6">
        <f t="shared" si="246"/>
        <v>1.572785721235793E-3</v>
      </c>
      <c r="I189" s="6">
        <f t="shared" si="246"/>
        <v>1.2306483705324907E-3</v>
      </c>
      <c r="J189" s="6">
        <f t="shared" si="246"/>
        <v>1.3071927009361253E-3</v>
      </c>
      <c r="K189" s="6">
        <f t="shared" si="246"/>
        <v>1.6000925944353243E-3</v>
      </c>
      <c r="L189" s="6">
        <f t="shared" si="246"/>
        <v>1.4818439069252958E-3</v>
      </c>
      <c r="M189" s="6">
        <f t="shared" ref="M189" si="247">AVERAGE(M101:M188)</f>
        <v>1.3949325169777306E-3</v>
      </c>
      <c r="N189" s="6">
        <f t="shared" ref="N189" si="248">AVERAGE(N101:N188)</f>
        <v>1.3763709730036902E-3</v>
      </c>
      <c r="O189" s="6">
        <f t="shared" ref="O189" si="249">AVERAGE(O101:O188)</f>
        <v>1.6887364743561077E-3</v>
      </c>
      <c r="P189" s="6">
        <f t="shared" ref="P189" si="250">AVERAGE(P101:P188)</f>
        <v>1.2384309644467807E-3</v>
      </c>
      <c r="Q189" s="6">
        <f t="shared" ref="Q189" si="251">AVERAGE(Q101:Q188)</f>
        <v>1.515489237011172E-3</v>
      </c>
      <c r="R189" s="6">
        <f t="shared" ref="R189" si="252">AVERAGE(R101:R188)</f>
        <v>1.0104025773445191E-3</v>
      </c>
      <c r="S189" s="6">
        <f t="shared" ref="S189" si="253">AVERAGE(S101:S188)</f>
        <v>9.5751142704699767E-4</v>
      </c>
      <c r="T189" s="6">
        <f t="shared" ref="T189" si="254">AVERAGE(T101:T188)</f>
        <v>1.210122977454142E-3</v>
      </c>
      <c r="U189" s="6">
        <f t="shared" ref="U189" si="255">AVERAGE(U101:U188)</f>
        <v>5.8636725894299353E-4</v>
      </c>
      <c r="V189" s="6">
        <f t="shared" ref="V189" si="256">AVERAGE(V101:V188)</f>
        <v>5.9170670557284061E-4</v>
      </c>
      <c r="W189" s="6">
        <f t="shared" ref="W189" si="257">AVERAGE(W101:W188)</f>
        <v>6.67277289743858E-4</v>
      </c>
      <c r="X189" s="6">
        <f t="shared" ref="X189" si="258">AVERAGE(X101:X188)</f>
        <v>1.2044661852363739E-3</v>
      </c>
      <c r="Y189" s="6">
        <f t="shared" ref="Y189" si="259">AVERAGE(Y101:Y188)</f>
        <v>9.1838510458164789E-4</v>
      </c>
      <c r="Z189" s="6">
        <f t="shared" ref="Z189" si="260">AVERAGE(Z101:Z188)</f>
        <v>5.8588198029258377E-4</v>
      </c>
      <c r="AA189" s="6">
        <f t="shared" ref="AA189" si="261">AVERAGE(AA101:AA188)</f>
        <v>5.3478168582818517E-4</v>
      </c>
      <c r="AB189" s="6">
        <f t="shared" ref="AB189" si="262">AVERAGE(AB101:AB188)</f>
        <v>5.8150215919335025E-4</v>
      </c>
      <c r="AC189" s="6">
        <f t="shared" ref="AC189:AM189" si="263">AVERAGE(AC101:AC188)</f>
        <v>8.2784849188173018E-4</v>
      </c>
      <c r="AD189" s="6">
        <f t="shared" si="263"/>
        <v>7.3503683881881638E-4</v>
      </c>
      <c r="AE189" s="6">
        <f t="shared" si="263"/>
        <v>6.0543143920027632E-4</v>
      </c>
      <c r="AF189" s="6">
        <f t="shared" si="263"/>
        <v>6.8096215795821087E-4</v>
      </c>
      <c r="AG189" s="6">
        <f t="shared" si="263"/>
        <v>9.8052416635592186E-4</v>
      </c>
      <c r="AH189" s="6">
        <f t="shared" si="263"/>
        <v>5.3147430762839876E-4</v>
      </c>
      <c r="AI189" s="6">
        <f t="shared" si="263"/>
        <v>8.1578304236696068E-4</v>
      </c>
      <c r="AJ189" s="6">
        <f t="shared" si="263"/>
        <v>1.1112036957109568E-3</v>
      </c>
      <c r="AK189" s="6">
        <f t="shared" si="263"/>
        <v>6.934201667874475E-4</v>
      </c>
      <c r="AL189" s="6">
        <f t="shared" si="263"/>
        <v>7.1691420059296197E-4</v>
      </c>
      <c r="AM189" s="6">
        <f t="shared" si="263"/>
        <v>6.8001184790101384E-4</v>
      </c>
      <c r="AN189" s="6">
        <f t="shared" ref="AN189" si="264">AVERAGE(AN101:AN188)</f>
        <v>8.0476666720970312E-4</v>
      </c>
      <c r="AO189" s="6">
        <f t="shared" ref="AO189" si="265">AVERAGE(AO101:AO188)</f>
        <v>1.26867376258699E-3</v>
      </c>
      <c r="AP189" s="6">
        <f t="shared" ref="AP189" si="266">AVERAGE(AP101:AP188)</f>
        <v>1.3629592523514988E-3</v>
      </c>
      <c r="AQ189" s="6">
        <f t="shared" ref="AQ189" si="267">AVERAGE(AQ101:AQ188)</f>
        <v>7.6119093115074345E-4</v>
      </c>
      <c r="AR189" s="6">
        <f t="shared" ref="AR189" si="268">AVERAGE(AR101:AR188)</f>
        <v>7.2512226834467659E-4</v>
      </c>
      <c r="AS189" s="6">
        <f t="shared" ref="AS189" si="269">AVERAGE(AS101:AS188)</f>
        <v>9.1615018085279836E-4</v>
      </c>
      <c r="AT189" s="6">
        <f t="shared" ref="AT189" si="270">AVERAGE(AT101:AT188)</f>
        <v>8.1441128912523582E-4</v>
      </c>
      <c r="AU189" s="6">
        <f t="shared" ref="AU189" si="271">AVERAGE(AU101:AU188)</f>
        <v>1.1644606164986416E-3</v>
      </c>
      <c r="AV189" s="6">
        <f t="shared" ref="AV189" si="272">AVERAGE(AV101:AV188)</f>
        <v>9.4161604980938561E-4</v>
      </c>
      <c r="AW189" s="6">
        <f t="shared" ref="AW189" si="273">AVERAGE(AW101:AW188)</f>
        <v>9.0818640639816193E-4</v>
      </c>
      <c r="AX189" s="6">
        <f t="shared" ref="AX189" si="274">AVERAGE(AX101:AX188)</f>
        <v>1.0472523083529886E-3</v>
      </c>
      <c r="AY189" s="6">
        <f t="shared" ref="AY189" si="275">AVERAGE(AY101:AY188)</f>
        <v>4.8028205124224179E-4</v>
      </c>
      <c r="AZ189" s="6">
        <f t="shared" ref="AZ189" si="276">AVERAGE(AZ101:AZ188)</f>
        <v>4.9716532036080065E-4</v>
      </c>
      <c r="BA189" s="6">
        <f t="shared" ref="BA189" si="277">AVERAGE(BA101:BA188)</f>
        <v>1.1254230373876501E-4</v>
      </c>
      <c r="BB189" s="6">
        <f t="shared" ref="BB189" si="278">AVERAGE(BB101:BB188)</f>
        <v>6.8635525748127091E-5</v>
      </c>
      <c r="BC189" s="6">
        <f t="shared" ref="BC189" si="279">AVERAGE(BC101:BC188)</f>
        <v>0</v>
      </c>
      <c r="BD189" s="6">
        <f t="shared" ref="BD189" si="280">AVERAGE(BD101:BD188)</f>
        <v>4.6722422090361297E-5</v>
      </c>
      <c r="BE189" s="6">
        <f t="shared" ref="BE189" si="281">AVERAGE(BE101:BE188)</f>
        <v>3.5936511645412661E-4</v>
      </c>
      <c r="BF189" s="6">
        <f t="shared" ref="BF189" si="282">AVERAGE(BF101:BF188)</f>
        <v>0</v>
      </c>
      <c r="BG189" s="6">
        <f t="shared" ref="BG189" si="283">AVERAGE(BG101:BG188)</f>
        <v>0</v>
      </c>
      <c r="BH189" s="6">
        <f t="shared" ref="BH189" si="284">AVERAGE(BH101:BH188)</f>
        <v>0</v>
      </c>
      <c r="BI189" s="6">
        <f t="shared" ref="BI189" si="285">AVERAGE(BI101:BI188)</f>
        <v>5.4778012105940832E-5</v>
      </c>
      <c r="BJ189" s="6">
        <f t="shared" ref="BJ189" si="286">AVERAGE(BJ101:BJ188)</f>
        <v>0</v>
      </c>
      <c r="BK189" s="6">
        <f t="shared" ref="BK189" si="287">AVERAGE(BK101:BK188)</f>
        <v>1.2950012950012975E-4</v>
      </c>
      <c r="BL189" s="6">
        <f t="shared" ref="BL189" si="288">AVERAGE(BL101:BL188)</f>
        <v>0</v>
      </c>
      <c r="BM189" s="6">
        <f t="shared" ref="BM189" si="289">AVERAGE(BM101:BM188)</f>
        <v>1.1188811188811182E-4</v>
      </c>
      <c r="BN189" s="6">
        <f t="shared" ref="BN189" si="290">AVERAGE(BN101:BN188)</f>
        <v>6.6190097961345173E-5</v>
      </c>
      <c r="BO189" s="6">
        <f t="shared" ref="BO189" si="291">AVERAGE(BO101:BO188)</f>
        <v>0</v>
      </c>
      <c r="BP189" s="6">
        <f t="shared" ref="BP189" si="292">AVERAGE(BP101:BP188)</f>
        <v>0</v>
      </c>
      <c r="BQ189" s="6">
        <f t="shared" ref="BQ189" si="293">AVERAGE(BQ101:BQ188)</f>
        <v>0</v>
      </c>
      <c r="BR189" s="6">
        <f t="shared" ref="BR189" si="294">AVERAGE(BR101:BR188)</f>
        <v>0</v>
      </c>
      <c r="BS189" s="6">
        <f t="shared" ref="BS189" si="295">AVERAGE(BS101:BS188)</f>
        <v>0</v>
      </c>
      <c r="BT189" s="6">
        <f t="shared" ref="BT189" si="296">AVERAGE(BT101:BT188)</f>
        <v>0</v>
      </c>
      <c r="BU189" s="6">
        <f t="shared" ref="BU189" si="297">AVERAGE(BU101:BU188)</f>
        <v>0</v>
      </c>
      <c r="BV189" s="6">
        <f t="shared" ref="BV189" si="298">AVERAGE(BV101:BV188)</f>
        <v>0</v>
      </c>
      <c r="BW189" s="6">
        <f t="shared" ref="BW189" si="299">AVERAGE(BW101:BW188)</f>
        <v>0</v>
      </c>
      <c r="BX189" s="6">
        <f t="shared" ref="BX189" si="300">AVERAGE(BX101:BX188)</f>
        <v>0</v>
      </c>
      <c r="BY189" s="6">
        <f t="shared" ref="BY189" si="301">AVERAGE(BY101:BY188)</f>
        <v>0</v>
      </c>
      <c r="BZ189" s="6">
        <f t="shared" ref="BZ189" si="302">AVERAGE(BZ101:BZ188)</f>
        <v>0</v>
      </c>
      <c r="CA189" s="6">
        <f t="shared" ref="CA189" si="303">AVERAGE(CA101:CA188)</f>
        <v>0</v>
      </c>
      <c r="CB189" s="6">
        <f t="shared" ref="CB189" si="304">AVERAGE(CB101:CB188)</f>
        <v>0</v>
      </c>
      <c r="CC189" s="6">
        <f t="shared" ref="CC189" si="305">AVERAGE(CC101:CC188)</f>
        <v>0</v>
      </c>
      <c r="CD189" s="6">
        <f t="shared" ref="CD189" si="306">AVERAGE(CD101:CD188)</f>
        <v>0</v>
      </c>
      <c r="CE189" s="6">
        <f t="shared" ref="CE189" si="307">AVERAGE(CE101:CE188)</f>
        <v>0</v>
      </c>
      <c r="CF189" s="6">
        <f t="shared" ref="CF189" si="308">AVERAGE(CF101:CF188)</f>
        <v>0</v>
      </c>
      <c r="CG189" s="6">
        <f t="shared" ref="CG189" si="309">AVERAGE(CG101:CG188)</f>
        <v>0</v>
      </c>
      <c r="CH189" s="6">
        <f t="shared" ref="CH189" si="310">AVERAGE(CH101:CH188)</f>
        <v>0</v>
      </c>
      <c r="CI189" s="6">
        <f t="shared" ref="CI189" si="311">AVERAGE(CI101:CI188)</f>
        <v>0</v>
      </c>
      <c r="CJ189" s="6">
        <f t="shared" ref="CJ189" si="312">AVERAGE(CJ101:CJ188)</f>
        <v>0</v>
      </c>
      <c r="CK189" s="9">
        <f t="shared" ref="CK189" si="313">AVERAGE(CK101:CK188)</f>
        <v>0</v>
      </c>
    </row>
    <row r="190" spans="1:89" ht="14.5" customHeight="1">
      <c r="A190" s="1" t="s">
        <v>10</v>
      </c>
      <c r="B190" s="6">
        <f>B189</f>
        <v>0</v>
      </c>
      <c r="C190" s="6">
        <f>B190+C189</f>
        <v>0</v>
      </c>
      <c r="D190" s="6">
        <f t="shared" ref="D190:BO190" si="314">C190+D189</f>
        <v>6.5656395701733971E-3</v>
      </c>
      <c r="E190" s="6">
        <f t="shared" si="314"/>
        <v>7.7943087131798292E-3</v>
      </c>
      <c r="F190" s="6">
        <f t="shared" si="314"/>
        <v>9.2988175930558536E-3</v>
      </c>
      <c r="G190" s="6">
        <f t="shared" si="314"/>
        <v>1.0907870290980021E-2</v>
      </c>
      <c r="H190" s="6">
        <f t="shared" si="314"/>
        <v>1.2480656012215815E-2</v>
      </c>
      <c r="I190" s="6">
        <f t="shared" si="314"/>
        <v>1.3711304382748306E-2</v>
      </c>
      <c r="J190" s="6">
        <f t="shared" si="314"/>
        <v>1.5018497083684431E-2</v>
      </c>
      <c r="K190" s="6">
        <f t="shared" si="314"/>
        <v>1.6618589678119754E-2</v>
      </c>
      <c r="L190" s="6">
        <f t="shared" si="314"/>
        <v>1.810043358504505E-2</v>
      </c>
      <c r="M190" s="6">
        <f t="shared" si="314"/>
        <v>1.9495366102022779E-2</v>
      </c>
      <c r="N190" s="6">
        <f t="shared" si="314"/>
        <v>2.0871737075026469E-2</v>
      </c>
      <c r="O190" s="6">
        <f t="shared" si="314"/>
        <v>2.2560473549382575E-2</v>
      </c>
      <c r="P190" s="6">
        <f t="shared" si="314"/>
        <v>2.3798904513829357E-2</v>
      </c>
      <c r="Q190" s="6">
        <f t="shared" si="314"/>
        <v>2.531439375084053E-2</v>
      </c>
      <c r="R190" s="6">
        <f t="shared" si="314"/>
        <v>2.632479632818505E-2</v>
      </c>
      <c r="S190" s="6">
        <f t="shared" si="314"/>
        <v>2.7282307755232046E-2</v>
      </c>
      <c r="T190" s="6">
        <f t="shared" si="314"/>
        <v>2.8492430732686189E-2</v>
      </c>
      <c r="U190" s="6">
        <f t="shared" si="314"/>
        <v>2.9078797991629182E-2</v>
      </c>
      <c r="V190" s="6">
        <f t="shared" si="314"/>
        <v>2.9670504697202022E-2</v>
      </c>
      <c r="W190" s="6">
        <f t="shared" si="314"/>
        <v>3.033778198694588E-2</v>
      </c>
      <c r="X190" s="6">
        <f t="shared" si="314"/>
        <v>3.1542248172182256E-2</v>
      </c>
      <c r="Y190" s="6">
        <f t="shared" si="314"/>
        <v>3.2460633276763906E-2</v>
      </c>
      <c r="Z190" s="6">
        <f t="shared" si="314"/>
        <v>3.3046515257056493E-2</v>
      </c>
      <c r="AA190" s="6">
        <f t="shared" si="314"/>
        <v>3.3581296942884677E-2</v>
      </c>
      <c r="AB190" s="6">
        <f t="shared" si="314"/>
        <v>3.4162799102078027E-2</v>
      </c>
      <c r="AC190" s="6">
        <f t="shared" si="314"/>
        <v>3.4990647593959756E-2</v>
      </c>
      <c r="AD190" s="6">
        <f t="shared" si="314"/>
        <v>3.5725684432778571E-2</v>
      </c>
      <c r="AE190" s="6">
        <f t="shared" si="314"/>
        <v>3.6331115871978847E-2</v>
      </c>
      <c r="AF190" s="6">
        <f t="shared" si="314"/>
        <v>3.7012078029937057E-2</v>
      </c>
      <c r="AG190" s="6">
        <f t="shared" si="314"/>
        <v>3.7992602196292975E-2</v>
      </c>
      <c r="AH190" s="6">
        <f t="shared" si="314"/>
        <v>3.8524076503921374E-2</v>
      </c>
      <c r="AI190" s="6">
        <f t="shared" si="314"/>
        <v>3.9339859546288332E-2</v>
      </c>
      <c r="AJ190" s="6">
        <f t="shared" si="314"/>
        <v>4.0451063241999291E-2</v>
      </c>
      <c r="AK190" s="6">
        <f t="shared" si="314"/>
        <v>4.1144483408786736E-2</v>
      </c>
      <c r="AL190" s="6">
        <f t="shared" si="314"/>
        <v>4.1861397609379701E-2</v>
      </c>
      <c r="AM190" s="6">
        <f t="shared" si="314"/>
        <v>4.2541409457280716E-2</v>
      </c>
      <c r="AN190" s="6">
        <f t="shared" si="314"/>
        <v>4.3346176124490418E-2</v>
      </c>
      <c r="AO190" s="6">
        <f t="shared" si="314"/>
        <v>4.461484988707741E-2</v>
      </c>
      <c r="AP190" s="6">
        <f t="shared" si="314"/>
        <v>4.5977809139428907E-2</v>
      </c>
      <c r="AQ190" s="6">
        <f t="shared" si="314"/>
        <v>4.6739000070579649E-2</v>
      </c>
      <c r="AR190" s="6">
        <f t="shared" si="314"/>
        <v>4.7464122338924324E-2</v>
      </c>
      <c r="AS190" s="6">
        <f t="shared" si="314"/>
        <v>4.8380272519777119E-2</v>
      </c>
      <c r="AT190" s="6">
        <f t="shared" si="314"/>
        <v>4.9194683808902358E-2</v>
      </c>
      <c r="AU190" s="6">
        <f t="shared" si="314"/>
        <v>5.0359144425401001E-2</v>
      </c>
      <c r="AV190" s="6">
        <f t="shared" si="314"/>
        <v>5.1300760475210386E-2</v>
      </c>
      <c r="AW190" s="6">
        <f t="shared" si="314"/>
        <v>5.2208946881608549E-2</v>
      </c>
      <c r="AX190" s="6">
        <f t="shared" si="314"/>
        <v>5.3256199189961537E-2</v>
      </c>
      <c r="AY190" s="6">
        <f t="shared" si="314"/>
        <v>5.3736481241203782E-2</v>
      </c>
      <c r="AZ190" s="6">
        <f t="shared" si="314"/>
        <v>5.4233646561564583E-2</v>
      </c>
      <c r="BA190" s="6">
        <f t="shared" si="314"/>
        <v>5.4346188865303346E-2</v>
      </c>
      <c r="BB190" s="6">
        <f t="shared" si="314"/>
        <v>5.4414824391051476E-2</v>
      </c>
      <c r="BC190" s="6">
        <f t="shared" si="314"/>
        <v>5.4414824391051476E-2</v>
      </c>
      <c r="BD190" s="6">
        <f t="shared" si="314"/>
        <v>5.4461546813141838E-2</v>
      </c>
      <c r="BE190" s="6">
        <f t="shared" si="314"/>
        <v>5.4820911929595963E-2</v>
      </c>
      <c r="BF190" s="6">
        <f t="shared" si="314"/>
        <v>5.4820911929595963E-2</v>
      </c>
      <c r="BG190" s="6">
        <f t="shared" si="314"/>
        <v>5.4820911929595963E-2</v>
      </c>
      <c r="BH190" s="6">
        <f t="shared" si="314"/>
        <v>5.4820911929595963E-2</v>
      </c>
      <c r="BI190" s="6">
        <f t="shared" si="314"/>
        <v>5.4875689941701902E-2</v>
      </c>
      <c r="BJ190" s="6">
        <f t="shared" si="314"/>
        <v>5.4875689941701902E-2</v>
      </c>
      <c r="BK190" s="6">
        <f t="shared" si="314"/>
        <v>5.5005190071202033E-2</v>
      </c>
      <c r="BL190" s="6">
        <f t="shared" si="314"/>
        <v>5.5005190071202033E-2</v>
      </c>
      <c r="BM190" s="6">
        <f t="shared" si="314"/>
        <v>5.5117078183090147E-2</v>
      </c>
      <c r="BN190" s="6">
        <f t="shared" si="314"/>
        <v>5.5183268281051495E-2</v>
      </c>
      <c r="BO190" s="6">
        <f t="shared" si="314"/>
        <v>5.5183268281051495E-2</v>
      </c>
      <c r="BP190" s="6">
        <f t="shared" ref="BP190:CK190" si="315">BO190+BP189</f>
        <v>5.5183268281051495E-2</v>
      </c>
      <c r="BQ190" s="6">
        <f t="shared" si="315"/>
        <v>5.5183268281051495E-2</v>
      </c>
      <c r="BR190" s="6">
        <f t="shared" si="315"/>
        <v>5.5183268281051495E-2</v>
      </c>
      <c r="BS190" s="6">
        <f t="shared" si="315"/>
        <v>5.5183268281051495E-2</v>
      </c>
      <c r="BT190" s="6">
        <f t="shared" si="315"/>
        <v>5.5183268281051495E-2</v>
      </c>
      <c r="BU190" s="6">
        <f t="shared" si="315"/>
        <v>5.5183268281051495E-2</v>
      </c>
      <c r="BV190" s="6">
        <f t="shared" si="315"/>
        <v>5.5183268281051495E-2</v>
      </c>
      <c r="BW190" s="6">
        <f t="shared" si="315"/>
        <v>5.5183268281051495E-2</v>
      </c>
      <c r="BX190" s="6">
        <f t="shared" si="315"/>
        <v>5.5183268281051495E-2</v>
      </c>
      <c r="BY190" s="6">
        <f t="shared" si="315"/>
        <v>5.5183268281051495E-2</v>
      </c>
      <c r="BZ190" s="6">
        <f t="shared" si="315"/>
        <v>5.5183268281051495E-2</v>
      </c>
      <c r="CA190" s="6">
        <f t="shared" si="315"/>
        <v>5.5183268281051495E-2</v>
      </c>
      <c r="CB190" s="6">
        <f t="shared" si="315"/>
        <v>5.5183268281051495E-2</v>
      </c>
      <c r="CC190" s="6">
        <f t="shared" si="315"/>
        <v>5.5183268281051495E-2</v>
      </c>
      <c r="CD190" s="6">
        <f t="shared" si="315"/>
        <v>5.5183268281051495E-2</v>
      </c>
      <c r="CE190" s="6">
        <f t="shared" si="315"/>
        <v>5.5183268281051495E-2</v>
      </c>
      <c r="CF190" s="6">
        <f t="shared" si="315"/>
        <v>5.5183268281051495E-2</v>
      </c>
      <c r="CG190" s="6">
        <f t="shared" si="315"/>
        <v>5.5183268281051495E-2</v>
      </c>
      <c r="CH190" s="6">
        <f t="shared" si="315"/>
        <v>5.5183268281051495E-2</v>
      </c>
      <c r="CI190" s="6">
        <f t="shared" si="315"/>
        <v>5.5183268281051495E-2</v>
      </c>
      <c r="CJ190" s="6">
        <f t="shared" si="315"/>
        <v>5.5183268281051495E-2</v>
      </c>
      <c r="CK190" s="6">
        <f t="shared" si="315"/>
        <v>5.5183268281051495E-2</v>
      </c>
    </row>
    <row r="191" spans="1:89" s="11" customFormat="1" ht="14.5" customHeight="1">
      <c r="E191" s="12"/>
    </row>
    <row r="192" spans="1:89" ht="14.5" customHeight="1">
      <c r="A192" s="1" t="s">
        <v>8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  <c r="AM192" s="1">
        <v>38</v>
      </c>
      <c r="AN192" s="1">
        <v>39</v>
      </c>
      <c r="AO192" s="1">
        <v>40</v>
      </c>
      <c r="AP192" s="1">
        <v>41</v>
      </c>
      <c r="AQ192" s="1">
        <v>42</v>
      </c>
      <c r="AR192" s="1">
        <v>43</v>
      </c>
      <c r="AS192" s="1">
        <v>44</v>
      </c>
      <c r="AT192" s="1">
        <v>45</v>
      </c>
      <c r="AU192" s="1">
        <v>46</v>
      </c>
      <c r="AV192" s="1">
        <v>47</v>
      </c>
      <c r="AW192" s="1">
        <v>48</v>
      </c>
      <c r="AX192" s="1">
        <v>49</v>
      </c>
      <c r="AY192" s="1">
        <v>50</v>
      </c>
      <c r="AZ192" s="1">
        <v>51</v>
      </c>
      <c r="BA192" s="1">
        <v>52</v>
      </c>
      <c r="BB192" s="1">
        <v>53</v>
      </c>
      <c r="BC192" s="1">
        <v>54</v>
      </c>
      <c r="BD192" s="1">
        <v>55</v>
      </c>
      <c r="BE192" s="1">
        <v>56</v>
      </c>
      <c r="BF192" s="1">
        <v>57</v>
      </c>
      <c r="BG192" s="1">
        <v>58</v>
      </c>
      <c r="BH192" s="1">
        <v>59</v>
      </c>
      <c r="BI192" s="1">
        <v>60</v>
      </c>
      <c r="BJ192" s="1">
        <v>61</v>
      </c>
      <c r="BK192" s="1">
        <v>62</v>
      </c>
      <c r="BL192" s="1">
        <v>63</v>
      </c>
      <c r="BM192" s="1">
        <v>64</v>
      </c>
      <c r="BN192" s="1">
        <v>65</v>
      </c>
      <c r="BO192" s="1">
        <v>66</v>
      </c>
      <c r="BP192" s="1">
        <v>67</v>
      </c>
      <c r="BQ192" s="1">
        <v>68</v>
      </c>
      <c r="BR192" s="1">
        <v>69</v>
      </c>
      <c r="BS192" s="1">
        <v>70</v>
      </c>
      <c r="BT192" s="1">
        <v>71</v>
      </c>
      <c r="BU192" s="1">
        <v>72</v>
      </c>
      <c r="BV192" s="1">
        <v>73</v>
      </c>
      <c r="BW192" s="1">
        <v>74</v>
      </c>
      <c r="BX192" s="1">
        <v>75</v>
      </c>
      <c r="BY192" s="1">
        <v>76</v>
      </c>
      <c r="BZ192" s="1">
        <v>77</v>
      </c>
      <c r="CA192" s="1">
        <v>78</v>
      </c>
      <c r="CB192" s="1">
        <v>79</v>
      </c>
      <c r="CC192" s="1">
        <v>80</v>
      </c>
      <c r="CD192" s="1">
        <v>81</v>
      </c>
      <c r="CE192" s="1">
        <v>82</v>
      </c>
      <c r="CF192" s="1">
        <v>83</v>
      </c>
      <c r="CG192" s="1">
        <v>84</v>
      </c>
      <c r="CH192" s="1">
        <v>85</v>
      </c>
      <c r="CI192" s="1">
        <v>86</v>
      </c>
      <c r="CJ192" s="1">
        <v>87</v>
      </c>
      <c r="CK192" s="7">
        <v>88</v>
      </c>
    </row>
    <row r="193" spans="1:89" ht="14.5" customHeight="1">
      <c r="A193" s="5">
        <v>40909</v>
      </c>
      <c r="B193" s="6">
        <f>B101</f>
        <v>0</v>
      </c>
      <c r="C193" s="2">
        <f>IF(C101="","",C101/(1-B9))</f>
        <v>0</v>
      </c>
      <c r="D193" s="2">
        <f t="shared" ref="D193:BO193" si="316">IF(D101="","",D101/(1-C9))</f>
        <v>0</v>
      </c>
      <c r="E193" s="2">
        <f t="shared" si="316"/>
        <v>0</v>
      </c>
      <c r="F193" s="2">
        <f t="shared" si="316"/>
        <v>0</v>
      </c>
      <c r="G193" s="2">
        <f t="shared" si="316"/>
        <v>0</v>
      </c>
      <c r="H193" s="2">
        <f t="shared" si="316"/>
        <v>3.9840637450199202E-3</v>
      </c>
      <c r="I193" s="2">
        <f t="shared" si="316"/>
        <v>0</v>
      </c>
      <c r="J193" s="2">
        <f t="shared" si="316"/>
        <v>0</v>
      </c>
      <c r="K193" s="2">
        <f t="shared" si="316"/>
        <v>0</v>
      </c>
      <c r="L193" s="2">
        <f t="shared" si="316"/>
        <v>0</v>
      </c>
      <c r="M193" s="2">
        <f t="shared" si="316"/>
        <v>4.0000000000000001E-3</v>
      </c>
      <c r="N193" s="2">
        <f t="shared" si="316"/>
        <v>0</v>
      </c>
      <c r="O193" s="2">
        <f t="shared" si="316"/>
        <v>4.0160642570281121E-3</v>
      </c>
      <c r="P193" s="2">
        <f t="shared" si="316"/>
        <v>0</v>
      </c>
      <c r="Q193" s="2">
        <f t="shared" si="316"/>
        <v>0</v>
      </c>
      <c r="R193" s="2">
        <f t="shared" si="316"/>
        <v>0</v>
      </c>
      <c r="S193" s="2">
        <f t="shared" si="316"/>
        <v>4.0322580645161289E-3</v>
      </c>
      <c r="T193" s="2">
        <f t="shared" si="316"/>
        <v>0</v>
      </c>
      <c r="U193" s="2">
        <f t="shared" si="316"/>
        <v>0</v>
      </c>
      <c r="V193" s="2">
        <f t="shared" si="316"/>
        <v>0</v>
      </c>
      <c r="W193" s="2">
        <f t="shared" si="316"/>
        <v>0</v>
      </c>
      <c r="X193" s="2">
        <f t="shared" si="316"/>
        <v>0</v>
      </c>
      <c r="Y193" s="2">
        <f t="shared" si="316"/>
        <v>0</v>
      </c>
      <c r="Z193" s="2">
        <f t="shared" si="316"/>
        <v>0</v>
      </c>
      <c r="AA193" s="2">
        <f t="shared" si="316"/>
        <v>0</v>
      </c>
      <c r="AB193" s="2">
        <f t="shared" si="316"/>
        <v>0</v>
      </c>
      <c r="AC193" s="2">
        <f t="shared" si="316"/>
        <v>0</v>
      </c>
      <c r="AD193" s="2">
        <f t="shared" si="316"/>
        <v>0</v>
      </c>
      <c r="AE193" s="2">
        <f t="shared" si="316"/>
        <v>0</v>
      </c>
      <c r="AF193" s="2">
        <f t="shared" si="316"/>
        <v>0</v>
      </c>
      <c r="AG193" s="2">
        <f t="shared" si="316"/>
        <v>0</v>
      </c>
      <c r="AH193" s="2">
        <f t="shared" si="316"/>
        <v>0</v>
      </c>
      <c r="AI193" s="2">
        <f t="shared" si="316"/>
        <v>0</v>
      </c>
      <c r="AJ193" s="2">
        <f t="shared" si="316"/>
        <v>4.048582995951417E-3</v>
      </c>
      <c r="AK193" s="2">
        <f t="shared" si="316"/>
        <v>0</v>
      </c>
      <c r="AL193" s="2">
        <f t="shared" si="316"/>
        <v>4.0650406504065036E-3</v>
      </c>
      <c r="AM193" s="2">
        <f t="shared" si="316"/>
        <v>0</v>
      </c>
      <c r="AN193" s="2">
        <f t="shared" si="316"/>
        <v>0</v>
      </c>
      <c r="AO193" s="2">
        <f t="shared" si="316"/>
        <v>0</v>
      </c>
      <c r="AP193" s="2">
        <f t="shared" si="316"/>
        <v>0</v>
      </c>
      <c r="AQ193" s="2">
        <f t="shared" si="316"/>
        <v>0</v>
      </c>
      <c r="AR193" s="2">
        <f t="shared" si="316"/>
        <v>0</v>
      </c>
      <c r="AS193" s="2">
        <f t="shared" si="316"/>
        <v>0</v>
      </c>
      <c r="AT193" s="2">
        <f t="shared" si="316"/>
        <v>4.081632653061224E-3</v>
      </c>
      <c r="AU193" s="2">
        <f t="shared" si="316"/>
        <v>8.1967213114754137E-3</v>
      </c>
      <c r="AV193" s="2">
        <f t="shared" si="316"/>
        <v>8.2644628099173556E-3</v>
      </c>
      <c r="AW193" s="2">
        <f t="shared" si="316"/>
        <v>1.6666666666666666E-2</v>
      </c>
      <c r="AX193" s="2">
        <f t="shared" si="316"/>
        <v>8.474576271186432E-3</v>
      </c>
      <c r="AY193" s="2">
        <f t="shared" si="316"/>
        <v>4.2735042735042843E-3</v>
      </c>
      <c r="AZ193" s="2">
        <f t="shared" si="316"/>
        <v>8.5836909871244566E-3</v>
      </c>
      <c r="BA193" s="2">
        <f t="shared" si="316"/>
        <v>0</v>
      </c>
      <c r="BB193" s="2">
        <f t="shared" si="316"/>
        <v>0</v>
      </c>
      <c r="BC193" s="2">
        <f t="shared" si="316"/>
        <v>0</v>
      </c>
      <c r="BD193" s="2">
        <f t="shared" si="316"/>
        <v>0</v>
      </c>
      <c r="BE193" s="2">
        <f t="shared" si="316"/>
        <v>0</v>
      </c>
      <c r="BF193" s="2">
        <f t="shared" si="316"/>
        <v>0</v>
      </c>
      <c r="BG193" s="2">
        <f t="shared" si="316"/>
        <v>0</v>
      </c>
      <c r="BH193" s="2">
        <f t="shared" si="316"/>
        <v>0</v>
      </c>
      <c r="BI193" s="2">
        <f t="shared" si="316"/>
        <v>0</v>
      </c>
      <c r="BJ193" s="2">
        <f t="shared" si="316"/>
        <v>0</v>
      </c>
      <c r="BK193" s="2">
        <f t="shared" si="316"/>
        <v>0</v>
      </c>
      <c r="BL193" s="2">
        <f t="shared" si="316"/>
        <v>0</v>
      </c>
      <c r="BM193" s="2">
        <f t="shared" si="316"/>
        <v>0</v>
      </c>
      <c r="BN193" s="2">
        <f t="shared" si="316"/>
        <v>0</v>
      </c>
      <c r="BO193" s="2">
        <f t="shared" si="316"/>
        <v>0</v>
      </c>
      <c r="BP193" s="2">
        <f t="shared" ref="BP193:CK193" si="317">IF(BP101="","",BP101/(1-BO9))</f>
        <v>0</v>
      </c>
      <c r="BQ193" s="2">
        <f t="shared" si="317"/>
        <v>0</v>
      </c>
      <c r="BR193" s="2">
        <f t="shared" si="317"/>
        <v>0</v>
      </c>
      <c r="BS193" s="2">
        <f t="shared" si="317"/>
        <v>0</v>
      </c>
      <c r="BT193" s="2">
        <f t="shared" si="317"/>
        <v>0</v>
      </c>
      <c r="BU193" s="2">
        <f t="shared" si="317"/>
        <v>0</v>
      </c>
      <c r="BV193" s="2">
        <f t="shared" si="317"/>
        <v>0</v>
      </c>
      <c r="BW193" s="2">
        <f t="shared" si="317"/>
        <v>0</v>
      </c>
      <c r="BX193" s="2">
        <f t="shared" si="317"/>
        <v>0</v>
      </c>
      <c r="BY193" s="2">
        <f t="shared" si="317"/>
        <v>0</v>
      </c>
      <c r="BZ193" s="2">
        <f t="shared" si="317"/>
        <v>0</v>
      </c>
      <c r="CA193" s="2">
        <f t="shared" si="317"/>
        <v>0</v>
      </c>
      <c r="CB193" s="2">
        <f t="shared" si="317"/>
        <v>0</v>
      </c>
      <c r="CC193" s="2">
        <f t="shared" si="317"/>
        <v>0</v>
      </c>
      <c r="CD193" s="2">
        <f t="shared" si="317"/>
        <v>0</v>
      </c>
      <c r="CE193" s="2">
        <f t="shared" si="317"/>
        <v>0</v>
      </c>
      <c r="CF193" s="2">
        <f t="shared" si="317"/>
        <v>0</v>
      </c>
      <c r="CG193" s="2">
        <f t="shared" si="317"/>
        <v>0</v>
      </c>
      <c r="CH193" s="2">
        <f t="shared" si="317"/>
        <v>0</v>
      </c>
      <c r="CI193" s="2">
        <f t="shared" si="317"/>
        <v>0</v>
      </c>
      <c r="CJ193" s="2">
        <f t="shared" si="317"/>
        <v>0</v>
      </c>
      <c r="CK193" s="2">
        <f t="shared" si="317"/>
        <v>0</v>
      </c>
    </row>
    <row r="194" spans="1:89" ht="14.5" customHeight="1">
      <c r="A194" s="5">
        <v>40940</v>
      </c>
      <c r="B194" s="6">
        <f t="shared" ref="B194:B257" si="318">B102</f>
        <v>0</v>
      </c>
      <c r="C194" s="2">
        <f t="shared" ref="C194:BN194" si="319">IF(C102="","",C102/(1-B10))</f>
        <v>0</v>
      </c>
      <c r="D194" s="2">
        <f t="shared" si="319"/>
        <v>0</v>
      </c>
      <c r="E194" s="2">
        <f t="shared" si="319"/>
        <v>0</v>
      </c>
      <c r="F194" s="2">
        <f t="shared" si="319"/>
        <v>1.5873015873015873E-3</v>
      </c>
      <c r="G194" s="2">
        <f t="shared" si="319"/>
        <v>1.5898251192368838E-3</v>
      </c>
      <c r="H194" s="2">
        <f t="shared" si="319"/>
        <v>3.1847133757961785E-3</v>
      </c>
      <c r="I194" s="2">
        <f t="shared" si="319"/>
        <v>1.5974440894568685E-3</v>
      </c>
      <c r="J194" s="2">
        <f t="shared" si="319"/>
        <v>0</v>
      </c>
      <c r="K194" s="2">
        <f t="shared" si="319"/>
        <v>0</v>
      </c>
      <c r="L194" s="2">
        <f t="shared" si="319"/>
        <v>0</v>
      </c>
      <c r="M194" s="2">
        <f t="shared" si="319"/>
        <v>0</v>
      </c>
      <c r="N194" s="2">
        <f t="shared" si="319"/>
        <v>1.6000000000000012E-3</v>
      </c>
      <c r="O194" s="2">
        <f t="shared" si="319"/>
        <v>0</v>
      </c>
      <c r="P194" s="2">
        <f t="shared" si="319"/>
        <v>6.4102564102564083E-3</v>
      </c>
      <c r="Q194" s="2">
        <f t="shared" si="319"/>
        <v>0</v>
      </c>
      <c r="R194" s="2">
        <f t="shared" si="319"/>
        <v>6.4516129032258082E-3</v>
      </c>
      <c r="S194" s="2">
        <f t="shared" si="319"/>
        <v>4.8701298701298709E-3</v>
      </c>
      <c r="T194" s="2">
        <f t="shared" si="319"/>
        <v>3.2626427406199014E-3</v>
      </c>
      <c r="U194" s="2">
        <f t="shared" si="319"/>
        <v>0</v>
      </c>
      <c r="V194" s="2">
        <f t="shared" si="319"/>
        <v>0</v>
      </c>
      <c r="W194" s="2">
        <f t="shared" si="319"/>
        <v>0</v>
      </c>
      <c r="X194" s="2">
        <f t="shared" si="319"/>
        <v>3.2733224222585918E-3</v>
      </c>
      <c r="Y194" s="2">
        <f t="shared" si="319"/>
        <v>0</v>
      </c>
      <c r="Z194" s="2">
        <f t="shared" si="319"/>
        <v>0</v>
      </c>
      <c r="AA194" s="2">
        <f t="shared" si="319"/>
        <v>0</v>
      </c>
      <c r="AB194" s="2">
        <f t="shared" si="319"/>
        <v>0</v>
      </c>
      <c r="AC194" s="2">
        <f t="shared" si="319"/>
        <v>0</v>
      </c>
      <c r="AD194" s="2">
        <f t="shared" si="319"/>
        <v>0</v>
      </c>
      <c r="AE194" s="2">
        <f t="shared" si="319"/>
        <v>0</v>
      </c>
      <c r="AF194" s="2">
        <f t="shared" si="319"/>
        <v>0</v>
      </c>
      <c r="AG194" s="2">
        <f t="shared" si="319"/>
        <v>0</v>
      </c>
      <c r="AH194" s="2">
        <f t="shared" si="319"/>
        <v>0</v>
      </c>
      <c r="AI194" s="2">
        <f t="shared" si="319"/>
        <v>0</v>
      </c>
      <c r="AJ194" s="2">
        <f t="shared" si="319"/>
        <v>0</v>
      </c>
      <c r="AK194" s="2">
        <f t="shared" si="319"/>
        <v>0</v>
      </c>
      <c r="AL194" s="2">
        <f t="shared" si="319"/>
        <v>0</v>
      </c>
      <c r="AM194" s="2">
        <f t="shared" si="319"/>
        <v>1.6420361247947467E-3</v>
      </c>
      <c r="AN194" s="2">
        <f t="shared" si="319"/>
        <v>1.6447368421052646E-3</v>
      </c>
      <c r="AO194" s="2">
        <f t="shared" si="319"/>
        <v>8.2372322899505763E-3</v>
      </c>
      <c r="AP194" s="2">
        <f t="shared" si="319"/>
        <v>1.6611295681063136E-3</v>
      </c>
      <c r="AQ194" s="2">
        <f t="shared" si="319"/>
        <v>1.663893510815302E-3</v>
      </c>
      <c r="AR194" s="2">
        <f t="shared" si="319"/>
        <v>3.3333333333333361E-3</v>
      </c>
      <c r="AS194" s="2">
        <f t="shared" si="319"/>
        <v>5.0167224080267525E-3</v>
      </c>
      <c r="AT194" s="2">
        <f t="shared" si="319"/>
        <v>0</v>
      </c>
      <c r="AU194" s="2">
        <f t="shared" si="319"/>
        <v>0</v>
      </c>
      <c r="AV194" s="2">
        <f t="shared" si="319"/>
        <v>1.0084033613445387E-2</v>
      </c>
      <c r="AW194" s="2">
        <f t="shared" si="319"/>
        <v>1.0186757215619688E-2</v>
      </c>
      <c r="AX194" s="2">
        <f t="shared" si="319"/>
        <v>1.7152658662092713E-3</v>
      </c>
      <c r="AY194" s="2">
        <f t="shared" si="319"/>
        <v>8.5910652920962189E-3</v>
      </c>
      <c r="AZ194" s="2">
        <f t="shared" si="319"/>
        <v>8.6655112651646445E-3</v>
      </c>
      <c r="BA194" s="2">
        <f t="shared" si="319"/>
        <v>0</v>
      </c>
      <c r="BB194" s="2">
        <f t="shared" si="319"/>
        <v>0</v>
      </c>
      <c r="BC194" s="2">
        <f t="shared" si="319"/>
        <v>0</v>
      </c>
      <c r="BD194" s="2">
        <f t="shared" si="319"/>
        <v>0</v>
      </c>
      <c r="BE194" s="2">
        <f t="shared" si="319"/>
        <v>0</v>
      </c>
      <c r="BF194" s="2">
        <f t="shared" si="319"/>
        <v>0</v>
      </c>
      <c r="BG194" s="2">
        <f t="shared" si="319"/>
        <v>0</v>
      </c>
      <c r="BH194" s="2">
        <f t="shared" si="319"/>
        <v>0</v>
      </c>
      <c r="BI194" s="2">
        <f t="shared" si="319"/>
        <v>0</v>
      </c>
      <c r="BJ194" s="2">
        <f t="shared" si="319"/>
        <v>0</v>
      </c>
      <c r="BK194" s="2">
        <f t="shared" si="319"/>
        <v>0</v>
      </c>
      <c r="BL194" s="2">
        <f t="shared" si="319"/>
        <v>0</v>
      </c>
      <c r="BM194" s="2">
        <f t="shared" si="319"/>
        <v>0</v>
      </c>
      <c r="BN194" s="2">
        <f t="shared" si="319"/>
        <v>0</v>
      </c>
      <c r="BO194" s="2">
        <f t="shared" ref="BO194:CK194" si="320">IF(BO102="","",BO102/(1-BN10))</f>
        <v>0</v>
      </c>
      <c r="BP194" s="2">
        <f t="shared" si="320"/>
        <v>0</v>
      </c>
      <c r="BQ194" s="2">
        <f t="shared" si="320"/>
        <v>0</v>
      </c>
      <c r="BR194" s="2">
        <f t="shared" si="320"/>
        <v>0</v>
      </c>
      <c r="BS194" s="2">
        <f t="shared" si="320"/>
        <v>0</v>
      </c>
      <c r="BT194" s="2">
        <f t="shared" si="320"/>
        <v>0</v>
      </c>
      <c r="BU194" s="2">
        <f t="shared" si="320"/>
        <v>0</v>
      </c>
      <c r="BV194" s="2">
        <f t="shared" si="320"/>
        <v>0</v>
      </c>
      <c r="BW194" s="2">
        <f t="shared" si="320"/>
        <v>0</v>
      </c>
      <c r="BX194" s="2">
        <f t="shared" si="320"/>
        <v>0</v>
      </c>
      <c r="BY194" s="2">
        <f t="shared" si="320"/>
        <v>0</v>
      </c>
      <c r="BZ194" s="2">
        <f t="shared" si="320"/>
        <v>0</v>
      </c>
      <c r="CA194" s="2">
        <f t="shared" si="320"/>
        <v>0</v>
      </c>
      <c r="CB194" s="2">
        <f t="shared" si="320"/>
        <v>0</v>
      </c>
      <c r="CC194" s="2">
        <f t="shared" si="320"/>
        <v>0</v>
      </c>
      <c r="CD194" s="2">
        <f t="shared" si="320"/>
        <v>0</v>
      </c>
      <c r="CE194" s="2">
        <f t="shared" si="320"/>
        <v>0</v>
      </c>
      <c r="CF194" s="2">
        <f t="shared" si="320"/>
        <v>0</v>
      </c>
      <c r="CG194" s="2">
        <f t="shared" si="320"/>
        <v>0</v>
      </c>
      <c r="CH194" s="2">
        <f t="shared" si="320"/>
        <v>0</v>
      </c>
      <c r="CI194" s="2">
        <f t="shared" si="320"/>
        <v>0</v>
      </c>
      <c r="CJ194" s="2">
        <f t="shared" si="320"/>
        <v>0</v>
      </c>
      <c r="CK194" s="2" t="str">
        <f t="shared" si="320"/>
        <v/>
      </c>
    </row>
    <row r="195" spans="1:89" ht="14.5" customHeight="1">
      <c r="A195" s="5">
        <v>40969</v>
      </c>
      <c r="B195" s="6">
        <f t="shared" si="318"/>
        <v>0</v>
      </c>
      <c r="C195" s="2">
        <f t="shared" ref="C195:BN195" si="321">IF(C103="","",C103/(1-B11))</f>
        <v>0</v>
      </c>
      <c r="D195" s="2">
        <f t="shared" si="321"/>
        <v>9.4876660341555979E-4</v>
      </c>
      <c r="E195" s="2">
        <f t="shared" si="321"/>
        <v>0</v>
      </c>
      <c r="F195" s="2">
        <f t="shared" si="321"/>
        <v>0</v>
      </c>
      <c r="G195" s="2">
        <f t="shared" si="321"/>
        <v>9.4966761633428305E-4</v>
      </c>
      <c r="H195" s="2">
        <f t="shared" si="321"/>
        <v>2.8517110266159692E-3</v>
      </c>
      <c r="I195" s="2">
        <f t="shared" si="321"/>
        <v>1.9065776930409918E-3</v>
      </c>
      <c r="J195" s="2">
        <f t="shared" si="321"/>
        <v>0</v>
      </c>
      <c r="K195" s="2">
        <f t="shared" si="321"/>
        <v>0</v>
      </c>
      <c r="L195" s="2">
        <f t="shared" si="321"/>
        <v>0</v>
      </c>
      <c r="M195" s="2">
        <f t="shared" si="321"/>
        <v>2.8653295128939823E-3</v>
      </c>
      <c r="N195" s="2">
        <f t="shared" si="321"/>
        <v>9.5785440613026923E-4</v>
      </c>
      <c r="O195" s="2">
        <f t="shared" si="321"/>
        <v>4.7938638542665392E-3</v>
      </c>
      <c r="P195" s="2">
        <f t="shared" si="321"/>
        <v>0</v>
      </c>
      <c r="Q195" s="2">
        <f t="shared" si="321"/>
        <v>0</v>
      </c>
      <c r="R195" s="2">
        <f t="shared" si="321"/>
        <v>9.6339113680154066E-4</v>
      </c>
      <c r="S195" s="2">
        <f t="shared" si="321"/>
        <v>0</v>
      </c>
      <c r="T195" s="2">
        <f t="shared" si="321"/>
        <v>1.9286403085824514E-3</v>
      </c>
      <c r="U195" s="2">
        <f t="shared" si="321"/>
        <v>1.9323671497584528E-3</v>
      </c>
      <c r="V195" s="2">
        <f t="shared" si="321"/>
        <v>0</v>
      </c>
      <c r="W195" s="2">
        <f t="shared" si="321"/>
        <v>2.9041626331074532E-3</v>
      </c>
      <c r="X195" s="2">
        <f t="shared" si="321"/>
        <v>0</v>
      </c>
      <c r="Y195" s="2">
        <f t="shared" si="321"/>
        <v>0</v>
      </c>
      <c r="Z195" s="2">
        <f t="shared" si="321"/>
        <v>0</v>
      </c>
      <c r="AA195" s="2">
        <f t="shared" si="321"/>
        <v>0</v>
      </c>
      <c r="AB195" s="2">
        <f t="shared" si="321"/>
        <v>0</v>
      </c>
      <c r="AC195" s="2">
        <f t="shared" si="321"/>
        <v>0</v>
      </c>
      <c r="AD195" s="2">
        <f t="shared" si="321"/>
        <v>1.9417475728155361E-3</v>
      </c>
      <c r="AE195" s="2">
        <f t="shared" si="321"/>
        <v>0</v>
      </c>
      <c r="AF195" s="2">
        <f t="shared" si="321"/>
        <v>5.8365758754863805E-3</v>
      </c>
      <c r="AG195" s="2">
        <f t="shared" si="321"/>
        <v>0</v>
      </c>
      <c r="AH195" s="2">
        <f t="shared" si="321"/>
        <v>0</v>
      </c>
      <c r="AI195" s="2">
        <f t="shared" si="321"/>
        <v>1.9569471624266131E-3</v>
      </c>
      <c r="AJ195" s="2">
        <f t="shared" si="321"/>
        <v>9.8039215686274248E-4</v>
      </c>
      <c r="AK195" s="2">
        <f t="shared" si="321"/>
        <v>0</v>
      </c>
      <c r="AL195" s="2">
        <f t="shared" si="321"/>
        <v>0</v>
      </c>
      <c r="AM195" s="2">
        <f t="shared" si="321"/>
        <v>4.9067713444553495E-3</v>
      </c>
      <c r="AN195" s="2">
        <f t="shared" si="321"/>
        <v>9.8619329388560618E-4</v>
      </c>
      <c r="AO195" s="2">
        <f t="shared" si="321"/>
        <v>1.9743336623889388E-3</v>
      </c>
      <c r="AP195" s="2">
        <f t="shared" si="321"/>
        <v>9.8911968348170155E-3</v>
      </c>
      <c r="AQ195" s="2">
        <f t="shared" si="321"/>
        <v>0</v>
      </c>
      <c r="AR195" s="2">
        <f t="shared" si="321"/>
        <v>0</v>
      </c>
      <c r="AS195" s="2">
        <f t="shared" si="321"/>
        <v>0</v>
      </c>
      <c r="AT195" s="2">
        <f t="shared" si="321"/>
        <v>0</v>
      </c>
      <c r="AU195" s="2">
        <f t="shared" si="321"/>
        <v>2.4975024975024976E-2</v>
      </c>
      <c r="AV195" s="2">
        <f t="shared" si="321"/>
        <v>4.0983606557377095E-3</v>
      </c>
      <c r="AW195" s="2">
        <f t="shared" si="321"/>
        <v>7.2016460905349753E-3</v>
      </c>
      <c r="AX195" s="2">
        <f t="shared" si="321"/>
        <v>8.2901554404145022E-3</v>
      </c>
      <c r="AY195" s="2">
        <f t="shared" si="321"/>
        <v>5.224660397074192E-3</v>
      </c>
      <c r="AZ195" s="2">
        <f t="shared" si="321"/>
        <v>0</v>
      </c>
      <c r="BA195" s="2">
        <f t="shared" si="321"/>
        <v>0</v>
      </c>
      <c r="BB195" s="2">
        <f t="shared" si="321"/>
        <v>0</v>
      </c>
      <c r="BC195" s="2">
        <f t="shared" si="321"/>
        <v>0</v>
      </c>
      <c r="BD195" s="2">
        <f t="shared" si="321"/>
        <v>0</v>
      </c>
      <c r="BE195" s="2">
        <f t="shared" si="321"/>
        <v>0</v>
      </c>
      <c r="BF195" s="2">
        <f t="shared" si="321"/>
        <v>0</v>
      </c>
      <c r="BG195" s="2">
        <f t="shared" si="321"/>
        <v>0</v>
      </c>
      <c r="BH195" s="2">
        <f t="shared" si="321"/>
        <v>0</v>
      </c>
      <c r="BI195" s="2">
        <f t="shared" si="321"/>
        <v>0</v>
      </c>
      <c r="BJ195" s="2">
        <f t="shared" si="321"/>
        <v>0</v>
      </c>
      <c r="BK195" s="2">
        <f t="shared" si="321"/>
        <v>0</v>
      </c>
      <c r="BL195" s="2">
        <f t="shared" si="321"/>
        <v>0</v>
      </c>
      <c r="BM195" s="2">
        <f t="shared" si="321"/>
        <v>0</v>
      </c>
      <c r="BN195" s="2">
        <f t="shared" si="321"/>
        <v>0</v>
      </c>
      <c r="BO195" s="2">
        <f t="shared" ref="BO195:CK195" si="322">IF(BO103="","",BO103/(1-BN11))</f>
        <v>0</v>
      </c>
      <c r="BP195" s="2">
        <f t="shared" si="322"/>
        <v>0</v>
      </c>
      <c r="BQ195" s="2">
        <f t="shared" si="322"/>
        <v>0</v>
      </c>
      <c r="BR195" s="2">
        <f t="shared" si="322"/>
        <v>0</v>
      </c>
      <c r="BS195" s="2">
        <f t="shared" si="322"/>
        <v>0</v>
      </c>
      <c r="BT195" s="2">
        <f t="shared" si="322"/>
        <v>0</v>
      </c>
      <c r="BU195" s="2">
        <f t="shared" si="322"/>
        <v>0</v>
      </c>
      <c r="BV195" s="2">
        <f t="shared" si="322"/>
        <v>0</v>
      </c>
      <c r="BW195" s="2">
        <f t="shared" si="322"/>
        <v>0</v>
      </c>
      <c r="BX195" s="2">
        <f t="shared" si="322"/>
        <v>0</v>
      </c>
      <c r="BY195" s="2">
        <f t="shared" si="322"/>
        <v>0</v>
      </c>
      <c r="BZ195" s="2">
        <f t="shared" si="322"/>
        <v>0</v>
      </c>
      <c r="CA195" s="2">
        <f t="shared" si="322"/>
        <v>0</v>
      </c>
      <c r="CB195" s="2">
        <f t="shared" si="322"/>
        <v>0</v>
      </c>
      <c r="CC195" s="2">
        <f t="shared" si="322"/>
        <v>0</v>
      </c>
      <c r="CD195" s="2">
        <f t="shared" si="322"/>
        <v>0</v>
      </c>
      <c r="CE195" s="2">
        <f t="shared" si="322"/>
        <v>0</v>
      </c>
      <c r="CF195" s="2">
        <f t="shared" si="322"/>
        <v>0</v>
      </c>
      <c r="CG195" s="2">
        <f t="shared" si="322"/>
        <v>0</v>
      </c>
      <c r="CH195" s="2">
        <f t="shared" si="322"/>
        <v>0</v>
      </c>
      <c r="CI195" s="2">
        <f t="shared" si="322"/>
        <v>0</v>
      </c>
      <c r="CJ195" s="2" t="str">
        <f t="shared" si="322"/>
        <v/>
      </c>
      <c r="CK195" s="2" t="str">
        <f t="shared" si="322"/>
        <v/>
      </c>
    </row>
    <row r="196" spans="1:89" ht="14.5" customHeight="1">
      <c r="A196" s="5">
        <v>41000</v>
      </c>
      <c r="B196" s="6">
        <f t="shared" si="318"/>
        <v>0</v>
      </c>
      <c r="C196" s="2">
        <f t="shared" ref="C196:BN196" si="323">IF(C104="","",C104/(1-B12))</f>
        <v>0</v>
      </c>
      <c r="D196" s="2">
        <f t="shared" si="323"/>
        <v>0</v>
      </c>
      <c r="E196" s="2">
        <f t="shared" si="323"/>
        <v>0</v>
      </c>
      <c r="F196" s="2">
        <f t="shared" si="323"/>
        <v>0</v>
      </c>
      <c r="G196" s="2">
        <f t="shared" si="323"/>
        <v>0</v>
      </c>
      <c r="H196" s="2">
        <f t="shared" si="323"/>
        <v>1.2091898428053204E-3</v>
      </c>
      <c r="I196" s="2">
        <f t="shared" si="323"/>
        <v>4.8426150121065369E-3</v>
      </c>
      <c r="J196" s="2">
        <f t="shared" si="323"/>
        <v>1.2165450121654502E-3</v>
      </c>
      <c r="K196" s="2">
        <f t="shared" si="323"/>
        <v>1.2180267965895251E-3</v>
      </c>
      <c r="L196" s="2">
        <f t="shared" si="323"/>
        <v>1.2195121951219506E-3</v>
      </c>
      <c r="M196" s="2">
        <f t="shared" si="323"/>
        <v>1.2210012210012221E-3</v>
      </c>
      <c r="N196" s="2">
        <f t="shared" si="323"/>
        <v>2.4449877750611234E-3</v>
      </c>
      <c r="O196" s="2">
        <f t="shared" si="323"/>
        <v>2.4509803921568631E-3</v>
      </c>
      <c r="P196" s="2">
        <f t="shared" si="323"/>
        <v>1.2285012285012296E-3</v>
      </c>
      <c r="Q196" s="2">
        <f t="shared" si="323"/>
        <v>0</v>
      </c>
      <c r="R196" s="2">
        <f t="shared" si="323"/>
        <v>3.6900369003690031E-3</v>
      </c>
      <c r="S196" s="2">
        <f t="shared" si="323"/>
        <v>0</v>
      </c>
      <c r="T196" s="2">
        <f t="shared" si="323"/>
        <v>1.234567901234569E-3</v>
      </c>
      <c r="U196" s="2">
        <f t="shared" si="323"/>
        <v>0</v>
      </c>
      <c r="V196" s="2">
        <f t="shared" si="323"/>
        <v>4.9443757725587114E-3</v>
      </c>
      <c r="W196" s="2">
        <f t="shared" si="323"/>
        <v>0</v>
      </c>
      <c r="X196" s="2">
        <f t="shared" si="323"/>
        <v>0</v>
      </c>
      <c r="Y196" s="2">
        <f t="shared" si="323"/>
        <v>0</v>
      </c>
      <c r="Z196" s="2">
        <f t="shared" si="323"/>
        <v>0</v>
      </c>
      <c r="AA196" s="2">
        <f t="shared" si="323"/>
        <v>0</v>
      </c>
      <c r="AB196" s="2">
        <f t="shared" si="323"/>
        <v>0</v>
      </c>
      <c r="AC196" s="2">
        <f t="shared" si="323"/>
        <v>0</v>
      </c>
      <c r="AD196" s="2">
        <f t="shared" si="323"/>
        <v>0</v>
      </c>
      <c r="AE196" s="2">
        <f t="shared" si="323"/>
        <v>0</v>
      </c>
      <c r="AF196" s="2">
        <f t="shared" si="323"/>
        <v>0</v>
      </c>
      <c r="AG196" s="2">
        <f t="shared" si="323"/>
        <v>0</v>
      </c>
      <c r="AH196" s="2">
        <f t="shared" si="323"/>
        <v>0</v>
      </c>
      <c r="AI196" s="2">
        <f t="shared" si="323"/>
        <v>0</v>
      </c>
      <c r="AJ196" s="2">
        <f t="shared" si="323"/>
        <v>0</v>
      </c>
      <c r="AK196" s="2">
        <f t="shared" si="323"/>
        <v>0</v>
      </c>
      <c r="AL196" s="2">
        <f t="shared" si="323"/>
        <v>0</v>
      </c>
      <c r="AM196" s="2">
        <f t="shared" si="323"/>
        <v>0</v>
      </c>
      <c r="AN196" s="2">
        <f t="shared" si="323"/>
        <v>0</v>
      </c>
      <c r="AO196" s="2">
        <f t="shared" si="323"/>
        <v>1.2422360248447216E-3</v>
      </c>
      <c r="AP196" s="2">
        <f t="shared" si="323"/>
        <v>6.218905472636818E-3</v>
      </c>
      <c r="AQ196" s="2">
        <f t="shared" si="323"/>
        <v>1.2515644555694593E-3</v>
      </c>
      <c r="AR196" s="2">
        <f t="shared" si="323"/>
        <v>5.0125313283208061E-3</v>
      </c>
      <c r="AS196" s="2">
        <f t="shared" si="323"/>
        <v>1.2594458438287127E-3</v>
      </c>
      <c r="AT196" s="2">
        <f t="shared" si="323"/>
        <v>1.6393442622950824E-2</v>
      </c>
      <c r="AU196" s="2">
        <f t="shared" si="323"/>
        <v>1.2820512820512794E-3</v>
      </c>
      <c r="AV196" s="2">
        <f t="shared" si="323"/>
        <v>8.9858793324775321E-3</v>
      </c>
      <c r="AW196" s="2">
        <f t="shared" si="323"/>
        <v>0</v>
      </c>
      <c r="AX196" s="2">
        <f t="shared" si="323"/>
        <v>3.8860103626943E-3</v>
      </c>
      <c r="AY196" s="2">
        <f t="shared" si="323"/>
        <v>0</v>
      </c>
      <c r="AZ196" s="2">
        <f t="shared" si="323"/>
        <v>0</v>
      </c>
      <c r="BA196" s="2">
        <f t="shared" si="323"/>
        <v>0</v>
      </c>
      <c r="BB196" s="2">
        <f t="shared" si="323"/>
        <v>0</v>
      </c>
      <c r="BC196" s="2">
        <f t="shared" si="323"/>
        <v>0</v>
      </c>
      <c r="BD196" s="2">
        <f t="shared" si="323"/>
        <v>0</v>
      </c>
      <c r="BE196" s="2">
        <f t="shared" si="323"/>
        <v>2.6007802340702307E-3</v>
      </c>
      <c r="BF196" s="2">
        <f t="shared" si="323"/>
        <v>0</v>
      </c>
      <c r="BG196" s="2">
        <f t="shared" si="323"/>
        <v>0</v>
      </c>
      <c r="BH196" s="2">
        <f t="shared" si="323"/>
        <v>0</v>
      </c>
      <c r="BI196" s="2">
        <f t="shared" si="323"/>
        <v>0</v>
      </c>
      <c r="BJ196" s="2">
        <f t="shared" si="323"/>
        <v>0</v>
      </c>
      <c r="BK196" s="2">
        <f t="shared" si="323"/>
        <v>0</v>
      </c>
      <c r="BL196" s="2">
        <f t="shared" si="323"/>
        <v>0</v>
      </c>
      <c r="BM196" s="2">
        <f t="shared" si="323"/>
        <v>0</v>
      </c>
      <c r="BN196" s="2">
        <f t="shared" si="323"/>
        <v>0</v>
      </c>
      <c r="BO196" s="2">
        <f t="shared" ref="BO196:CK196" si="324">IF(BO104="","",BO104/(1-BN12))</f>
        <v>0</v>
      </c>
      <c r="BP196" s="2">
        <f t="shared" si="324"/>
        <v>0</v>
      </c>
      <c r="BQ196" s="2">
        <f t="shared" si="324"/>
        <v>0</v>
      </c>
      <c r="BR196" s="2">
        <f t="shared" si="324"/>
        <v>0</v>
      </c>
      <c r="BS196" s="2">
        <f t="shared" si="324"/>
        <v>0</v>
      </c>
      <c r="BT196" s="2">
        <f t="shared" si="324"/>
        <v>0</v>
      </c>
      <c r="BU196" s="2">
        <f t="shared" si="324"/>
        <v>0</v>
      </c>
      <c r="BV196" s="2">
        <f t="shared" si="324"/>
        <v>0</v>
      </c>
      <c r="BW196" s="2">
        <f t="shared" si="324"/>
        <v>0</v>
      </c>
      <c r="BX196" s="2">
        <f t="shared" si="324"/>
        <v>0</v>
      </c>
      <c r="BY196" s="2">
        <f t="shared" si="324"/>
        <v>0</v>
      </c>
      <c r="BZ196" s="2">
        <f t="shared" si="324"/>
        <v>0</v>
      </c>
      <c r="CA196" s="2">
        <f t="shared" si="324"/>
        <v>0</v>
      </c>
      <c r="CB196" s="2">
        <f t="shared" si="324"/>
        <v>0</v>
      </c>
      <c r="CC196" s="2">
        <f t="shared" si="324"/>
        <v>0</v>
      </c>
      <c r="CD196" s="2">
        <f t="shared" si="324"/>
        <v>0</v>
      </c>
      <c r="CE196" s="2">
        <f t="shared" si="324"/>
        <v>0</v>
      </c>
      <c r="CF196" s="2">
        <f t="shared" si="324"/>
        <v>0</v>
      </c>
      <c r="CG196" s="2">
        <f t="shared" si="324"/>
        <v>0</v>
      </c>
      <c r="CH196" s="2">
        <f t="shared" si="324"/>
        <v>0</v>
      </c>
      <c r="CI196" s="2" t="str">
        <f t="shared" si="324"/>
        <v/>
      </c>
      <c r="CJ196" s="2" t="str">
        <f t="shared" si="324"/>
        <v/>
      </c>
      <c r="CK196" s="2" t="str">
        <f t="shared" si="324"/>
        <v/>
      </c>
    </row>
    <row r="197" spans="1:89" ht="14.5" customHeight="1">
      <c r="A197" s="5">
        <v>41030</v>
      </c>
      <c r="B197" s="6">
        <f t="shared" si="318"/>
        <v>0</v>
      </c>
      <c r="C197" s="2">
        <f t="shared" ref="C197:BN197" si="325">IF(C105="","",C105/(1-B13))</f>
        <v>0</v>
      </c>
      <c r="D197" s="2">
        <f t="shared" si="325"/>
        <v>7.9428117553613975E-4</v>
      </c>
      <c r="E197" s="2">
        <f t="shared" si="325"/>
        <v>2.3847376788553257E-3</v>
      </c>
      <c r="F197" s="2">
        <f t="shared" si="325"/>
        <v>7.968127490039842E-4</v>
      </c>
      <c r="G197" s="2">
        <f t="shared" si="325"/>
        <v>7.9744816586921905E-4</v>
      </c>
      <c r="H197" s="2">
        <f t="shared" si="325"/>
        <v>7.9808459696727825E-4</v>
      </c>
      <c r="I197" s="2">
        <f t="shared" si="325"/>
        <v>1.5974440894568692E-3</v>
      </c>
      <c r="J197" s="2">
        <f t="shared" si="325"/>
        <v>0</v>
      </c>
      <c r="K197" s="2">
        <f t="shared" si="325"/>
        <v>7.999999999999996E-4</v>
      </c>
      <c r="L197" s="2">
        <f t="shared" si="325"/>
        <v>0</v>
      </c>
      <c r="M197" s="2">
        <f t="shared" si="325"/>
        <v>0</v>
      </c>
      <c r="N197" s="2">
        <f t="shared" si="325"/>
        <v>0</v>
      </c>
      <c r="O197" s="2">
        <f t="shared" si="325"/>
        <v>0</v>
      </c>
      <c r="P197" s="2">
        <f t="shared" si="325"/>
        <v>2.4019215372297837E-3</v>
      </c>
      <c r="Q197" s="2">
        <f t="shared" si="325"/>
        <v>0</v>
      </c>
      <c r="R197" s="2">
        <f t="shared" si="325"/>
        <v>0</v>
      </c>
      <c r="S197" s="2">
        <f t="shared" si="325"/>
        <v>0</v>
      </c>
      <c r="T197" s="2">
        <f t="shared" si="325"/>
        <v>0</v>
      </c>
      <c r="U197" s="2">
        <f t="shared" si="325"/>
        <v>1.6051364365971118E-3</v>
      </c>
      <c r="V197" s="2">
        <f t="shared" si="325"/>
        <v>0</v>
      </c>
      <c r="W197" s="2">
        <f t="shared" si="325"/>
        <v>0</v>
      </c>
      <c r="X197" s="2">
        <f t="shared" si="325"/>
        <v>0</v>
      </c>
      <c r="Y197" s="2">
        <f t="shared" si="325"/>
        <v>0</v>
      </c>
      <c r="Z197" s="2">
        <f t="shared" si="325"/>
        <v>0</v>
      </c>
      <c r="AA197" s="2">
        <f t="shared" si="325"/>
        <v>0</v>
      </c>
      <c r="AB197" s="2">
        <f t="shared" si="325"/>
        <v>0</v>
      </c>
      <c r="AC197" s="2">
        <f t="shared" si="325"/>
        <v>0</v>
      </c>
      <c r="AD197" s="2">
        <f t="shared" si="325"/>
        <v>0</v>
      </c>
      <c r="AE197" s="2">
        <f t="shared" si="325"/>
        <v>0</v>
      </c>
      <c r="AF197" s="2">
        <f t="shared" si="325"/>
        <v>0</v>
      </c>
      <c r="AG197" s="2">
        <f t="shared" si="325"/>
        <v>8.0385852090032034E-4</v>
      </c>
      <c r="AH197" s="2">
        <f t="shared" si="325"/>
        <v>8.0450522928399084E-4</v>
      </c>
      <c r="AI197" s="2">
        <f t="shared" si="325"/>
        <v>0</v>
      </c>
      <c r="AJ197" s="2">
        <f t="shared" si="325"/>
        <v>0</v>
      </c>
      <c r="AK197" s="2">
        <f t="shared" si="325"/>
        <v>0</v>
      </c>
      <c r="AL197" s="2">
        <f t="shared" si="325"/>
        <v>0</v>
      </c>
      <c r="AM197" s="2">
        <f t="shared" si="325"/>
        <v>8.0515297906602308E-4</v>
      </c>
      <c r="AN197" s="2">
        <f t="shared" si="325"/>
        <v>4.0290088638195E-3</v>
      </c>
      <c r="AO197" s="2">
        <f t="shared" si="325"/>
        <v>2.4271844660194173E-3</v>
      </c>
      <c r="AP197" s="2">
        <f t="shared" si="325"/>
        <v>3.2441200324412026E-3</v>
      </c>
      <c r="AQ197" s="2">
        <f t="shared" si="325"/>
        <v>8.1366965012204923E-4</v>
      </c>
      <c r="AR197" s="2">
        <f t="shared" si="325"/>
        <v>2.4429967426710096E-3</v>
      </c>
      <c r="AS197" s="2">
        <f t="shared" si="325"/>
        <v>1.7959183673469388E-2</v>
      </c>
      <c r="AT197" s="2">
        <f t="shared" si="325"/>
        <v>5.8187863674147976E-3</v>
      </c>
      <c r="AU197" s="2">
        <f t="shared" si="325"/>
        <v>4.1806020066889604E-3</v>
      </c>
      <c r="AV197" s="2">
        <f t="shared" si="325"/>
        <v>4.1981528127623888E-3</v>
      </c>
      <c r="AW197" s="2">
        <f t="shared" si="325"/>
        <v>8.4317032040471672E-4</v>
      </c>
      <c r="AX197" s="2">
        <f t="shared" si="325"/>
        <v>0</v>
      </c>
      <c r="AY197" s="2">
        <f t="shared" si="325"/>
        <v>0</v>
      </c>
      <c r="AZ197" s="2">
        <f t="shared" si="325"/>
        <v>0</v>
      </c>
      <c r="BA197" s="2">
        <f t="shared" si="325"/>
        <v>0</v>
      </c>
      <c r="BB197" s="2">
        <f t="shared" si="325"/>
        <v>0</v>
      </c>
      <c r="BC197" s="2">
        <f t="shared" si="325"/>
        <v>0</v>
      </c>
      <c r="BD197" s="2">
        <f t="shared" si="325"/>
        <v>1.6877637130801736E-3</v>
      </c>
      <c r="BE197" s="2">
        <f t="shared" si="325"/>
        <v>6.7624683009298294E-3</v>
      </c>
      <c r="BF197" s="2">
        <f t="shared" si="325"/>
        <v>0</v>
      </c>
      <c r="BG197" s="2">
        <f t="shared" si="325"/>
        <v>0</v>
      </c>
      <c r="BH197" s="2">
        <f t="shared" si="325"/>
        <v>0</v>
      </c>
      <c r="BI197" s="2">
        <f t="shared" si="325"/>
        <v>1.7021276595744728E-3</v>
      </c>
      <c r="BJ197" s="2">
        <f t="shared" si="325"/>
        <v>0</v>
      </c>
      <c r="BK197" s="2">
        <f t="shared" si="325"/>
        <v>0</v>
      </c>
      <c r="BL197" s="2">
        <f t="shared" si="325"/>
        <v>0</v>
      </c>
      <c r="BM197" s="2">
        <f t="shared" si="325"/>
        <v>0</v>
      </c>
      <c r="BN197" s="2">
        <f t="shared" si="325"/>
        <v>1.7050298380221702E-3</v>
      </c>
      <c r="BO197" s="2">
        <f t="shared" ref="BO197:CK197" si="326">IF(BO105="","",BO105/(1-BN13))</f>
        <v>0</v>
      </c>
      <c r="BP197" s="2">
        <f t="shared" si="326"/>
        <v>0</v>
      </c>
      <c r="BQ197" s="2">
        <f t="shared" si="326"/>
        <v>0</v>
      </c>
      <c r="BR197" s="2">
        <f t="shared" si="326"/>
        <v>0</v>
      </c>
      <c r="BS197" s="2">
        <f t="shared" si="326"/>
        <v>0</v>
      </c>
      <c r="BT197" s="2">
        <f t="shared" si="326"/>
        <v>0</v>
      </c>
      <c r="BU197" s="2">
        <f t="shared" si="326"/>
        <v>0</v>
      </c>
      <c r="BV197" s="2">
        <f t="shared" si="326"/>
        <v>0</v>
      </c>
      <c r="BW197" s="2">
        <f t="shared" si="326"/>
        <v>0</v>
      </c>
      <c r="BX197" s="2">
        <f t="shared" si="326"/>
        <v>0</v>
      </c>
      <c r="BY197" s="2">
        <f t="shared" si="326"/>
        <v>0</v>
      </c>
      <c r="BZ197" s="2">
        <f t="shared" si="326"/>
        <v>0</v>
      </c>
      <c r="CA197" s="2">
        <f t="shared" si="326"/>
        <v>0</v>
      </c>
      <c r="CB197" s="2">
        <f t="shared" si="326"/>
        <v>0</v>
      </c>
      <c r="CC197" s="2">
        <f t="shared" si="326"/>
        <v>0</v>
      </c>
      <c r="CD197" s="2">
        <f t="shared" si="326"/>
        <v>0</v>
      </c>
      <c r="CE197" s="2">
        <f t="shared" si="326"/>
        <v>0</v>
      </c>
      <c r="CF197" s="2">
        <f t="shared" si="326"/>
        <v>0</v>
      </c>
      <c r="CG197" s="2">
        <f t="shared" si="326"/>
        <v>0</v>
      </c>
      <c r="CH197" s="2" t="str">
        <f t="shared" si="326"/>
        <v/>
      </c>
      <c r="CI197" s="2" t="str">
        <f t="shared" si="326"/>
        <v/>
      </c>
      <c r="CJ197" s="2" t="str">
        <f t="shared" si="326"/>
        <v/>
      </c>
      <c r="CK197" s="2" t="str">
        <f t="shared" si="326"/>
        <v/>
      </c>
    </row>
    <row r="198" spans="1:89" ht="14.5" customHeight="1">
      <c r="A198" s="5">
        <v>41061</v>
      </c>
      <c r="B198" s="6">
        <f t="shared" si="318"/>
        <v>0</v>
      </c>
      <c r="C198" s="2">
        <f t="shared" ref="C198:BN198" si="327">IF(C106="","",C106/(1-B14))</f>
        <v>0</v>
      </c>
      <c r="D198" s="2">
        <f t="shared" si="327"/>
        <v>0</v>
      </c>
      <c r="E198" s="2">
        <f t="shared" si="327"/>
        <v>6.993006993006993E-4</v>
      </c>
      <c r="F198" s="2">
        <f t="shared" si="327"/>
        <v>0</v>
      </c>
      <c r="G198" s="2">
        <f t="shared" si="327"/>
        <v>6.9979006298110562E-4</v>
      </c>
      <c r="H198" s="2">
        <f t="shared" si="327"/>
        <v>0</v>
      </c>
      <c r="I198" s="2">
        <f t="shared" si="327"/>
        <v>1.4005602240896359E-3</v>
      </c>
      <c r="J198" s="2">
        <f t="shared" si="327"/>
        <v>7.0126227208976155E-4</v>
      </c>
      <c r="K198" s="2">
        <f t="shared" si="327"/>
        <v>1.4035087719298251E-3</v>
      </c>
      <c r="L198" s="2">
        <f t="shared" si="327"/>
        <v>0</v>
      </c>
      <c r="M198" s="2">
        <f t="shared" si="327"/>
        <v>0</v>
      </c>
      <c r="N198" s="2">
        <f t="shared" si="327"/>
        <v>0</v>
      </c>
      <c r="O198" s="2">
        <f t="shared" si="327"/>
        <v>0</v>
      </c>
      <c r="P198" s="2">
        <f t="shared" si="327"/>
        <v>2.1082220660576245E-3</v>
      </c>
      <c r="Q198" s="2">
        <f t="shared" si="327"/>
        <v>0</v>
      </c>
      <c r="R198" s="2">
        <f t="shared" si="327"/>
        <v>0</v>
      </c>
      <c r="S198" s="2">
        <f t="shared" si="327"/>
        <v>0</v>
      </c>
      <c r="T198" s="2">
        <f t="shared" si="327"/>
        <v>3.5211267605633808E-3</v>
      </c>
      <c r="U198" s="2">
        <f t="shared" si="327"/>
        <v>0</v>
      </c>
      <c r="V198" s="2">
        <f t="shared" si="327"/>
        <v>0</v>
      </c>
      <c r="W198" s="2">
        <f t="shared" si="327"/>
        <v>0</v>
      </c>
      <c r="X198" s="2">
        <f t="shared" si="327"/>
        <v>0</v>
      </c>
      <c r="Y198" s="2">
        <f t="shared" si="327"/>
        <v>0</v>
      </c>
      <c r="Z198" s="2">
        <f t="shared" si="327"/>
        <v>0</v>
      </c>
      <c r="AA198" s="2">
        <f t="shared" si="327"/>
        <v>0</v>
      </c>
      <c r="AB198" s="2">
        <f t="shared" si="327"/>
        <v>0</v>
      </c>
      <c r="AC198" s="2">
        <f t="shared" si="327"/>
        <v>0</v>
      </c>
      <c r="AD198" s="2">
        <f t="shared" si="327"/>
        <v>1.4134275618374549E-3</v>
      </c>
      <c r="AE198" s="2">
        <f t="shared" si="327"/>
        <v>0</v>
      </c>
      <c r="AF198" s="2">
        <f t="shared" si="327"/>
        <v>2.123142250530786E-3</v>
      </c>
      <c r="AG198" s="2">
        <f t="shared" si="327"/>
        <v>0</v>
      </c>
      <c r="AH198" s="2">
        <f t="shared" si="327"/>
        <v>0</v>
      </c>
      <c r="AI198" s="2">
        <f t="shared" si="327"/>
        <v>0</v>
      </c>
      <c r="AJ198" s="2">
        <f t="shared" si="327"/>
        <v>0</v>
      </c>
      <c r="AK198" s="2">
        <f t="shared" si="327"/>
        <v>0</v>
      </c>
      <c r="AL198" s="2">
        <f t="shared" si="327"/>
        <v>5.6737588652482282E-3</v>
      </c>
      <c r="AM198" s="2">
        <f t="shared" si="327"/>
        <v>1.4265335235378023E-3</v>
      </c>
      <c r="AN198" s="2">
        <f t="shared" si="327"/>
        <v>1.4285714285714277E-3</v>
      </c>
      <c r="AO198" s="2">
        <f t="shared" si="327"/>
        <v>5.0071530758226028E-3</v>
      </c>
      <c r="AP198" s="2">
        <f t="shared" si="327"/>
        <v>0</v>
      </c>
      <c r="AQ198" s="2">
        <f t="shared" si="327"/>
        <v>7.1890726096333706E-4</v>
      </c>
      <c r="AR198" s="2">
        <f t="shared" si="327"/>
        <v>7.913669064748198E-3</v>
      </c>
      <c r="AS198" s="2">
        <f t="shared" si="327"/>
        <v>2.9006526468455455E-3</v>
      </c>
      <c r="AT198" s="2">
        <f t="shared" si="327"/>
        <v>7.2727272727272864E-4</v>
      </c>
      <c r="AU198" s="2">
        <f t="shared" si="327"/>
        <v>7.2780203784570587E-3</v>
      </c>
      <c r="AV198" s="2">
        <f t="shared" si="327"/>
        <v>7.3313782991201761E-4</v>
      </c>
      <c r="AW198" s="2">
        <f t="shared" si="327"/>
        <v>0</v>
      </c>
      <c r="AX198" s="2">
        <f t="shared" si="327"/>
        <v>0</v>
      </c>
      <c r="AY198" s="2">
        <f t="shared" si="327"/>
        <v>0</v>
      </c>
      <c r="AZ198" s="2">
        <f t="shared" si="327"/>
        <v>0</v>
      </c>
      <c r="BA198" s="2">
        <f t="shared" si="327"/>
        <v>0</v>
      </c>
      <c r="BB198" s="2">
        <f t="shared" si="327"/>
        <v>0</v>
      </c>
      <c r="BC198" s="2">
        <f t="shared" si="327"/>
        <v>0</v>
      </c>
      <c r="BD198" s="2">
        <f t="shared" si="327"/>
        <v>0</v>
      </c>
      <c r="BE198" s="2">
        <f t="shared" si="327"/>
        <v>0</v>
      </c>
      <c r="BF198" s="2">
        <f t="shared" si="327"/>
        <v>0</v>
      </c>
      <c r="BG198" s="2">
        <f t="shared" si="327"/>
        <v>0</v>
      </c>
      <c r="BH198" s="2">
        <f t="shared" si="327"/>
        <v>0</v>
      </c>
      <c r="BI198" s="2">
        <f t="shared" si="327"/>
        <v>0</v>
      </c>
      <c r="BJ198" s="2">
        <f t="shared" si="327"/>
        <v>0</v>
      </c>
      <c r="BK198" s="2">
        <f t="shared" si="327"/>
        <v>3.6683785766691191E-3</v>
      </c>
      <c r="BL198" s="2">
        <f t="shared" si="327"/>
        <v>0</v>
      </c>
      <c r="BM198" s="2">
        <f t="shared" si="327"/>
        <v>2.9455081001472736E-3</v>
      </c>
      <c r="BN198" s="2">
        <f t="shared" si="327"/>
        <v>0</v>
      </c>
      <c r="BO198" s="2">
        <f t="shared" ref="BO198:CK198" si="328">IF(BO106="","",BO106/(1-BN14))</f>
        <v>0</v>
      </c>
      <c r="BP198" s="2">
        <f t="shared" si="328"/>
        <v>0</v>
      </c>
      <c r="BQ198" s="2">
        <f t="shared" si="328"/>
        <v>0</v>
      </c>
      <c r="BR198" s="2">
        <f t="shared" si="328"/>
        <v>0</v>
      </c>
      <c r="BS198" s="2">
        <f t="shared" si="328"/>
        <v>0</v>
      </c>
      <c r="BT198" s="2">
        <f t="shared" si="328"/>
        <v>0</v>
      </c>
      <c r="BU198" s="2">
        <f t="shared" si="328"/>
        <v>0</v>
      </c>
      <c r="BV198" s="2">
        <f t="shared" si="328"/>
        <v>0</v>
      </c>
      <c r="BW198" s="2">
        <f t="shared" si="328"/>
        <v>0</v>
      </c>
      <c r="BX198" s="2">
        <f t="shared" si="328"/>
        <v>0</v>
      </c>
      <c r="BY198" s="2">
        <f t="shared" si="328"/>
        <v>0</v>
      </c>
      <c r="BZ198" s="2">
        <f t="shared" si="328"/>
        <v>0</v>
      </c>
      <c r="CA198" s="2">
        <f t="shared" si="328"/>
        <v>0</v>
      </c>
      <c r="CB198" s="2">
        <f t="shared" si="328"/>
        <v>0</v>
      </c>
      <c r="CC198" s="2">
        <f t="shared" si="328"/>
        <v>0</v>
      </c>
      <c r="CD198" s="2">
        <f t="shared" si="328"/>
        <v>0</v>
      </c>
      <c r="CE198" s="2">
        <f t="shared" si="328"/>
        <v>0</v>
      </c>
      <c r="CF198" s="2">
        <f t="shared" si="328"/>
        <v>0</v>
      </c>
      <c r="CG198" s="2" t="str">
        <f t="shared" si="328"/>
        <v/>
      </c>
      <c r="CH198" s="2" t="str">
        <f t="shared" si="328"/>
        <v/>
      </c>
      <c r="CI198" s="2" t="str">
        <f t="shared" si="328"/>
        <v/>
      </c>
      <c r="CJ198" s="2" t="str">
        <f t="shared" si="328"/>
        <v/>
      </c>
      <c r="CK198" s="2" t="str">
        <f t="shared" si="328"/>
        <v/>
      </c>
    </row>
    <row r="199" spans="1:89" ht="14.5" customHeight="1">
      <c r="A199" s="5">
        <v>41091</v>
      </c>
      <c r="B199" s="6">
        <f t="shared" si="318"/>
        <v>0</v>
      </c>
      <c r="C199" s="2">
        <f t="shared" ref="C199:BN199" si="329">IF(C107="","",C107/(1-B15))</f>
        <v>0</v>
      </c>
      <c r="D199" s="2">
        <f t="shared" si="329"/>
        <v>0</v>
      </c>
      <c r="E199" s="2">
        <f t="shared" si="329"/>
        <v>1.463057790782736E-3</v>
      </c>
      <c r="F199" s="2">
        <f t="shared" si="329"/>
        <v>0</v>
      </c>
      <c r="G199" s="2">
        <f t="shared" si="329"/>
        <v>0</v>
      </c>
      <c r="H199" s="2">
        <f t="shared" si="329"/>
        <v>7.3260073260073238E-4</v>
      </c>
      <c r="I199" s="2">
        <f t="shared" si="329"/>
        <v>0</v>
      </c>
      <c r="J199" s="2">
        <f t="shared" si="329"/>
        <v>7.3313782991202368E-4</v>
      </c>
      <c r="K199" s="2">
        <f t="shared" si="329"/>
        <v>1.4673514306676445E-3</v>
      </c>
      <c r="L199" s="2">
        <f t="shared" si="329"/>
        <v>7.3475385745775193E-4</v>
      </c>
      <c r="M199" s="2">
        <f t="shared" si="329"/>
        <v>0</v>
      </c>
      <c r="N199" s="2">
        <f t="shared" si="329"/>
        <v>0</v>
      </c>
      <c r="O199" s="2">
        <f t="shared" si="329"/>
        <v>7.3529411764705903E-4</v>
      </c>
      <c r="P199" s="2">
        <f t="shared" si="329"/>
        <v>0</v>
      </c>
      <c r="Q199" s="2">
        <f t="shared" si="329"/>
        <v>2.2075055187637969E-3</v>
      </c>
      <c r="R199" s="2">
        <f t="shared" si="329"/>
        <v>0</v>
      </c>
      <c r="S199" s="2">
        <f t="shared" si="329"/>
        <v>2.9498525073746304E-3</v>
      </c>
      <c r="T199" s="2">
        <f t="shared" si="329"/>
        <v>0</v>
      </c>
      <c r="U199" s="2">
        <f t="shared" si="329"/>
        <v>0</v>
      </c>
      <c r="V199" s="2">
        <f t="shared" si="329"/>
        <v>0</v>
      </c>
      <c r="W199" s="2">
        <f t="shared" si="329"/>
        <v>7.3964497041420225E-4</v>
      </c>
      <c r="X199" s="2">
        <f t="shared" si="329"/>
        <v>0</v>
      </c>
      <c r="Y199" s="2">
        <f t="shared" si="329"/>
        <v>0</v>
      </c>
      <c r="Z199" s="2">
        <f t="shared" si="329"/>
        <v>2.9607698001480379E-3</v>
      </c>
      <c r="AA199" s="2">
        <f t="shared" si="329"/>
        <v>0</v>
      </c>
      <c r="AB199" s="2">
        <f t="shared" si="329"/>
        <v>0</v>
      </c>
      <c r="AC199" s="2">
        <f t="shared" si="329"/>
        <v>1.4847809948032671E-3</v>
      </c>
      <c r="AD199" s="2">
        <f t="shared" si="329"/>
        <v>7.434944237918209E-4</v>
      </c>
      <c r="AE199" s="2">
        <f t="shared" si="329"/>
        <v>7.4404761904761836E-4</v>
      </c>
      <c r="AF199" s="2">
        <f t="shared" si="329"/>
        <v>0</v>
      </c>
      <c r="AG199" s="2">
        <f t="shared" si="329"/>
        <v>2.9784065524944164E-3</v>
      </c>
      <c r="AH199" s="2">
        <f t="shared" si="329"/>
        <v>7.4682598954443555E-4</v>
      </c>
      <c r="AI199" s="2">
        <f t="shared" si="329"/>
        <v>3.7369207772795219E-3</v>
      </c>
      <c r="AJ199" s="2">
        <f t="shared" si="329"/>
        <v>0</v>
      </c>
      <c r="AK199" s="2">
        <f t="shared" si="329"/>
        <v>7.5018754688672105E-4</v>
      </c>
      <c r="AL199" s="2">
        <f t="shared" si="329"/>
        <v>0</v>
      </c>
      <c r="AM199" s="2">
        <f t="shared" si="329"/>
        <v>1.5015015015015039E-3</v>
      </c>
      <c r="AN199" s="2">
        <f t="shared" si="329"/>
        <v>3.0075187969924783E-3</v>
      </c>
      <c r="AO199" s="2">
        <f t="shared" si="329"/>
        <v>7.5414781297134176E-4</v>
      </c>
      <c r="AP199" s="2">
        <f t="shared" si="329"/>
        <v>3.0188679245283026E-3</v>
      </c>
      <c r="AQ199" s="2">
        <f t="shared" si="329"/>
        <v>1.5897047691143074E-2</v>
      </c>
      <c r="AR199" s="2">
        <f t="shared" si="329"/>
        <v>0</v>
      </c>
      <c r="AS199" s="2">
        <f t="shared" si="329"/>
        <v>7.6923076923076858E-4</v>
      </c>
      <c r="AT199" s="2">
        <f t="shared" si="329"/>
        <v>5.3887605850654382E-3</v>
      </c>
      <c r="AU199" s="2">
        <f t="shared" si="329"/>
        <v>6.1919504643962791E-3</v>
      </c>
      <c r="AV199" s="2">
        <f t="shared" si="329"/>
        <v>0</v>
      </c>
      <c r="AW199" s="2">
        <f t="shared" si="329"/>
        <v>0</v>
      </c>
      <c r="AX199" s="2">
        <f t="shared" si="329"/>
        <v>0</v>
      </c>
      <c r="AY199" s="2">
        <f t="shared" si="329"/>
        <v>0</v>
      </c>
      <c r="AZ199" s="2">
        <f t="shared" si="329"/>
        <v>0</v>
      </c>
      <c r="BA199" s="2">
        <f t="shared" si="329"/>
        <v>0</v>
      </c>
      <c r="BB199" s="2">
        <f t="shared" si="329"/>
        <v>0</v>
      </c>
      <c r="BC199" s="2">
        <f t="shared" si="329"/>
        <v>0</v>
      </c>
      <c r="BD199" s="2">
        <f t="shared" si="329"/>
        <v>0</v>
      </c>
      <c r="BE199" s="2">
        <f t="shared" si="329"/>
        <v>0</v>
      </c>
      <c r="BF199" s="2">
        <f t="shared" si="329"/>
        <v>0</v>
      </c>
      <c r="BG199" s="2">
        <f t="shared" si="329"/>
        <v>0</v>
      </c>
      <c r="BH199" s="2">
        <f t="shared" si="329"/>
        <v>0</v>
      </c>
      <c r="BI199" s="2">
        <f t="shared" si="329"/>
        <v>0</v>
      </c>
      <c r="BJ199" s="2">
        <f t="shared" si="329"/>
        <v>0</v>
      </c>
      <c r="BK199" s="2">
        <f t="shared" si="329"/>
        <v>0</v>
      </c>
      <c r="BL199" s="2">
        <f t="shared" si="329"/>
        <v>0</v>
      </c>
      <c r="BM199" s="2">
        <f t="shared" si="329"/>
        <v>0</v>
      </c>
      <c r="BN199" s="2">
        <f t="shared" si="329"/>
        <v>0</v>
      </c>
      <c r="BO199" s="2">
        <f t="shared" ref="BO199:CK199" si="330">IF(BO107="","",BO107/(1-BN15))</f>
        <v>0</v>
      </c>
      <c r="BP199" s="2">
        <f t="shared" si="330"/>
        <v>0</v>
      </c>
      <c r="BQ199" s="2">
        <f t="shared" si="330"/>
        <v>0</v>
      </c>
      <c r="BR199" s="2">
        <f t="shared" si="330"/>
        <v>0</v>
      </c>
      <c r="BS199" s="2">
        <f t="shared" si="330"/>
        <v>0</v>
      </c>
      <c r="BT199" s="2">
        <f t="shared" si="330"/>
        <v>0</v>
      </c>
      <c r="BU199" s="2">
        <f t="shared" si="330"/>
        <v>0</v>
      </c>
      <c r="BV199" s="2">
        <f t="shared" si="330"/>
        <v>0</v>
      </c>
      <c r="BW199" s="2">
        <f t="shared" si="330"/>
        <v>0</v>
      </c>
      <c r="BX199" s="2">
        <f t="shared" si="330"/>
        <v>0</v>
      </c>
      <c r="BY199" s="2">
        <f t="shared" si="330"/>
        <v>0</v>
      </c>
      <c r="BZ199" s="2">
        <f t="shared" si="330"/>
        <v>0</v>
      </c>
      <c r="CA199" s="2">
        <f t="shared" si="330"/>
        <v>0</v>
      </c>
      <c r="CB199" s="2">
        <f t="shared" si="330"/>
        <v>0</v>
      </c>
      <c r="CC199" s="2">
        <f t="shared" si="330"/>
        <v>0</v>
      </c>
      <c r="CD199" s="2">
        <f t="shared" si="330"/>
        <v>0</v>
      </c>
      <c r="CE199" s="2">
        <f t="shared" si="330"/>
        <v>0</v>
      </c>
      <c r="CF199" s="2" t="str">
        <f t="shared" si="330"/>
        <v/>
      </c>
      <c r="CG199" s="2" t="str">
        <f t="shared" si="330"/>
        <v/>
      </c>
      <c r="CH199" s="2" t="str">
        <f t="shared" si="330"/>
        <v/>
      </c>
      <c r="CI199" s="2" t="str">
        <f t="shared" si="330"/>
        <v/>
      </c>
      <c r="CJ199" s="2" t="str">
        <f t="shared" si="330"/>
        <v/>
      </c>
      <c r="CK199" s="2" t="str">
        <f t="shared" si="330"/>
        <v/>
      </c>
    </row>
    <row r="200" spans="1:89" ht="14.5" customHeight="1">
      <c r="A200" s="5">
        <v>41122</v>
      </c>
      <c r="B200" s="6">
        <f t="shared" si="318"/>
        <v>0</v>
      </c>
      <c r="C200" s="2">
        <f t="shared" ref="C200:BN200" si="331">IF(C108="","",C108/(1-B16))</f>
        <v>0</v>
      </c>
      <c r="D200" s="2">
        <f t="shared" si="331"/>
        <v>0</v>
      </c>
      <c r="E200" s="2">
        <f t="shared" si="331"/>
        <v>0</v>
      </c>
      <c r="F200" s="2">
        <f t="shared" si="331"/>
        <v>1.5835312747426761E-3</v>
      </c>
      <c r="G200" s="2">
        <f t="shared" si="331"/>
        <v>2.3790642347343376E-3</v>
      </c>
      <c r="H200" s="2">
        <f t="shared" si="331"/>
        <v>2.3847376788553262E-3</v>
      </c>
      <c r="I200" s="2">
        <f t="shared" si="331"/>
        <v>1.5936254980079675E-3</v>
      </c>
      <c r="J200" s="2">
        <f t="shared" si="331"/>
        <v>4.7885075818036712E-3</v>
      </c>
      <c r="K200" s="2">
        <f t="shared" si="331"/>
        <v>0</v>
      </c>
      <c r="L200" s="2">
        <f t="shared" si="331"/>
        <v>0</v>
      </c>
      <c r="M200" s="2">
        <f t="shared" si="331"/>
        <v>0</v>
      </c>
      <c r="N200" s="2">
        <f t="shared" si="331"/>
        <v>8.019246190858056E-4</v>
      </c>
      <c r="O200" s="2">
        <f t="shared" si="331"/>
        <v>8.0256821829855689E-4</v>
      </c>
      <c r="P200" s="2">
        <f t="shared" si="331"/>
        <v>8.0321285140562231E-4</v>
      </c>
      <c r="Q200" s="2">
        <f t="shared" si="331"/>
        <v>0</v>
      </c>
      <c r="R200" s="2">
        <f t="shared" si="331"/>
        <v>5.627009646302251E-3</v>
      </c>
      <c r="S200" s="2">
        <f t="shared" si="331"/>
        <v>8.0840743734842161E-4</v>
      </c>
      <c r="T200" s="2">
        <f t="shared" si="331"/>
        <v>0</v>
      </c>
      <c r="U200" s="2">
        <f t="shared" si="331"/>
        <v>0</v>
      </c>
      <c r="V200" s="2">
        <f t="shared" si="331"/>
        <v>8.0906148867314061E-4</v>
      </c>
      <c r="W200" s="2">
        <f t="shared" si="331"/>
        <v>0</v>
      </c>
      <c r="X200" s="2">
        <f t="shared" si="331"/>
        <v>0</v>
      </c>
      <c r="Y200" s="2">
        <f t="shared" si="331"/>
        <v>1.6194331983805663E-3</v>
      </c>
      <c r="Z200" s="2">
        <f t="shared" si="331"/>
        <v>8.1103000811030162E-4</v>
      </c>
      <c r="AA200" s="2">
        <f t="shared" si="331"/>
        <v>4.0584415584415589E-3</v>
      </c>
      <c r="AB200" s="2">
        <f t="shared" si="331"/>
        <v>0</v>
      </c>
      <c r="AC200" s="2">
        <f t="shared" si="331"/>
        <v>0</v>
      </c>
      <c r="AD200" s="2">
        <f t="shared" si="331"/>
        <v>0</v>
      </c>
      <c r="AE200" s="2">
        <f t="shared" si="331"/>
        <v>0</v>
      </c>
      <c r="AF200" s="2">
        <f t="shared" si="331"/>
        <v>0</v>
      </c>
      <c r="AG200" s="2">
        <f t="shared" si="331"/>
        <v>0</v>
      </c>
      <c r="AH200" s="2">
        <f t="shared" si="331"/>
        <v>0</v>
      </c>
      <c r="AI200" s="2">
        <f t="shared" si="331"/>
        <v>0</v>
      </c>
      <c r="AJ200" s="2">
        <f t="shared" si="331"/>
        <v>4.0749796251018751E-3</v>
      </c>
      <c r="AK200" s="2">
        <f t="shared" si="331"/>
        <v>8.1833060556464599E-4</v>
      </c>
      <c r="AL200" s="2">
        <f t="shared" si="331"/>
        <v>4.0950040950040916E-3</v>
      </c>
      <c r="AM200" s="2">
        <f t="shared" si="331"/>
        <v>0</v>
      </c>
      <c r="AN200" s="2">
        <f t="shared" si="331"/>
        <v>6.5789473684210575E-3</v>
      </c>
      <c r="AO200" s="2">
        <f t="shared" si="331"/>
        <v>3.3112582781456941E-3</v>
      </c>
      <c r="AP200" s="2">
        <f t="shared" si="331"/>
        <v>2.242524916943521E-2</v>
      </c>
      <c r="AQ200" s="2">
        <f t="shared" si="331"/>
        <v>0</v>
      </c>
      <c r="AR200" s="2">
        <f t="shared" si="331"/>
        <v>5.0977060322854734E-3</v>
      </c>
      <c r="AS200" s="2">
        <f t="shared" si="331"/>
        <v>5.9777967549103327E-3</v>
      </c>
      <c r="AT200" s="2">
        <f t="shared" si="331"/>
        <v>5.1546391752577345E-3</v>
      </c>
      <c r="AU200" s="2">
        <f t="shared" si="331"/>
        <v>0</v>
      </c>
      <c r="AV200" s="2">
        <f t="shared" si="331"/>
        <v>0</v>
      </c>
      <c r="AW200" s="2">
        <f t="shared" si="331"/>
        <v>0</v>
      </c>
      <c r="AX200" s="2">
        <f t="shared" si="331"/>
        <v>0</v>
      </c>
      <c r="AY200" s="2">
        <f t="shared" si="331"/>
        <v>0</v>
      </c>
      <c r="AZ200" s="2">
        <f t="shared" si="331"/>
        <v>0</v>
      </c>
      <c r="BA200" s="2">
        <f t="shared" si="331"/>
        <v>0</v>
      </c>
      <c r="BB200" s="2">
        <f t="shared" si="331"/>
        <v>0</v>
      </c>
      <c r="BC200" s="2">
        <f t="shared" si="331"/>
        <v>0</v>
      </c>
      <c r="BD200" s="2">
        <f t="shared" si="331"/>
        <v>0</v>
      </c>
      <c r="BE200" s="2">
        <f t="shared" si="331"/>
        <v>0</v>
      </c>
      <c r="BF200" s="2">
        <f t="shared" si="331"/>
        <v>0</v>
      </c>
      <c r="BG200" s="2">
        <f t="shared" si="331"/>
        <v>0</v>
      </c>
      <c r="BH200" s="2">
        <f t="shared" si="331"/>
        <v>0</v>
      </c>
      <c r="BI200" s="2">
        <f t="shared" si="331"/>
        <v>0</v>
      </c>
      <c r="BJ200" s="2">
        <f t="shared" si="331"/>
        <v>0</v>
      </c>
      <c r="BK200" s="2">
        <f t="shared" si="331"/>
        <v>0</v>
      </c>
      <c r="BL200" s="2">
        <f t="shared" si="331"/>
        <v>0</v>
      </c>
      <c r="BM200" s="2">
        <f t="shared" si="331"/>
        <v>0</v>
      </c>
      <c r="BN200" s="2">
        <f t="shared" si="331"/>
        <v>0</v>
      </c>
      <c r="BO200" s="2">
        <f t="shared" ref="BO200:CK200" si="332">IF(BO108="","",BO108/(1-BN16))</f>
        <v>0</v>
      </c>
      <c r="BP200" s="2">
        <f t="shared" si="332"/>
        <v>0</v>
      </c>
      <c r="BQ200" s="2">
        <f t="shared" si="332"/>
        <v>0</v>
      </c>
      <c r="BR200" s="2">
        <f t="shared" si="332"/>
        <v>0</v>
      </c>
      <c r="BS200" s="2">
        <f t="shared" si="332"/>
        <v>0</v>
      </c>
      <c r="BT200" s="2">
        <f t="shared" si="332"/>
        <v>0</v>
      </c>
      <c r="BU200" s="2">
        <f t="shared" si="332"/>
        <v>0</v>
      </c>
      <c r="BV200" s="2">
        <f t="shared" si="332"/>
        <v>0</v>
      </c>
      <c r="BW200" s="2">
        <f t="shared" si="332"/>
        <v>0</v>
      </c>
      <c r="BX200" s="2">
        <f t="shared" si="332"/>
        <v>0</v>
      </c>
      <c r="BY200" s="2">
        <f t="shared" si="332"/>
        <v>0</v>
      </c>
      <c r="BZ200" s="2">
        <f t="shared" si="332"/>
        <v>0</v>
      </c>
      <c r="CA200" s="2">
        <f t="shared" si="332"/>
        <v>0</v>
      </c>
      <c r="CB200" s="2">
        <f t="shared" si="332"/>
        <v>0</v>
      </c>
      <c r="CC200" s="2">
        <f t="shared" si="332"/>
        <v>0</v>
      </c>
      <c r="CD200" s="2">
        <f t="shared" si="332"/>
        <v>0</v>
      </c>
      <c r="CE200" s="2" t="str">
        <f t="shared" si="332"/>
        <v/>
      </c>
      <c r="CF200" s="2" t="str">
        <f t="shared" si="332"/>
        <v/>
      </c>
      <c r="CG200" s="2" t="str">
        <f t="shared" si="332"/>
        <v/>
      </c>
      <c r="CH200" s="2" t="str">
        <f t="shared" si="332"/>
        <v/>
      </c>
      <c r="CI200" s="2" t="str">
        <f t="shared" si="332"/>
        <v/>
      </c>
      <c r="CJ200" s="2" t="str">
        <f t="shared" si="332"/>
        <v/>
      </c>
      <c r="CK200" s="2" t="str">
        <f t="shared" si="332"/>
        <v/>
      </c>
    </row>
    <row r="201" spans="1:89" ht="14.5" customHeight="1">
      <c r="A201" s="5">
        <v>41153</v>
      </c>
      <c r="B201" s="6">
        <f t="shared" si="318"/>
        <v>0</v>
      </c>
      <c r="C201" s="2">
        <f t="shared" ref="C201:BN201" si="333">IF(C109="","",C109/(1-B17))</f>
        <v>0</v>
      </c>
      <c r="D201" s="2">
        <f t="shared" si="333"/>
        <v>0</v>
      </c>
      <c r="E201" s="2">
        <f t="shared" si="333"/>
        <v>0</v>
      </c>
      <c r="F201" s="2">
        <f t="shared" si="333"/>
        <v>0</v>
      </c>
      <c r="G201" s="2">
        <f t="shared" si="333"/>
        <v>9.7087378640776695E-4</v>
      </c>
      <c r="H201" s="2">
        <f t="shared" si="333"/>
        <v>0</v>
      </c>
      <c r="I201" s="2">
        <f t="shared" si="333"/>
        <v>3.8872691933916422E-3</v>
      </c>
      <c r="J201" s="2">
        <f t="shared" si="333"/>
        <v>9.7560975609756163E-4</v>
      </c>
      <c r="K201" s="2">
        <f t="shared" si="333"/>
        <v>2.9296875000000004E-3</v>
      </c>
      <c r="L201" s="2">
        <f t="shared" si="333"/>
        <v>9.7943192948089981E-4</v>
      </c>
      <c r="M201" s="2">
        <f t="shared" si="333"/>
        <v>2.9411764705882353E-3</v>
      </c>
      <c r="N201" s="2">
        <f t="shared" si="333"/>
        <v>0</v>
      </c>
      <c r="O201" s="2">
        <f t="shared" si="333"/>
        <v>3.9331366764995112E-3</v>
      </c>
      <c r="P201" s="2">
        <f t="shared" si="333"/>
        <v>2.9615004935834121E-3</v>
      </c>
      <c r="Q201" s="2">
        <f t="shared" si="333"/>
        <v>7.9207920792079226E-3</v>
      </c>
      <c r="R201" s="2">
        <f t="shared" si="333"/>
        <v>0</v>
      </c>
      <c r="S201" s="2">
        <f t="shared" si="333"/>
        <v>0</v>
      </c>
      <c r="T201" s="2">
        <f t="shared" si="333"/>
        <v>0</v>
      </c>
      <c r="U201" s="2">
        <f t="shared" si="333"/>
        <v>0</v>
      </c>
      <c r="V201" s="2">
        <f t="shared" si="333"/>
        <v>0</v>
      </c>
      <c r="W201" s="2">
        <f t="shared" si="333"/>
        <v>0</v>
      </c>
      <c r="X201" s="2">
        <f t="shared" si="333"/>
        <v>0</v>
      </c>
      <c r="Y201" s="2">
        <f t="shared" si="333"/>
        <v>0</v>
      </c>
      <c r="Z201" s="2">
        <f t="shared" si="333"/>
        <v>9.980039920159669E-4</v>
      </c>
      <c r="AA201" s="2">
        <f t="shared" si="333"/>
        <v>3.9960039960039986E-3</v>
      </c>
      <c r="AB201" s="2">
        <f t="shared" si="333"/>
        <v>0</v>
      </c>
      <c r="AC201" s="2">
        <f t="shared" si="333"/>
        <v>0</v>
      </c>
      <c r="AD201" s="2">
        <f t="shared" si="333"/>
        <v>0</v>
      </c>
      <c r="AE201" s="2">
        <f t="shared" si="333"/>
        <v>0</v>
      </c>
      <c r="AF201" s="2">
        <f t="shared" si="333"/>
        <v>0</v>
      </c>
      <c r="AG201" s="2">
        <f t="shared" si="333"/>
        <v>7.021063189568702E-3</v>
      </c>
      <c r="AH201" s="2">
        <f t="shared" si="333"/>
        <v>0</v>
      </c>
      <c r="AI201" s="2">
        <f t="shared" si="333"/>
        <v>3.0303030303030303E-3</v>
      </c>
      <c r="AJ201" s="2">
        <f t="shared" si="333"/>
        <v>3.0395136778115501E-3</v>
      </c>
      <c r="AK201" s="2">
        <f t="shared" si="333"/>
        <v>3.0487804878048782E-3</v>
      </c>
      <c r="AL201" s="2">
        <f t="shared" si="333"/>
        <v>0</v>
      </c>
      <c r="AM201" s="2">
        <f t="shared" si="333"/>
        <v>1.0193679918450585E-3</v>
      </c>
      <c r="AN201" s="2">
        <f t="shared" si="333"/>
        <v>2.0408163265306098E-3</v>
      </c>
      <c r="AO201" s="2">
        <f t="shared" si="333"/>
        <v>2.1472392638036818E-2</v>
      </c>
      <c r="AP201" s="2">
        <f t="shared" si="333"/>
        <v>1.6718913270637403E-2</v>
      </c>
      <c r="AQ201" s="2">
        <f t="shared" si="333"/>
        <v>6.3761955366631248E-3</v>
      </c>
      <c r="AR201" s="2">
        <f t="shared" si="333"/>
        <v>0</v>
      </c>
      <c r="AS201" s="2">
        <f t="shared" si="333"/>
        <v>8.5561497326203263E-3</v>
      </c>
      <c r="AT201" s="2">
        <f t="shared" si="333"/>
        <v>0</v>
      </c>
      <c r="AU201" s="2">
        <f t="shared" si="333"/>
        <v>0</v>
      </c>
      <c r="AV201" s="2">
        <f t="shared" si="333"/>
        <v>0</v>
      </c>
      <c r="AW201" s="2">
        <f t="shared" si="333"/>
        <v>0</v>
      </c>
      <c r="AX201" s="2">
        <f t="shared" si="333"/>
        <v>0</v>
      </c>
      <c r="AY201" s="2">
        <f t="shared" si="333"/>
        <v>0</v>
      </c>
      <c r="AZ201" s="2">
        <f t="shared" si="333"/>
        <v>0</v>
      </c>
      <c r="BA201" s="2">
        <f t="shared" si="333"/>
        <v>0</v>
      </c>
      <c r="BB201" s="2">
        <f t="shared" si="333"/>
        <v>0</v>
      </c>
      <c r="BC201" s="2">
        <f t="shared" si="333"/>
        <v>0</v>
      </c>
      <c r="BD201" s="2">
        <f t="shared" si="333"/>
        <v>0</v>
      </c>
      <c r="BE201" s="2">
        <f t="shared" si="333"/>
        <v>0</v>
      </c>
      <c r="BF201" s="2">
        <f t="shared" si="333"/>
        <v>0</v>
      </c>
      <c r="BG201" s="2">
        <f t="shared" si="333"/>
        <v>0</v>
      </c>
      <c r="BH201" s="2">
        <f t="shared" si="333"/>
        <v>0</v>
      </c>
      <c r="BI201" s="2">
        <f t="shared" si="333"/>
        <v>0</v>
      </c>
      <c r="BJ201" s="2">
        <f t="shared" si="333"/>
        <v>0</v>
      </c>
      <c r="BK201" s="2">
        <f t="shared" si="333"/>
        <v>0</v>
      </c>
      <c r="BL201" s="2">
        <f t="shared" si="333"/>
        <v>0</v>
      </c>
      <c r="BM201" s="2">
        <f t="shared" si="333"/>
        <v>0</v>
      </c>
      <c r="BN201" s="2">
        <f t="shared" si="333"/>
        <v>0</v>
      </c>
      <c r="BO201" s="2">
        <f t="shared" ref="BO201:CK201" si="334">IF(BO109="","",BO109/(1-BN17))</f>
        <v>0</v>
      </c>
      <c r="BP201" s="2">
        <f t="shared" si="334"/>
        <v>0</v>
      </c>
      <c r="BQ201" s="2">
        <f t="shared" si="334"/>
        <v>0</v>
      </c>
      <c r="BR201" s="2">
        <f t="shared" si="334"/>
        <v>0</v>
      </c>
      <c r="BS201" s="2">
        <f t="shared" si="334"/>
        <v>0</v>
      </c>
      <c r="BT201" s="2">
        <f t="shared" si="334"/>
        <v>0</v>
      </c>
      <c r="BU201" s="2">
        <f t="shared" si="334"/>
        <v>0</v>
      </c>
      <c r="BV201" s="2">
        <f t="shared" si="334"/>
        <v>0</v>
      </c>
      <c r="BW201" s="2">
        <f t="shared" si="334"/>
        <v>0</v>
      </c>
      <c r="BX201" s="2">
        <f t="shared" si="334"/>
        <v>0</v>
      </c>
      <c r="BY201" s="2">
        <f t="shared" si="334"/>
        <v>0</v>
      </c>
      <c r="BZ201" s="2">
        <f t="shared" si="334"/>
        <v>0</v>
      </c>
      <c r="CA201" s="2">
        <f t="shared" si="334"/>
        <v>0</v>
      </c>
      <c r="CB201" s="2">
        <f t="shared" si="334"/>
        <v>0</v>
      </c>
      <c r="CC201" s="2">
        <f t="shared" si="334"/>
        <v>0</v>
      </c>
      <c r="CD201" s="2" t="str">
        <f t="shared" si="334"/>
        <v/>
      </c>
      <c r="CE201" s="2" t="str">
        <f t="shared" si="334"/>
        <v/>
      </c>
      <c r="CF201" s="2" t="str">
        <f t="shared" si="334"/>
        <v/>
      </c>
      <c r="CG201" s="2" t="str">
        <f t="shared" si="334"/>
        <v/>
      </c>
      <c r="CH201" s="2" t="str">
        <f t="shared" si="334"/>
        <v/>
      </c>
      <c r="CI201" s="2" t="str">
        <f t="shared" si="334"/>
        <v/>
      </c>
      <c r="CJ201" s="2" t="str">
        <f t="shared" si="334"/>
        <v/>
      </c>
      <c r="CK201" s="2" t="str">
        <f t="shared" si="334"/>
        <v/>
      </c>
    </row>
    <row r="202" spans="1:89" ht="14.5" customHeight="1">
      <c r="A202" s="5">
        <v>41183</v>
      </c>
      <c r="B202" s="6">
        <f t="shared" si="318"/>
        <v>0</v>
      </c>
      <c r="C202" s="2">
        <f t="shared" ref="C202:BN202" si="335">IF(C110="","",C110/(1-B18))</f>
        <v>0</v>
      </c>
      <c r="D202" s="2">
        <f t="shared" si="335"/>
        <v>0</v>
      </c>
      <c r="E202" s="2">
        <f t="shared" si="335"/>
        <v>0</v>
      </c>
      <c r="F202" s="2">
        <f t="shared" si="335"/>
        <v>2.0533880903490761E-3</v>
      </c>
      <c r="G202" s="2">
        <f t="shared" si="335"/>
        <v>0</v>
      </c>
      <c r="H202" s="2">
        <f t="shared" si="335"/>
        <v>0</v>
      </c>
      <c r="I202" s="2">
        <f t="shared" si="335"/>
        <v>0</v>
      </c>
      <c r="J202" s="2">
        <f t="shared" si="335"/>
        <v>0</v>
      </c>
      <c r="K202" s="2">
        <f t="shared" si="335"/>
        <v>0</v>
      </c>
      <c r="L202" s="2">
        <f t="shared" si="335"/>
        <v>0</v>
      </c>
      <c r="M202" s="2">
        <f t="shared" si="335"/>
        <v>2.05761316872428E-3</v>
      </c>
      <c r="N202" s="2">
        <f t="shared" si="335"/>
        <v>1.030927835051546E-3</v>
      </c>
      <c r="O202" s="2">
        <f t="shared" si="335"/>
        <v>2.0639834881320952E-3</v>
      </c>
      <c r="P202" s="2">
        <f t="shared" si="335"/>
        <v>6.2047569803516034E-3</v>
      </c>
      <c r="Q202" s="2">
        <f t="shared" si="335"/>
        <v>0</v>
      </c>
      <c r="R202" s="2">
        <f t="shared" si="335"/>
        <v>0</v>
      </c>
      <c r="S202" s="2">
        <f t="shared" si="335"/>
        <v>0</v>
      </c>
      <c r="T202" s="2">
        <f t="shared" si="335"/>
        <v>0</v>
      </c>
      <c r="U202" s="2">
        <f t="shared" si="335"/>
        <v>0</v>
      </c>
      <c r="V202" s="2">
        <f t="shared" si="335"/>
        <v>0</v>
      </c>
      <c r="W202" s="2">
        <f t="shared" si="335"/>
        <v>1.0405827263267424E-3</v>
      </c>
      <c r="X202" s="2">
        <f t="shared" si="335"/>
        <v>2.0833333333333346E-3</v>
      </c>
      <c r="Y202" s="2">
        <f t="shared" si="335"/>
        <v>4.1753653444676396E-3</v>
      </c>
      <c r="Z202" s="2">
        <f t="shared" si="335"/>
        <v>1.0482180293501062E-3</v>
      </c>
      <c r="AA202" s="2">
        <f t="shared" si="335"/>
        <v>1.0493179433368324E-3</v>
      </c>
      <c r="AB202" s="2">
        <f t="shared" si="335"/>
        <v>4.2016806722689056E-3</v>
      </c>
      <c r="AC202" s="2">
        <f t="shared" si="335"/>
        <v>0</v>
      </c>
      <c r="AD202" s="2">
        <f t="shared" si="335"/>
        <v>0</v>
      </c>
      <c r="AE202" s="2">
        <f t="shared" si="335"/>
        <v>0</v>
      </c>
      <c r="AF202" s="2">
        <f t="shared" si="335"/>
        <v>0</v>
      </c>
      <c r="AG202" s="2">
        <f t="shared" si="335"/>
        <v>2.1097046413502104E-3</v>
      </c>
      <c r="AH202" s="2">
        <f t="shared" si="335"/>
        <v>3.1712473572938693E-3</v>
      </c>
      <c r="AI202" s="2">
        <f t="shared" si="335"/>
        <v>2.1208907741251354E-3</v>
      </c>
      <c r="AJ202" s="2">
        <f t="shared" si="335"/>
        <v>3.1880977683315594E-3</v>
      </c>
      <c r="AK202" s="2">
        <f t="shared" si="335"/>
        <v>4.2643923240938148E-3</v>
      </c>
      <c r="AL202" s="2">
        <f t="shared" si="335"/>
        <v>8.5653104925053573E-3</v>
      </c>
      <c r="AM202" s="2">
        <f t="shared" si="335"/>
        <v>2.1598272138228895E-3</v>
      </c>
      <c r="AN202" s="2">
        <f t="shared" si="335"/>
        <v>6.4935064935064948E-3</v>
      </c>
      <c r="AO202" s="2">
        <f t="shared" si="335"/>
        <v>6.5359477124183017E-3</v>
      </c>
      <c r="AP202" s="2">
        <f t="shared" si="335"/>
        <v>4.3859649122807076E-3</v>
      </c>
      <c r="AQ202" s="2">
        <f t="shared" si="335"/>
        <v>0</v>
      </c>
      <c r="AR202" s="2">
        <f t="shared" si="335"/>
        <v>7.7092511013215816E-3</v>
      </c>
      <c r="AS202" s="2">
        <f t="shared" si="335"/>
        <v>0</v>
      </c>
      <c r="AT202" s="2">
        <f t="shared" si="335"/>
        <v>0</v>
      </c>
      <c r="AU202" s="2">
        <f t="shared" si="335"/>
        <v>0</v>
      </c>
      <c r="AV202" s="2">
        <f t="shared" si="335"/>
        <v>0</v>
      </c>
      <c r="AW202" s="2">
        <f t="shared" si="335"/>
        <v>0</v>
      </c>
      <c r="AX202" s="2">
        <f t="shared" si="335"/>
        <v>0</v>
      </c>
      <c r="AY202" s="2">
        <f t="shared" si="335"/>
        <v>0</v>
      </c>
      <c r="AZ202" s="2">
        <f t="shared" si="335"/>
        <v>0</v>
      </c>
      <c r="BA202" s="2">
        <f t="shared" si="335"/>
        <v>0</v>
      </c>
      <c r="BB202" s="2">
        <f t="shared" si="335"/>
        <v>0</v>
      </c>
      <c r="BC202" s="2">
        <f t="shared" si="335"/>
        <v>0</v>
      </c>
      <c r="BD202" s="2">
        <f t="shared" si="335"/>
        <v>0</v>
      </c>
      <c r="BE202" s="2">
        <f t="shared" si="335"/>
        <v>0</v>
      </c>
      <c r="BF202" s="2">
        <f t="shared" si="335"/>
        <v>0</v>
      </c>
      <c r="BG202" s="2">
        <f t="shared" si="335"/>
        <v>0</v>
      </c>
      <c r="BH202" s="2">
        <f t="shared" si="335"/>
        <v>0</v>
      </c>
      <c r="BI202" s="2">
        <f t="shared" si="335"/>
        <v>0</v>
      </c>
      <c r="BJ202" s="2">
        <f t="shared" si="335"/>
        <v>0</v>
      </c>
      <c r="BK202" s="2">
        <f t="shared" si="335"/>
        <v>0</v>
      </c>
      <c r="BL202" s="2">
        <f t="shared" si="335"/>
        <v>0</v>
      </c>
      <c r="BM202" s="2">
        <f t="shared" si="335"/>
        <v>0</v>
      </c>
      <c r="BN202" s="2">
        <f t="shared" si="335"/>
        <v>0</v>
      </c>
      <c r="BO202" s="2">
        <f t="shared" ref="BO202:CK202" si="336">IF(BO110="","",BO110/(1-BN18))</f>
        <v>0</v>
      </c>
      <c r="BP202" s="2">
        <f t="shared" si="336"/>
        <v>0</v>
      </c>
      <c r="BQ202" s="2">
        <f t="shared" si="336"/>
        <v>0</v>
      </c>
      <c r="BR202" s="2">
        <f t="shared" si="336"/>
        <v>0</v>
      </c>
      <c r="BS202" s="2">
        <f t="shared" si="336"/>
        <v>0</v>
      </c>
      <c r="BT202" s="2">
        <f t="shared" si="336"/>
        <v>0</v>
      </c>
      <c r="BU202" s="2">
        <f t="shared" si="336"/>
        <v>0</v>
      </c>
      <c r="BV202" s="2">
        <f t="shared" si="336"/>
        <v>0</v>
      </c>
      <c r="BW202" s="2">
        <f t="shared" si="336"/>
        <v>0</v>
      </c>
      <c r="BX202" s="2">
        <f t="shared" si="336"/>
        <v>0</v>
      </c>
      <c r="BY202" s="2">
        <f t="shared" si="336"/>
        <v>0</v>
      </c>
      <c r="BZ202" s="2">
        <f t="shared" si="336"/>
        <v>0</v>
      </c>
      <c r="CA202" s="2">
        <f t="shared" si="336"/>
        <v>0</v>
      </c>
      <c r="CB202" s="2">
        <f t="shared" si="336"/>
        <v>0</v>
      </c>
      <c r="CC202" s="2" t="str">
        <f t="shared" si="336"/>
        <v/>
      </c>
      <c r="CD202" s="2" t="str">
        <f t="shared" si="336"/>
        <v/>
      </c>
      <c r="CE202" s="2" t="str">
        <f t="shared" si="336"/>
        <v/>
      </c>
      <c r="CF202" s="2" t="str">
        <f t="shared" si="336"/>
        <v/>
      </c>
      <c r="CG202" s="2" t="str">
        <f t="shared" si="336"/>
        <v/>
      </c>
      <c r="CH202" s="2" t="str">
        <f t="shared" si="336"/>
        <v/>
      </c>
      <c r="CI202" s="2" t="str">
        <f t="shared" si="336"/>
        <v/>
      </c>
      <c r="CJ202" s="2" t="str">
        <f t="shared" si="336"/>
        <v/>
      </c>
      <c r="CK202" s="2" t="str">
        <f t="shared" si="336"/>
        <v/>
      </c>
    </row>
    <row r="203" spans="1:89" ht="14.5" customHeight="1">
      <c r="A203" s="5">
        <v>41214</v>
      </c>
      <c r="B203" s="6">
        <f t="shared" si="318"/>
        <v>0</v>
      </c>
      <c r="C203" s="2">
        <f t="shared" ref="C203:BN203" si="337">IF(C111="","",C111/(1-B19))</f>
        <v>0</v>
      </c>
      <c r="D203" s="2">
        <f t="shared" si="337"/>
        <v>0</v>
      </c>
      <c r="E203" s="2">
        <f t="shared" si="337"/>
        <v>0</v>
      </c>
      <c r="F203" s="2">
        <f t="shared" si="337"/>
        <v>1.8450184501845018E-3</v>
      </c>
      <c r="G203" s="2">
        <f t="shared" si="337"/>
        <v>0</v>
      </c>
      <c r="H203" s="2">
        <f t="shared" si="337"/>
        <v>1.8484288354898336E-3</v>
      </c>
      <c r="I203" s="2">
        <f t="shared" si="337"/>
        <v>0</v>
      </c>
      <c r="J203" s="2">
        <f t="shared" si="337"/>
        <v>1.8518518518518515E-3</v>
      </c>
      <c r="K203" s="2">
        <f t="shared" si="337"/>
        <v>0</v>
      </c>
      <c r="L203" s="2">
        <f t="shared" si="337"/>
        <v>1.8552875695732841E-3</v>
      </c>
      <c r="M203" s="2">
        <f t="shared" si="337"/>
        <v>0</v>
      </c>
      <c r="N203" s="2">
        <f t="shared" si="337"/>
        <v>0</v>
      </c>
      <c r="O203" s="2">
        <f t="shared" si="337"/>
        <v>0</v>
      </c>
      <c r="P203" s="2">
        <f t="shared" si="337"/>
        <v>0</v>
      </c>
      <c r="Q203" s="2">
        <f t="shared" si="337"/>
        <v>0</v>
      </c>
      <c r="R203" s="2">
        <f t="shared" si="337"/>
        <v>0</v>
      </c>
      <c r="S203" s="2">
        <f t="shared" si="337"/>
        <v>0</v>
      </c>
      <c r="T203" s="2">
        <f t="shared" si="337"/>
        <v>0</v>
      </c>
      <c r="U203" s="2">
        <f t="shared" si="337"/>
        <v>0</v>
      </c>
      <c r="V203" s="2">
        <f t="shared" si="337"/>
        <v>0</v>
      </c>
      <c r="W203" s="2">
        <f t="shared" si="337"/>
        <v>0</v>
      </c>
      <c r="X203" s="2">
        <f t="shared" si="337"/>
        <v>5.5762081784386623E-3</v>
      </c>
      <c r="Y203" s="2">
        <f t="shared" si="337"/>
        <v>1.8691588785046723E-3</v>
      </c>
      <c r="Z203" s="2">
        <f t="shared" si="337"/>
        <v>0</v>
      </c>
      <c r="AA203" s="2">
        <f t="shared" si="337"/>
        <v>0</v>
      </c>
      <c r="AB203" s="2">
        <f t="shared" si="337"/>
        <v>1.8726591760299637E-3</v>
      </c>
      <c r="AC203" s="2">
        <f t="shared" si="337"/>
        <v>1.8761726078799243E-3</v>
      </c>
      <c r="AD203" s="2">
        <f t="shared" si="337"/>
        <v>0</v>
      </c>
      <c r="AE203" s="2">
        <f t="shared" si="337"/>
        <v>0</v>
      </c>
      <c r="AF203" s="2">
        <f t="shared" si="337"/>
        <v>0</v>
      </c>
      <c r="AG203" s="2">
        <f t="shared" si="337"/>
        <v>1.1278195488721804E-2</v>
      </c>
      <c r="AH203" s="2">
        <f t="shared" si="337"/>
        <v>1.9011406844106457E-3</v>
      </c>
      <c r="AI203" s="2">
        <f t="shared" si="337"/>
        <v>0</v>
      </c>
      <c r="AJ203" s="2">
        <f t="shared" si="337"/>
        <v>0</v>
      </c>
      <c r="AK203" s="2">
        <f t="shared" si="337"/>
        <v>3.8095238095238082E-3</v>
      </c>
      <c r="AL203" s="2">
        <f t="shared" si="337"/>
        <v>9.5602294455066923E-3</v>
      </c>
      <c r="AM203" s="2">
        <f t="shared" si="337"/>
        <v>1.1583011583011586E-2</v>
      </c>
      <c r="AN203" s="2">
        <f t="shared" si="337"/>
        <v>5.8593750000000017E-3</v>
      </c>
      <c r="AO203" s="2">
        <f t="shared" si="337"/>
        <v>5.8939096267190579E-3</v>
      </c>
      <c r="AP203" s="2">
        <f t="shared" si="337"/>
        <v>0</v>
      </c>
      <c r="AQ203" s="2">
        <f t="shared" si="337"/>
        <v>5.928853754940705E-3</v>
      </c>
      <c r="AR203" s="2">
        <f t="shared" si="337"/>
        <v>0</v>
      </c>
      <c r="AS203" s="2">
        <f t="shared" si="337"/>
        <v>0</v>
      </c>
      <c r="AT203" s="2">
        <f t="shared" si="337"/>
        <v>0</v>
      </c>
      <c r="AU203" s="2">
        <f t="shared" si="337"/>
        <v>0</v>
      </c>
      <c r="AV203" s="2">
        <f t="shared" si="337"/>
        <v>0</v>
      </c>
      <c r="AW203" s="2">
        <f t="shared" si="337"/>
        <v>0</v>
      </c>
      <c r="AX203" s="2">
        <f t="shared" si="337"/>
        <v>1.5904572564612335E-2</v>
      </c>
      <c r="AY203" s="2">
        <f t="shared" si="337"/>
        <v>0</v>
      </c>
      <c r="AZ203" s="2">
        <f t="shared" si="337"/>
        <v>0</v>
      </c>
      <c r="BA203" s="2">
        <f t="shared" si="337"/>
        <v>0</v>
      </c>
      <c r="BB203" s="2">
        <f t="shared" si="337"/>
        <v>0</v>
      </c>
      <c r="BC203" s="2">
        <f t="shared" si="337"/>
        <v>0</v>
      </c>
      <c r="BD203" s="2">
        <f t="shared" si="337"/>
        <v>0</v>
      </c>
      <c r="BE203" s="2">
        <f t="shared" si="337"/>
        <v>0</v>
      </c>
      <c r="BF203" s="2">
        <f t="shared" si="337"/>
        <v>0</v>
      </c>
      <c r="BG203" s="2">
        <f t="shared" si="337"/>
        <v>0</v>
      </c>
      <c r="BH203" s="2">
        <f t="shared" si="337"/>
        <v>0</v>
      </c>
      <c r="BI203" s="2">
        <f t="shared" si="337"/>
        <v>0</v>
      </c>
      <c r="BJ203" s="2">
        <f t="shared" si="337"/>
        <v>0</v>
      </c>
      <c r="BK203" s="2">
        <f t="shared" si="337"/>
        <v>0</v>
      </c>
      <c r="BL203" s="2">
        <f t="shared" si="337"/>
        <v>0</v>
      </c>
      <c r="BM203" s="2">
        <f t="shared" si="337"/>
        <v>0</v>
      </c>
      <c r="BN203" s="2">
        <f t="shared" si="337"/>
        <v>0</v>
      </c>
      <c r="BO203" s="2">
        <f t="shared" ref="BO203:CK203" si="338">IF(BO111="","",BO111/(1-BN19))</f>
        <v>0</v>
      </c>
      <c r="BP203" s="2">
        <f t="shared" si="338"/>
        <v>0</v>
      </c>
      <c r="BQ203" s="2">
        <f t="shared" si="338"/>
        <v>0</v>
      </c>
      <c r="BR203" s="2">
        <f t="shared" si="338"/>
        <v>0</v>
      </c>
      <c r="BS203" s="2">
        <f t="shared" si="338"/>
        <v>0</v>
      </c>
      <c r="BT203" s="2">
        <f t="shared" si="338"/>
        <v>0</v>
      </c>
      <c r="BU203" s="2">
        <f t="shared" si="338"/>
        <v>0</v>
      </c>
      <c r="BV203" s="2">
        <f t="shared" si="338"/>
        <v>0</v>
      </c>
      <c r="BW203" s="2">
        <f t="shared" si="338"/>
        <v>0</v>
      </c>
      <c r="BX203" s="2">
        <f t="shared" si="338"/>
        <v>0</v>
      </c>
      <c r="BY203" s="2">
        <f t="shared" si="338"/>
        <v>0</v>
      </c>
      <c r="BZ203" s="2">
        <f t="shared" si="338"/>
        <v>0</v>
      </c>
      <c r="CA203" s="2">
        <f t="shared" si="338"/>
        <v>0</v>
      </c>
      <c r="CB203" s="2" t="str">
        <f t="shared" si="338"/>
        <v/>
      </c>
      <c r="CC203" s="2" t="str">
        <f t="shared" si="338"/>
        <v/>
      </c>
      <c r="CD203" s="2" t="str">
        <f t="shared" si="338"/>
        <v/>
      </c>
      <c r="CE203" s="2" t="str">
        <f t="shared" si="338"/>
        <v/>
      </c>
      <c r="CF203" s="2" t="str">
        <f t="shared" si="338"/>
        <v/>
      </c>
      <c r="CG203" s="2" t="str">
        <f t="shared" si="338"/>
        <v/>
      </c>
      <c r="CH203" s="2" t="str">
        <f t="shared" si="338"/>
        <v/>
      </c>
      <c r="CI203" s="2" t="str">
        <f t="shared" si="338"/>
        <v/>
      </c>
      <c r="CJ203" s="2" t="str">
        <f t="shared" si="338"/>
        <v/>
      </c>
      <c r="CK203" s="2" t="str">
        <f t="shared" si="338"/>
        <v/>
      </c>
    </row>
    <row r="204" spans="1:89" ht="14.5" customHeight="1">
      <c r="A204" s="5">
        <v>41244</v>
      </c>
      <c r="B204" s="6">
        <f t="shared" si="318"/>
        <v>0</v>
      </c>
      <c r="C204" s="2">
        <f t="shared" ref="C204:BN204" si="339">IF(C112="","",C112/(1-B20))</f>
        <v>0</v>
      </c>
      <c r="D204" s="2">
        <f t="shared" si="339"/>
        <v>0</v>
      </c>
      <c r="E204" s="2">
        <f t="shared" si="339"/>
        <v>0</v>
      </c>
      <c r="F204" s="2">
        <f t="shared" si="339"/>
        <v>0</v>
      </c>
      <c r="G204" s="2">
        <f t="shared" si="339"/>
        <v>3.0864197530864196E-3</v>
      </c>
      <c r="H204" s="2">
        <f t="shared" si="339"/>
        <v>0</v>
      </c>
      <c r="I204" s="2">
        <f t="shared" si="339"/>
        <v>0</v>
      </c>
      <c r="J204" s="2">
        <f t="shared" si="339"/>
        <v>0</v>
      </c>
      <c r="K204" s="2">
        <f t="shared" si="339"/>
        <v>0</v>
      </c>
      <c r="L204" s="2">
        <f t="shared" si="339"/>
        <v>3.0959752321981422E-3</v>
      </c>
      <c r="M204" s="2">
        <f t="shared" si="339"/>
        <v>0</v>
      </c>
      <c r="N204" s="2">
        <f t="shared" si="339"/>
        <v>3.105590062111801E-3</v>
      </c>
      <c r="O204" s="2">
        <f t="shared" si="339"/>
        <v>0</v>
      </c>
      <c r="P204" s="2">
        <f t="shared" si="339"/>
        <v>0</v>
      </c>
      <c r="Q204" s="2">
        <f t="shared" si="339"/>
        <v>0</v>
      </c>
      <c r="R204" s="2">
        <f t="shared" si="339"/>
        <v>0</v>
      </c>
      <c r="S204" s="2">
        <f t="shared" si="339"/>
        <v>0</v>
      </c>
      <c r="T204" s="2">
        <f t="shared" si="339"/>
        <v>0</v>
      </c>
      <c r="U204" s="2">
        <f t="shared" si="339"/>
        <v>0</v>
      </c>
      <c r="V204" s="2">
        <f t="shared" si="339"/>
        <v>0</v>
      </c>
      <c r="W204" s="2">
        <f t="shared" si="339"/>
        <v>6.2305295950155761E-3</v>
      </c>
      <c r="X204" s="2">
        <f t="shared" si="339"/>
        <v>3.134796238244514E-3</v>
      </c>
      <c r="Y204" s="2">
        <f t="shared" si="339"/>
        <v>0</v>
      </c>
      <c r="Z204" s="2">
        <f t="shared" si="339"/>
        <v>0</v>
      </c>
      <c r="AA204" s="2">
        <f t="shared" si="339"/>
        <v>0</v>
      </c>
      <c r="AB204" s="2">
        <f t="shared" si="339"/>
        <v>0</v>
      </c>
      <c r="AC204" s="2">
        <f t="shared" si="339"/>
        <v>0</v>
      </c>
      <c r="AD204" s="2">
        <f t="shared" si="339"/>
        <v>0</v>
      </c>
      <c r="AE204" s="2">
        <f t="shared" si="339"/>
        <v>0</v>
      </c>
      <c r="AF204" s="2">
        <f t="shared" si="339"/>
        <v>0</v>
      </c>
      <c r="AG204" s="2">
        <f t="shared" si="339"/>
        <v>0</v>
      </c>
      <c r="AH204" s="2">
        <f t="shared" si="339"/>
        <v>3.1446540880503142E-3</v>
      </c>
      <c r="AI204" s="2">
        <f t="shared" si="339"/>
        <v>0</v>
      </c>
      <c r="AJ204" s="2">
        <f t="shared" si="339"/>
        <v>6.3091482649842269E-3</v>
      </c>
      <c r="AK204" s="2">
        <f t="shared" si="339"/>
        <v>0</v>
      </c>
      <c r="AL204" s="2">
        <f t="shared" si="339"/>
        <v>0</v>
      </c>
      <c r="AM204" s="2">
        <f t="shared" si="339"/>
        <v>3.1746031746031746E-3</v>
      </c>
      <c r="AN204" s="2">
        <f t="shared" si="339"/>
        <v>0</v>
      </c>
      <c r="AO204" s="2">
        <f t="shared" si="339"/>
        <v>0</v>
      </c>
      <c r="AP204" s="2">
        <f t="shared" si="339"/>
        <v>0</v>
      </c>
      <c r="AQ204" s="2">
        <f t="shared" si="339"/>
        <v>0</v>
      </c>
      <c r="AR204" s="2">
        <f t="shared" si="339"/>
        <v>0</v>
      </c>
      <c r="AS204" s="2">
        <f t="shared" si="339"/>
        <v>0</v>
      </c>
      <c r="AT204" s="2">
        <f t="shared" si="339"/>
        <v>0</v>
      </c>
      <c r="AU204" s="2">
        <f t="shared" si="339"/>
        <v>0</v>
      </c>
      <c r="AV204" s="2">
        <f t="shared" si="339"/>
        <v>0</v>
      </c>
      <c r="AW204" s="2">
        <f t="shared" si="339"/>
        <v>0</v>
      </c>
      <c r="AX204" s="2">
        <f t="shared" si="339"/>
        <v>0</v>
      </c>
      <c r="AY204" s="2">
        <f t="shared" si="339"/>
        <v>0</v>
      </c>
      <c r="AZ204" s="2">
        <f t="shared" si="339"/>
        <v>0</v>
      </c>
      <c r="BA204" s="2">
        <f t="shared" si="339"/>
        <v>0</v>
      </c>
      <c r="BB204" s="2">
        <f t="shared" si="339"/>
        <v>0</v>
      </c>
      <c r="BC204" s="2">
        <f t="shared" si="339"/>
        <v>0</v>
      </c>
      <c r="BD204" s="2">
        <f t="shared" si="339"/>
        <v>0</v>
      </c>
      <c r="BE204" s="2">
        <f t="shared" si="339"/>
        <v>3.1847133757961781E-3</v>
      </c>
      <c r="BF204" s="2">
        <f t="shared" si="339"/>
        <v>0</v>
      </c>
      <c r="BG204" s="2">
        <f t="shared" si="339"/>
        <v>0</v>
      </c>
      <c r="BH204" s="2">
        <f t="shared" si="339"/>
        <v>0</v>
      </c>
      <c r="BI204" s="2">
        <f t="shared" si="339"/>
        <v>0</v>
      </c>
      <c r="BJ204" s="2">
        <f t="shared" si="339"/>
        <v>0</v>
      </c>
      <c r="BK204" s="2">
        <f t="shared" si="339"/>
        <v>0</v>
      </c>
      <c r="BL204" s="2">
        <f t="shared" si="339"/>
        <v>0</v>
      </c>
      <c r="BM204" s="2">
        <f t="shared" si="339"/>
        <v>0</v>
      </c>
      <c r="BN204" s="2">
        <f t="shared" si="339"/>
        <v>0</v>
      </c>
      <c r="BO204" s="2">
        <f t="shared" ref="BO204:CK204" si="340">IF(BO112="","",BO112/(1-BN20))</f>
        <v>0</v>
      </c>
      <c r="BP204" s="2">
        <f t="shared" si="340"/>
        <v>0</v>
      </c>
      <c r="BQ204" s="2">
        <f t="shared" si="340"/>
        <v>0</v>
      </c>
      <c r="BR204" s="2">
        <f t="shared" si="340"/>
        <v>0</v>
      </c>
      <c r="BS204" s="2">
        <f t="shared" si="340"/>
        <v>0</v>
      </c>
      <c r="BT204" s="2">
        <f t="shared" si="340"/>
        <v>0</v>
      </c>
      <c r="BU204" s="2">
        <f t="shared" si="340"/>
        <v>0</v>
      </c>
      <c r="BV204" s="2">
        <f t="shared" si="340"/>
        <v>0</v>
      </c>
      <c r="BW204" s="2">
        <f t="shared" si="340"/>
        <v>0</v>
      </c>
      <c r="BX204" s="2">
        <f t="shared" si="340"/>
        <v>0</v>
      </c>
      <c r="BY204" s="2">
        <f t="shared" si="340"/>
        <v>0</v>
      </c>
      <c r="BZ204" s="2">
        <f t="shared" si="340"/>
        <v>0</v>
      </c>
      <c r="CA204" s="2" t="str">
        <f t="shared" si="340"/>
        <v/>
      </c>
      <c r="CB204" s="2" t="str">
        <f t="shared" si="340"/>
        <v/>
      </c>
      <c r="CC204" s="2" t="str">
        <f t="shared" si="340"/>
        <v/>
      </c>
      <c r="CD204" s="2" t="str">
        <f t="shared" si="340"/>
        <v/>
      </c>
      <c r="CE204" s="2" t="str">
        <f t="shared" si="340"/>
        <v/>
      </c>
      <c r="CF204" s="2" t="str">
        <f t="shared" si="340"/>
        <v/>
      </c>
      <c r="CG204" s="2" t="str">
        <f t="shared" si="340"/>
        <v/>
      </c>
      <c r="CH204" s="2" t="str">
        <f t="shared" si="340"/>
        <v/>
      </c>
      <c r="CI204" s="2" t="str">
        <f t="shared" si="340"/>
        <v/>
      </c>
      <c r="CJ204" s="2" t="str">
        <f t="shared" si="340"/>
        <v/>
      </c>
      <c r="CK204" s="2" t="str">
        <f t="shared" si="340"/>
        <v/>
      </c>
    </row>
    <row r="205" spans="1:89" ht="14.5" customHeight="1">
      <c r="A205" s="5">
        <v>41275</v>
      </c>
      <c r="B205" s="6">
        <f t="shared" si="318"/>
        <v>0</v>
      </c>
      <c r="C205" s="2">
        <f t="shared" ref="C205:BN205" si="341">IF(C113="","",C113/(1-B21))</f>
        <v>0</v>
      </c>
      <c r="D205" s="2">
        <f t="shared" si="341"/>
        <v>0</v>
      </c>
      <c r="E205" s="2">
        <f t="shared" si="341"/>
        <v>0</v>
      </c>
      <c r="F205" s="2">
        <f t="shared" si="341"/>
        <v>3.3112582781456954E-3</v>
      </c>
      <c r="G205" s="2">
        <f t="shared" si="341"/>
        <v>0</v>
      </c>
      <c r="H205" s="2">
        <f t="shared" si="341"/>
        <v>0</v>
      </c>
      <c r="I205" s="2">
        <f t="shared" si="341"/>
        <v>0</v>
      </c>
      <c r="J205" s="2">
        <f t="shared" si="341"/>
        <v>3.3222591362126247E-3</v>
      </c>
      <c r="K205" s="2">
        <f t="shared" si="341"/>
        <v>3.333333333333334E-3</v>
      </c>
      <c r="L205" s="2">
        <f t="shared" si="341"/>
        <v>0</v>
      </c>
      <c r="M205" s="2">
        <f t="shared" si="341"/>
        <v>0</v>
      </c>
      <c r="N205" s="2">
        <f t="shared" si="341"/>
        <v>0</v>
      </c>
      <c r="O205" s="2">
        <f t="shared" si="341"/>
        <v>3.3444816053511705E-3</v>
      </c>
      <c r="P205" s="2">
        <f t="shared" si="341"/>
        <v>0</v>
      </c>
      <c r="Q205" s="2">
        <f t="shared" si="341"/>
        <v>0</v>
      </c>
      <c r="R205" s="2">
        <f t="shared" si="341"/>
        <v>0</v>
      </c>
      <c r="S205" s="2">
        <f t="shared" si="341"/>
        <v>0</v>
      </c>
      <c r="T205" s="2">
        <f t="shared" si="341"/>
        <v>0</v>
      </c>
      <c r="U205" s="2">
        <f t="shared" si="341"/>
        <v>0</v>
      </c>
      <c r="V205" s="2">
        <f t="shared" si="341"/>
        <v>0</v>
      </c>
      <c r="W205" s="2">
        <f t="shared" si="341"/>
        <v>0</v>
      </c>
      <c r="X205" s="2">
        <f t="shared" si="341"/>
        <v>0</v>
      </c>
      <c r="Y205" s="2">
        <f t="shared" si="341"/>
        <v>6.7114093959731551E-3</v>
      </c>
      <c r="Z205" s="2">
        <f t="shared" si="341"/>
        <v>0</v>
      </c>
      <c r="AA205" s="2">
        <f t="shared" si="341"/>
        <v>0</v>
      </c>
      <c r="AB205" s="2">
        <f t="shared" si="341"/>
        <v>0</v>
      </c>
      <c r="AC205" s="2">
        <f t="shared" si="341"/>
        <v>0</v>
      </c>
      <c r="AD205" s="2">
        <f t="shared" si="341"/>
        <v>3.3783783783783777E-3</v>
      </c>
      <c r="AE205" s="2">
        <f t="shared" si="341"/>
        <v>0</v>
      </c>
      <c r="AF205" s="2">
        <f t="shared" si="341"/>
        <v>3.3898305084745757E-3</v>
      </c>
      <c r="AG205" s="2">
        <f t="shared" si="341"/>
        <v>6.8027210884353774E-3</v>
      </c>
      <c r="AH205" s="2">
        <f t="shared" si="341"/>
        <v>0</v>
      </c>
      <c r="AI205" s="2">
        <f t="shared" si="341"/>
        <v>3.4246575342465712E-3</v>
      </c>
      <c r="AJ205" s="2">
        <f t="shared" si="341"/>
        <v>1.0309278350515465E-2</v>
      </c>
      <c r="AK205" s="2">
        <f t="shared" si="341"/>
        <v>1.3888888888888888E-2</v>
      </c>
      <c r="AL205" s="2">
        <f t="shared" si="341"/>
        <v>3.5211267605633834E-3</v>
      </c>
      <c r="AM205" s="2">
        <f t="shared" si="341"/>
        <v>0</v>
      </c>
      <c r="AN205" s="2">
        <f t="shared" si="341"/>
        <v>7.0671378091872704E-3</v>
      </c>
      <c r="AO205" s="2">
        <f t="shared" si="341"/>
        <v>7.1174377224199354E-3</v>
      </c>
      <c r="AP205" s="2">
        <f t="shared" si="341"/>
        <v>0</v>
      </c>
      <c r="AQ205" s="2">
        <f t="shared" si="341"/>
        <v>0</v>
      </c>
      <c r="AR205" s="2">
        <f t="shared" si="341"/>
        <v>0</v>
      </c>
      <c r="AS205" s="2">
        <f t="shared" si="341"/>
        <v>0</v>
      </c>
      <c r="AT205" s="2">
        <f t="shared" si="341"/>
        <v>0</v>
      </c>
      <c r="AU205" s="2">
        <f t="shared" si="341"/>
        <v>0</v>
      </c>
      <c r="AV205" s="2">
        <f t="shared" si="341"/>
        <v>0</v>
      </c>
      <c r="AW205" s="2">
        <f t="shared" si="341"/>
        <v>0</v>
      </c>
      <c r="AX205" s="2">
        <f t="shared" si="341"/>
        <v>0</v>
      </c>
      <c r="AY205" s="2">
        <f t="shared" si="341"/>
        <v>0</v>
      </c>
      <c r="AZ205" s="2">
        <f t="shared" si="341"/>
        <v>0</v>
      </c>
      <c r="BA205" s="2">
        <f t="shared" si="341"/>
        <v>0</v>
      </c>
      <c r="BB205" s="2">
        <f t="shared" si="341"/>
        <v>0</v>
      </c>
      <c r="BC205" s="2">
        <f t="shared" si="341"/>
        <v>0</v>
      </c>
      <c r="BD205" s="2">
        <f t="shared" si="341"/>
        <v>0</v>
      </c>
      <c r="BE205" s="2">
        <f t="shared" si="341"/>
        <v>0</v>
      </c>
      <c r="BF205" s="2">
        <f t="shared" si="341"/>
        <v>0</v>
      </c>
      <c r="BG205" s="2">
        <f t="shared" si="341"/>
        <v>0</v>
      </c>
      <c r="BH205" s="2">
        <f t="shared" si="341"/>
        <v>0</v>
      </c>
      <c r="BI205" s="2">
        <f t="shared" si="341"/>
        <v>0</v>
      </c>
      <c r="BJ205" s="2">
        <f t="shared" si="341"/>
        <v>0</v>
      </c>
      <c r="BK205" s="2">
        <f t="shared" si="341"/>
        <v>0</v>
      </c>
      <c r="BL205" s="2">
        <f t="shared" si="341"/>
        <v>0</v>
      </c>
      <c r="BM205" s="2">
        <f t="shared" si="341"/>
        <v>0</v>
      </c>
      <c r="BN205" s="2">
        <f t="shared" si="341"/>
        <v>0</v>
      </c>
      <c r="BO205" s="2">
        <f t="shared" ref="BO205:CK205" si="342">IF(BO113="","",BO113/(1-BN21))</f>
        <v>0</v>
      </c>
      <c r="BP205" s="2">
        <f t="shared" si="342"/>
        <v>0</v>
      </c>
      <c r="BQ205" s="2">
        <f t="shared" si="342"/>
        <v>0</v>
      </c>
      <c r="BR205" s="2">
        <f t="shared" si="342"/>
        <v>0</v>
      </c>
      <c r="BS205" s="2">
        <f t="shared" si="342"/>
        <v>0</v>
      </c>
      <c r="BT205" s="2">
        <f t="shared" si="342"/>
        <v>0</v>
      </c>
      <c r="BU205" s="2">
        <f t="shared" si="342"/>
        <v>0</v>
      </c>
      <c r="BV205" s="2">
        <f t="shared" si="342"/>
        <v>0</v>
      </c>
      <c r="BW205" s="2">
        <f t="shared" si="342"/>
        <v>0</v>
      </c>
      <c r="BX205" s="2">
        <f t="shared" si="342"/>
        <v>0</v>
      </c>
      <c r="BY205" s="2">
        <f t="shared" si="342"/>
        <v>0</v>
      </c>
      <c r="BZ205" s="2" t="str">
        <f t="shared" si="342"/>
        <v/>
      </c>
      <c r="CA205" s="2" t="str">
        <f t="shared" si="342"/>
        <v/>
      </c>
      <c r="CB205" s="2" t="str">
        <f t="shared" si="342"/>
        <v/>
      </c>
      <c r="CC205" s="2" t="str">
        <f t="shared" si="342"/>
        <v/>
      </c>
      <c r="CD205" s="2" t="str">
        <f t="shared" si="342"/>
        <v/>
      </c>
      <c r="CE205" s="2" t="str">
        <f t="shared" si="342"/>
        <v/>
      </c>
      <c r="CF205" s="2" t="str">
        <f t="shared" si="342"/>
        <v/>
      </c>
      <c r="CG205" s="2" t="str">
        <f t="shared" si="342"/>
        <v/>
      </c>
      <c r="CH205" s="2" t="str">
        <f t="shared" si="342"/>
        <v/>
      </c>
      <c r="CI205" s="2" t="str">
        <f t="shared" si="342"/>
        <v/>
      </c>
      <c r="CJ205" s="2" t="str">
        <f t="shared" si="342"/>
        <v/>
      </c>
      <c r="CK205" s="2" t="str">
        <f t="shared" si="342"/>
        <v/>
      </c>
    </row>
    <row r="206" spans="1:89" ht="14.5" customHeight="1">
      <c r="A206" s="5">
        <v>41306</v>
      </c>
      <c r="B206" s="6">
        <f t="shared" si="318"/>
        <v>0</v>
      </c>
      <c r="C206" s="2">
        <f t="shared" ref="C206:BN206" si="343">IF(C114="","",C114/(1-B22))</f>
        <v>0</v>
      </c>
      <c r="D206" s="2">
        <f t="shared" si="343"/>
        <v>0</v>
      </c>
      <c r="E206" s="2">
        <f t="shared" si="343"/>
        <v>1.5197568389057751E-3</v>
      </c>
      <c r="F206" s="2">
        <f t="shared" si="343"/>
        <v>0</v>
      </c>
      <c r="G206" s="2">
        <f t="shared" si="343"/>
        <v>0</v>
      </c>
      <c r="H206" s="2">
        <f t="shared" si="343"/>
        <v>1.5220700152207003E-3</v>
      </c>
      <c r="I206" s="2">
        <f t="shared" si="343"/>
        <v>0</v>
      </c>
      <c r="J206" s="2">
        <f t="shared" si="343"/>
        <v>3.0487804878048782E-3</v>
      </c>
      <c r="K206" s="2">
        <f t="shared" si="343"/>
        <v>0</v>
      </c>
      <c r="L206" s="2">
        <f t="shared" si="343"/>
        <v>3.0581039755351678E-3</v>
      </c>
      <c r="M206" s="2">
        <f t="shared" si="343"/>
        <v>0</v>
      </c>
      <c r="N206" s="2">
        <f t="shared" si="343"/>
        <v>0</v>
      </c>
      <c r="O206" s="2">
        <f t="shared" si="343"/>
        <v>0</v>
      </c>
      <c r="P206" s="2">
        <f t="shared" si="343"/>
        <v>0</v>
      </c>
      <c r="Q206" s="2">
        <f t="shared" si="343"/>
        <v>0</v>
      </c>
      <c r="R206" s="2">
        <f t="shared" si="343"/>
        <v>0</v>
      </c>
      <c r="S206" s="2">
        <f t="shared" si="343"/>
        <v>0</v>
      </c>
      <c r="T206" s="2">
        <f t="shared" si="343"/>
        <v>0</v>
      </c>
      <c r="U206" s="2">
        <f t="shared" si="343"/>
        <v>6.1349693251533752E-3</v>
      </c>
      <c r="V206" s="2">
        <f t="shared" si="343"/>
        <v>6.1728395061728383E-3</v>
      </c>
      <c r="W206" s="2">
        <f t="shared" si="343"/>
        <v>1.5527950310559009E-3</v>
      </c>
      <c r="X206" s="2">
        <f t="shared" si="343"/>
        <v>0</v>
      </c>
      <c r="Y206" s="2">
        <f t="shared" si="343"/>
        <v>0</v>
      </c>
      <c r="Z206" s="2">
        <f t="shared" si="343"/>
        <v>0</v>
      </c>
      <c r="AA206" s="2">
        <f t="shared" si="343"/>
        <v>0</v>
      </c>
      <c r="AB206" s="2">
        <f t="shared" si="343"/>
        <v>0</v>
      </c>
      <c r="AC206" s="2">
        <f t="shared" si="343"/>
        <v>6.2208398133748065E-3</v>
      </c>
      <c r="AD206" s="2">
        <f t="shared" si="343"/>
        <v>4.6948356807511712E-3</v>
      </c>
      <c r="AE206" s="2">
        <f t="shared" si="343"/>
        <v>4.7169811320754724E-3</v>
      </c>
      <c r="AF206" s="2">
        <f t="shared" si="343"/>
        <v>1.1058451816745658E-2</v>
      </c>
      <c r="AG206" s="2">
        <f t="shared" si="343"/>
        <v>1.5974440894568692E-3</v>
      </c>
      <c r="AH206" s="2">
        <f t="shared" si="343"/>
        <v>3.2000000000000006E-3</v>
      </c>
      <c r="AI206" s="2">
        <f t="shared" si="343"/>
        <v>1.123595505617977E-2</v>
      </c>
      <c r="AJ206" s="2">
        <f t="shared" si="343"/>
        <v>2.1103896103896107E-2</v>
      </c>
      <c r="AK206" s="2">
        <f t="shared" si="343"/>
        <v>3.3167495854063023E-3</v>
      </c>
      <c r="AL206" s="2">
        <f t="shared" si="343"/>
        <v>1.6638935108153079E-3</v>
      </c>
      <c r="AM206" s="2">
        <f t="shared" si="343"/>
        <v>3.3333333333333335E-3</v>
      </c>
      <c r="AN206" s="2">
        <f t="shared" si="343"/>
        <v>0</v>
      </c>
      <c r="AO206" s="2">
        <f t="shared" si="343"/>
        <v>0</v>
      </c>
      <c r="AP206" s="2">
        <f t="shared" si="343"/>
        <v>0</v>
      </c>
      <c r="AQ206" s="2">
        <f t="shared" si="343"/>
        <v>0</v>
      </c>
      <c r="AR206" s="2">
        <f t="shared" si="343"/>
        <v>0</v>
      </c>
      <c r="AS206" s="2">
        <f t="shared" si="343"/>
        <v>0</v>
      </c>
      <c r="AT206" s="2">
        <f t="shared" si="343"/>
        <v>0</v>
      </c>
      <c r="AU206" s="2">
        <f t="shared" si="343"/>
        <v>0</v>
      </c>
      <c r="AV206" s="2">
        <f t="shared" si="343"/>
        <v>0</v>
      </c>
      <c r="AW206" s="2">
        <f t="shared" si="343"/>
        <v>0</v>
      </c>
      <c r="AX206" s="2">
        <f t="shared" si="343"/>
        <v>0</v>
      </c>
      <c r="AY206" s="2">
        <f t="shared" si="343"/>
        <v>0</v>
      </c>
      <c r="AZ206" s="2">
        <f t="shared" si="343"/>
        <v>1.6722408026755855E-3</v>
      </c>
      <c r="BA206" s="2">
        <f t="shared" si="343"/>
        <v>1.6750418760469014E-3</v>
      </c>
      <c r="BB206" s="2">
        <f t="shared" si="343"/>
        <v>0</v>
      </c>
      <c r="BC206" s="2">
        <f t="shared" si="343"/>
        <v>0</v>
      </c>
      <c r="BD206" s="2">
        <f t="shared" si="343"/>
        <v>0</v>
      </c>
      <c r="BE206" s="2">
        <f t="shared" si="343"/>
        <v>0</v>
      </c>
      <c r="BF206" s="2">
        <f t="shared" si="343"/>
        <v>0</v>
      </c>
      <c r="BG206" s="2">
        <f t="shared" si="343"/>
        <v>0</v>
      </c>
      <c r="BH206" s="2">
        <f t="shared" si="343"/>
        <v>0</v>
      </c>
      <c r="BI206" s="2">
        <f t="shared" si="343"/>
        <v>0</v>
      </c>
      <c r="BJ206" s="2">
        <f t="shared" si="343"/>
        <v>0</v>
      </c>
      <c r="BK206" s="2">
        <f t="shared" si="343"/>
        <v>0</v>
      </c>
      <c r="BL206" s="2">
        <f t="shared" si="343"/>
        <v>0</v>
      </c>
      <c r="BM206" s="2">
        <f t="shared" si="343"/>
        <v>0</v>
      </c>
      <c r="BN206" s="2">
        <f t="shared" si="343"/>
        <v>0</v>
      </c>
      <c r="BO206" s="2">
        <f t="shared" ref="BO206:CK206" si="344">IF(BO114="","",BO114/(1-BN22))</f>
        <v>0</v>
      </c>
      <c r="BP206" s="2">
        <f t="shared" si="344"/>
        <v>0</v>
      </c>
      <c r="BQ206" s="2">
        <f t="shared" si="344"/>
        <v>0</v>
      </c>
      <c r="BR206" s="2">
        <f t="shared" si="344"/>
        <v>0</v>
      </c>
      <c r="BS206" s="2">
        <f t="shared" si="344"/>
        <v>0</v>
      </c>
      <c r="BT206" s="2">
        <f t="shared" si="344"/>
        <v>0</v>
      </c>
      <c r="BU206" s="2">
        <f t="shared" si="344"/>
        <v>0</v>
      </c>
      <c r="BV206" s="2">
        <f t="shared" si="344"/>
        <v>0</v>
      </c>
      <c r="BW206" s="2">
        <f t="shared" si="344"/>
        <v>0</v>
      </c>
      <c r="BX206" s="2">
        <f t="shared" si="344"/>
        <v>0</v>
      </c>
      <c r="BY206" s="2" t="str">
        <f t="shared" si="344"/>
        <v/>
      </c>
      <c r="BZ206" s="2" t="str">
        <f t="shared" si="344"/>
        <v/>
      </c>
      <c r="CA206" s="2" t="str">
        <f t="shared" si="344"/>
        <v/>
      </c>
      <c r="CB206" s="2" t="str">
        <f t="shared" si="344"/>
        <v/>
      </c>
      <c r="CC206" s="2" t="str">
        <f t="shared" si="344"/>
        <v/>
      </c>
      <c r="CD206" s="2" t="str">
        <f t="shared" si="344"/>
        <v/>
      </c>
      <c r="CE206" s="2" t="str">
        <f t="shared" si="344"/>
        <v/>
      </c>
      <c r="CF206" s="2" t="str">
        <f t="shared" si="344"/>
        <v/>
      </c>
      <c r="CG206" s="2" t="str">
        <f t="shared" si="344"/>
        <v/>
      </c>
      <c r="CH206" s="2" t="str">
        <f t="shared" si="344"/>
        <v/>
      </c>
      <c r="CI206" s="2" t="str">
        <f t="shared" si="344"/>
        <v/>
      </c>
      <c r="CJ206" s="2" t="str">
        <f t="shared" si="344"/>
        <v/>
      </c>
      <c r="CK206" s="2" t="str">
        <f t="shared" si="344"/>
        <v/>
      </c>
    </row>
    <row r="207" spans="1:89" ht="14.5" customHeight="1">
      <c r="A207" s="5">
        <v>41334</v>
      </c>
      <c r="B207" s="6">
        <f t="shared" si="318"/>
        <v>0</v>
      </c>
      <c r="C207" s="2">
        <f t="shared" ref="C207:BN207" si="345">IF(C115="","",C115/(1-B23))</f>
        <v>0</v>
      </c>
      <c r="D207" s="2">
        <f t="shared" si="345"/>
        <v>0</v>
      </c>
      <c r="E207" s="2">
        <f t="shared" si="345"/>
        <v>7.0596540769502295E-4</v>
      </c>
      <c r="F207" s="2">
        <f t="shared" si="345"/>
        <v>3.5323207347227133E-4</v>
      </c>
      <c r="G207" s="2">
        <f t="shared" si="345"/>
        <v>7.0671378091872788E-4</v>
      </c>
      <c r="H207" s="2">
        <f t="shared" si="345"/>
        <v>3.5360678925035362E-4</v>
      </c>
      <c r="I207" s="2">
        <f t="shared" si="345"/>
        <v>3.5373187124159886E-4</v>
      </c>
      <c r="J207" s="2">
        <f t="shared" si="345"/>
        <v>7.0771408351026188E-4</v>
      </c>
      <c r="K207" s="2">
        <f t="shared" si="345"/>
        <v>3.5410764872521248E-4</v>
      </c>
      <c r="L207" s="2">
        <f t="shared" si="345"/>
        <v>0</v>
      </c>
      <c r="M207" s="2">
        <f t="shared" si="345"/>
        <v>0</v>
      </c>
      <c r="N207" s="2">
        <f t="shared" si="345"/>
        <v>0</v>
      </c>
      <c r="O207" s="2">
        <f t="shared" si="345"/>
        <v>3.5423308537017357E-4</v>
      </c>
      <c r="P207" s="2">
        <f t="shared" si="345"/>
        <v>0</v>
      </c>
      <c r="Q207" s="2">
        <f t="shared" si="345"/>
        <v>0</v>
      </c>
      <c r="R207" s="2">
        <f t="shared" si="345"/>
        <v>1.771793054571226E-3</v>
      </c>
      <c r="S207" s="2">
        <f t="shared" si="345"/>
        <v>0</v>
      </c>
      <c r="T207" s="2">
        <f t="shared" si="345"/>
        <v>3.5498757543485978E-4</v>
      </c>
      <c r="U207" s="2">
        <f t="shared" si="345"/>
        <v>1.065340909090909E-3</v>
      </c>
      <c r="V207" s="2">
        <f t="shared" si="345"/>
        <v>0</v>
      </c>
      <c r="W207" s="2">
        <f t="shared" si="345"/>
        <v>0</v>
      </c>
      <c r="X207" s="2">
        <f t="shared" si="345"/>
        <v>0</v>
      </c>
      <c r="Y207" s="2">
        <f t="shared" si="345"/>
        <v>0</v>
      </c>
      <c r="Z207" s="2">
        <f t="shared" si="345"/>
        <v>0</v>
      </c>
      <c r="AA207" s="2">
        <f t="shared" si="345"/>
        <v>0</v>
      </c>
      <c r="AB207" s="2">
        <f t="shared" si="345"/>
        <v>0</v>
      </c>
      <c r="AC207" s="2">
        <f t="shared" si="345"/>
        <v>2.4884464984002842E-3</v>
      </c>
      <c r="AD207" s="2">
        <f t="shared" si="345"/>
        <v>0</v>
      </c>
      <c r="AE207" s="2">
        <f t="shared" si="345"/>
        <v>0</v>
      </c>
      <c r="AF207" s="2">
        <f t="shared" si="345"/>
        <v>1.7818959372772631E-3</v>
      </c>
      <c r="AG207" s="2">
        <f t="shared" si="345"/>
        <v>2.1420921099607284E-3</v>
      </c>
      <c r="AH207" s="2">
        <f t="shared" si="345"/>
        <v>2.8622540250447226E-3</v>
      </c>
      <c r="AI207" s="2">
        <f t="shared" si="345"/>
        <v>6.8173663437387849E-3</v>
      </c>
      <c r="AJ207" s="2">
        <f t="shared" si="345"/>
        <v>3.2514450867052042E-3</v>
      </c>
      <c r="AK207" s="2">
        <f t="shared" si="345"/>
        <v>7.2490032620514677E-4</v>
      </c>
      <c r="AL207" s="2">
        <f t="shared" si="345"/>
        <v>3.6271309394268953E-4</v>
      </c>
      <c r="AM207" s="2">
        <f t="shared" si="345"/>
        <v>3.6284470246734399E-3</v>
      </c>
      <c r="AN207" s="2">
        <f t="shared" si="345"/>
        <v>0</v>
      </c>
      <c r="AO207" s="2">
        <f t="shared" si="345"/>
        <v>0</v>
      </c>
      <c r="AP207" s="2">
        <f t="shared" si="345"/>
        <v>0</v>
      </c>
      <c r="AQ207" s="2">
        <f t="shared" si="345"/>
        <v>0</v>
      </c>
      <c r="AR207" s="2">
        <f t="shared" si="345"/>
        <v>0</v>
      </c>
      <c r="AS207" s="2">
        <f t="shared" si="345"/>
        <v>0</v>
      </c>
      <c r="AT207" s="2">
        <f t="shared" si="345"/>
        <v>0</v>
      </c>
      <c r="AU207" s="2">
        <f t="shared" si="345"/>
        <v>0</v>
      </c>
      <c r="AV207" s="2">
        <f t="shared" si="345"/>
        <v>0</v>
      </c>
      <c r="AW207" s="2">
        <f t="shared" si="345"/>
        <v>1.0924981791696996E-3</v>
      </c>
      <c r="AX207" s="2">
        <f t="shared" si="345"/>
        <v>0</v>
      </c>
      <c r="AY207" s="2">
        <f t="shared" si="345"/>
        <v>1.4582573824279985E-3</v>
      </c>
      <c r="AZ207" s="2">
        <f t="shared" si="345"/>
        <v>0</v>
      </c>
      <c r="BA207" s="2">
        <f t="shared" si="345"/>
        <v>3.6509675063892469E-4</v>
      </c>
      <c r="BB207" s="2">
        <f t="shared" si="345"/>
        <v>2.5566106647187674E-3</v>
      </c>
      <c r="BC207" s="2">
        <f t="shared" si="345"/>
        <v>0</v>
      </c>
      <c r="BD207" s="2">
        <f t="shared" si="345"/>
        <v>0</v>
      </c>
      <c r="BE207" s="2">
        <f t="shared" si="345"/>
        <v>0</v>
      </c>
      <c r="BF207" s="2">
        <f t="shared" si="345"/>
        <v>0</v>
      </c>
      <c r="BG207" s="2">
        <f t="shared" si="345"/>
        <v>0</v>
      </c>
      <c r="BH207" s="2">
        <f t="shared" si="345"/>
        <v>0</v>
      </c>
      <c r="BI207" s="2">
        <f t="shared" si="345"/>
        <v>0</v>
      </c>
      <c r="BJ207" s="2">
        <f t="shared" si="345"/>
        <v>0</v>
      </c>
      <c r="BK207" s="2">
        <f t="shared" si="345"/>
        <v>0</v>
      </c>
      <c r="BL207" s="2">
        <f t="shared" si="345"/>
        <v>0</v>
      </c>
      <c r="BM207" s="2">
        <f t="shared" si="345"/>
        <v>0</v>
      </c>
      <c r="BN207" s="2">
        <f t="shared" si="345"/>
        <v>0</v>
      </c>
      <c r="BO207" s="2">
        <f t="shared" ref="BO207:CK207" si="346">IF(BO115="","",BO115/(1-BN23))</f>
        <v>0</v>
      </c>
      <c r="BP207" s="2">
        <f t="shared" si="346"/>
        <v>0</v>
      </c>
      <c r="BQ207" s="2">
        <f t="shared" si="346"/>
        <v>0</v>
      </c>
      <c r="BR207" s="2">
        <f t="shared" si="346"/>
        <v>0</v>
      </c>
      <c r="BS207" s="2">
        <f t="shared" si="346"/>
        <v>0</v>
      </c>
      <c r="BT207" s="2">
        <f t="shared" si="346"/>
        <v>0</v>
      </c>
      <c r="BU207" s="2">
        <f t="shared" si="346"/>
        <v>0</v>
      </c>
      <c r="BV207" s="2">
        <f t="shared" si="346"/>
        <v>0</v>
      </c>
      <c r="BW207" s="2">
        <f t="shared" si="346"/>
        <v>0</v>
      </c>
      <c r="BX207" s="2" t="str">
        <f t="shared" si="346"/>
        <v/>
      </c>
      <c r="BY207" s="2" t="str">
        <f t="shared" si="346"/>
        <v/>
      </c>
      <c r="BZ207" s="2" t="str">
        <f t="shared" si="346"/>
        <v/>
      </c>
      <c r="CA207" s="2" t="str">
        <f t="shared" si="346"/>
        <v/>
      </c>
      <c r="CB207" s="2" t="str">
        <f t="shared" si="346"/>
        <v/>
      </c>
      <c r="CC207" s="2" t="str">
        <f t="shared" si="346"/>
        <v/>
      </c>
      <c r="CD207" s="2" t="str">
        <f t="shared" si="346"/>
        <v/>
      </c>
      <c r="CE207" s="2" t="str">
        <f t="shared" si="346"/>
        <v/>
      </c>
      <c r="CF207" s="2" t="str">
        <f t="shared" si="346"/>
        <v/>
      </c>
      <c r="CG207" s="2" t="str">
        <f t="shared" si="346"/>
        <v/>
      </c>
      <c r="CH207" s="2" t="str">
        <f t="shared" si="346"/>
        <v/>
      </c>
      <c r="CI207" s="2" t="str">
        <f t="shared" si="346"/>
        <v/>
      </c>
      <c r="CJ207" s="2" t="str">
        <f t="shared" si="346"/>
        <v/>
      </c>
      <c r="CK207" s="2" t="str">
        <f t="shared" si="346"/>
        <v/>
      </c>
    </row>
    <row r="208" spans="1:89" ht="14.5" customHeight="1">
      <c r="A208" s="5">
        <v>41365</v>
      </c>
      <c r="B208" s="6">
        <f t="shared" si="318"/>
        <v>0</v>
      </c>
      <c r="C208" s="2">
        <f t="shared" ref="C208:BN208" si="347">IF(C116="","",C116/(1-B24))</f>
        <v>0</v>
      </c>
      <c r="D208" s="2">
        <f t="shared" si="347"/>
        <v>3.7821482602118004E-4</v>
      </c>
      <c r="E208" s="2">
        <f t="shared" si="347"/>
        <v>3.7835792659856227E-4</v>
      </c>
      <c r="F208" s="2">
        <f t="shared" si="347"/>
        <v>7.5700227100681302E-4</v>
      </c>
      <c r="G208" s="2">
        <f t="shared" si="347"/>
        <v>1.5151515151515152E-3</v>
      </c>
      <c r="H208" s="2">
        <f t="shared" si="347"/>
        <v>0</v>
      </c>
      <c r="I208" s="2">
        <f t="shared" si="347"/>
        <v>0</v>
      </c>
      <c r="J208" s="2">
        <f t="shared" si="347"/>
        <v>1.5174506828528073E-3</v>
      </c>
      <c r="K208" s="2">
        <f t="shared" si="347"/>
        <v>0</v>
      </c>
      <c r="L208" s="2">
        <f t="shared" si="347"/>
        <v>0</v>
      </c>
      <c r="M208" s="2">
        <f t="shared" si="347"/>
        <v>0</v>
      </c>
      <c r="N208" s="2">
        <f t="shared" si="347"/>
        <v>0</v>
      </c>
      <c r="O208" s="2">
        <f t="shared" si="347"/>
        <v>0</v>
      </c>
      <c r="P208" s="2">
        <f t="shared" si="347"/>
        <v>0</v>
      </c>
      <c r="Q208" s="2">
        <f t="shared" si="347"/>
        <v>0</v>
      </c>
      <c r="R208" s="2">
        <f t="shared" si="347"/>
        <v>0</v>
      </c>
      <c r="S208" s="2">
        <f t="shared" si="347"/>
        <v>2.6595744680851063E-3</v>
      </c>
      <c r="T208" s="2">
        <f t="shared" si="347"/>
        <v>1.1428571428571427E-3</v>
      </c>
      <c r="U208" s="2">
        <f t="shared" si="347"/>
        <v>7.6277650648360078E-4</v>
      </c>
      <c r="V208" s="2">
        <f t="shared" si="347"/>
        <v>1.5267175572519075E-3</v>
      </c>
      <c r="W208" s="2">
        <f t="shared" si="347"/>
        <v>0</v>
      </c>
      <c r="X208" s="2">
        <f t="shared" si="347"/>
        <v>0</v>
      </c>
      <c r="Y208" s="2">
        <f t="shared" si="347"/>
        <v>0</v>
      </c>
      <c r="Z208" s="2">
        <f t="shared" si="347"/>
        <v>0</v>
      </c>
      <c r="AA208" s="2">
        <f t="shared" si="347"/>
        <v>0</v>
      </c>
      <c r="AB208" s="2">
        <f t="shared" si="347"/>
        <v>0</v>
      </c>
      <c r="AC208" s="2">
        <f t="shared" si="347"/>
        <v>1.1467889908256888E-3</v>
      </c>
      <c r="AD208" s="2">
        <f t="shared" si="347"/>
        <v>3.827018752391889E-4</v>
      </c>
      <c r="AE208" s="2">
        <f t="shared" si="347"/>
        <v>0</v>
      </c>
      <c r="AF208" s="2">
        <f t="shared" si="347"/>
        <v>7.6569678407350736E-4</v>
      </c>
      <c r="AG208" s="2">
        <f t="shared" si="347"/>
        <v>2.2988505747126432E-3</v>
      </c>
      <c r="AH208" s="2">
        <f t="shared" si="347"/>
        <v>6.144393241167433E-3</v>
      </c>
      <c r="AI208" s="2">
        <f t="shared" si="347"/>
        <v>2.7047913446676987E-3</v>
      </c>
      <c r="AJ208" s="2">
        <f t="shared" si="347"/>
        <v>0</v>
      </c>
      <c r="AK208" s="2">
        <f t="shared" si="347"/>
        <v>3.4870205346764806E-3</v>
      </c>
      <c r="AL208" s="2">
        <f t="shared" si="347"/>
        <v>3.8880248833592562E-4</v>
      </c>
      <c r="AM208" s="2">
        <f t="shared" si="347"/>
        <v>0</v>
      </c>
      <c r="AN208" s="2">
        <f t="shared" si="347"/>
        <v>0</v>
      </c>
      <c r="AO208" s="2">
        <f t="shared" si="347"/>
        <v>0</v>
      </c>
      <c r="AP208" s="2">
        <f t="shared" si="347"/>
        <v>0</v>
      </c>
      <c r="AQ208" s="2">
        <f t="shared" si="347"/>
        <v>0</v>
      </c>
      <c r="AR208" s="2">
        <f t="shared" si="347"/>
        <v>0</v>
      </c>
      <c r="AS208" s="2">
        <f t="shared" si="347"/>
        <v>0</v>
      </c>
      <c r="AT208" s="2">
        <f t="shared" si="347"/>
        <v>0</v>
      </c>
      <c r="AU208" s="2">
        <f t="shared" si="347"/>
        <v>0</v>
      </c>
      <c r="AV208" s="2">
        <f t="shared" si="347"/>
        <v>1.5558148580318953E-3</v>
      </c>
      <c r="AW208" s="2">
        <f t="shared" si="347"/>
        <v>0</v>
      </c>
      <c r="AX208" s="2">
        <f t="shared" si="347"/>
        <v>3.5060381768601463E-3</v>
      </c>
      <c r="AY208" s="2">
        <f t="shared" si="347"/>
        <v>0</v>
      </c>
      <c r="AZ208" s="2">
        <f t="shared" si="347"/>
        <v>0</v>
      </c>
      <c r="BA208" s="2">
        <f t="shared" si="347"/>
        <v>0</v>
      </c>
      <c r="BB208" s="2">
        <f t="shared" si="347"/>
        <v>0</v>
      </c>
      <c r="BC208" s="2">
        <f t="shared" si="347"/>
        <v>0</v>
      </c>
      <c r="BD208" s="2">
        <f t="shared" si="347"/>
        <v>0</v>
      </c>
      <c r="BE208" s="2">
        <f t="shared" si="347"/>
        <v>0</v>
      </c>
      <c r="BF208" s="2">
        <f t="shared" si="347"/>
        <v>0</v>
      </c>
      <c r="BG208" s="2">
        <f t="shared" si="347"/>
        <v>0</v>
      </c>
      <c r="BH208" s="2">
        <f t="shared" si="347"/>
        <v>0</v>
      </c>
      <c r="BI208" s="2">
        <f t="shared" si="347"/>
        <v>0</v>
      </c>
      <c r="BJ208" s="2">
        <f t="shared" si="347"/>
        <v>0</v>
      </c>
      <c r="BK208" s="2">
        <f t="shared" si="347"/>
        <v>0</v>
      </c>
      <c r="BL208" s="2">
        <f t="shared" si="347"/>
        <v>0</v>
      </c>
      <c r="BM208" s="2">
        <f t="shared" si="347"/>
        <v>0</v>
      </c>
      <c r="BN208" s="2">
        <f t="shared" si="347"/>
        <v>0</v>
      </c>
      <c r="BO208" s="2">
        <f t="shared" ref="BO208:CK208" si="348">IF(BO116="","",BO116/(1-BN24))</f>
        <v>0</v>
      </c>
      <c r="BP208" s="2">
        <f t="shared" si="348"/>
        <v>0</v>
      </c>
      <c r="BQ208" s="2">
        <f t="shared" si="348"/>
        <v>0</v>
      </c>
      <c r="BR208" s="2">
        <f t="shared" si="348"/>
        <v>0</v>
      </c>
      <c r="BS208" s="2">
        <f t="shared" si="348"/>
        <v>0</v>
      </c>
      <c r="BT208" s="2">
        <f t="shared" si="348"/>
        <v>0</v>
      </c>
      <c r="BU208" s="2">
        <f t="shared" si="348"/>
        <v>0</v>
      </c>
      <c r="BV208" s="2">
        <f t="shared" si="348"/>
        <v>0</v>
      </c>
      <c r="BW208" s="2" t="str">
        <f t="shared" si="348"/>
        <v/>
      </c>
      <c r="BX208" s="2" t="str">
        <f t="shared" si="348"/>
        <v/>
      </c>
      <c r="BY208" s="2" t="str">
        <f t="shared" si="348"/>
        <v/>
      </c>
      <c r="BZ208" s="2" t="str">
        <f t="shared" si="348"/>
        <v/>
      </c>
      <c r="CA208" s="2" t="str">
        <f t="shared" si="348"/>
        <v/>
      </c>
      <c r="CB208" s="2" t="str">
        <f t="shared" si="348"/>
        <v/>
      </c>
      <c r="CC208" s="2" t="str">
        <f t="shared" si="348"/>
        <v/>
      </c>
      <c r="CD208" s="2" t="str">
        <f t="shared" si="348"/>
        <v/>
      </c>
      <c r="CE208" s="2" t="str">
        <f t="shared" si="348"/>
        <v/>
      </c>
      <c r="CF208" s="2" t="str">
        <f t="shared" si="348"/>
        <v/>
      </c>
      <c r="CG208" s="2" t="str">
        <f t="shared" si="348"/>
        <v/>
      </c>
      <c r="CH208" s="2" t="str">
        <f t="shared" si="348"/>
        <v/>
      </c>
      <c r="CI208" s="2" t="str">
        <f t="shared" si="348"/>
        <v/>
      </c>
      <c r="CJ208" s="2" t="str">
        <f t="shared" si="348"/>
        <v/>
      </c>
      <c r="CK208" s="2" t="str">
        <f t="shared" si="348"/>
        <v/>
      </c>
    </row>
    <row r="209" spans="1:89" ht="14.5" customHeight="1">
      <c r="A209" s="5">
        <v>41395</v>
      </c>
      <c r="B209" s="6">
        <f t="shared" si="318"/>
        <v>0</v>
      </c>
      <c r="C209" s="2">
        <f t="shared" ref="C209:BN209" si="349">IF(C117="","",C117/(1-B25))</f>
        <v>0</v>
      </c>
      <c r="D209" s="2">
        <f t="shared" si="349"/>
        <v>0</v>
      </c>
      <c r="E209" s="2">
        <f t="shared" si="349"/>
        <v>0</v>
      </c>
      <c r="F209" s="2">
        <f t="shared" si="349"/>
        <v>0</v>
      </c>
      <c r="G209" s="2">
        <f t="shared" si="349"/>
        <v>7.3072707343807086E-4</v>
      </c>
      <c r="H209" s="2">
        <f t="shared" si="349"/>
        <v>0</v>
      </c>
      <c r="I209" s="2">
        <f t="shared" si="349"/>
        <v>7.3126142595978055E-4</v>
      </c>
      <c r="J209" s="2">
        <f t="shared" si="349"/>
        <v>0</v>
      </c>
      <c r="K209" s="2">
        <f t="shared" si="349"/>
        <v>0</v>
      </c>
      <c r="L209" s="2">
        <f t="shared" si="349"/>
        <v>0</v>
      </c>
      <c r="M209" s="2">
        <f t="shared" si="349"/>
        <v>3.6589828027808262E-4</v>
      </c>
      <c r="N209" s="2">
        <f t="shared" si="349"/>
        <v>0</v>
      </c>
      <c r="O209" s="2">
        <f t="shared" si="349"/>
        <v>0</v>
      </c>
      <c r="P209" s="2">
        <f t="shared" si="349"/>
        <v>0</v>
      </c>
      <c r="Q209" s="2">
        <f t="shared" si="349"/>
        <v>1.464128843338214E-3</v>
      </c>
      <c r="R209" s="2">
        <f t="shared" si="349"/>
        <v>1.4662756598240467E-3</v>
      </c>
      <c r="S209" s="2">
        <f t="shared" si="349"/>
        <v>0</v>
      </c>
      <c r="T209" s="2">
        <f t="shared" si="349"/>
        <v>0</v>
      </c>
      <c r="U209" s="2">
        <f t="shared" si="349"/>
        <v>0</v>
      </c>
      <c r="V209" s="2">
        <f t="shared" si="349"/>
        <v>0</v>
      </c>
      <c r="W209" s="2">
        <f t="shared" si="349"/>
        <v>0</v>
      </c>
      <c r="X209" s="2">
        <f t="shared" si="349"/>
        <v>0</v>
      </c>
      <c r="Y209" s="2">
        <f t="shared" si="349"/>
        <v>3.6710719530102848E-4</v>
      </c>
      <c r="Z209" s="2">
        <f t="shared" si="349"/>
        <v>3.6724201248622813E-4</v>
      </c>
      <c r="AA209" s="2">
        <f t="shared" si="349"/>
        <v>1.8368846436443785E-3</v>
      </c>
      <c r="AB209" s="2">
        <f t="shared" si="349"/>
        <v>1.4722119985277886E-3</v>
      </c>
      <c r="AC209" s="2">
        <f t="shared" si="349"/>
        <v>1.1057869517139699E-3</v>
      </c>
      <c r="AD209" s="2">
        <f t="shared" si="349"/>
        <v>1.4760147601476021E-3</v>
      </c>
      <c r="AE209" s="2">
        <f t="shared" si="349"/>
        <v>2.2172949002217278E-3</v>
      </c>
      <c r="AF209" s="2">
        <f t="shared" si="349"/>
        <v>0</v>
      </c>
      <c r="AG209" s="2">
        <f t="shared" si="349"/>
        <v>5.1851851851851859E-3</v>
      </c>
      <c r="AH209" s="2">
        <f t="shared" si="349"/>
        <v>7.4460163812360507E-4</v>
      </c>
      <c r="AI209" s="2">
        <f t="shared" si="349"/>
        <v>1.8628912071534998E-3</v>
      </c>
      <c r="AJ209" s="2">
        <f t="shared" si="349"/>
        <v>4.4792833146696529E-3</v>
      </c>
      <c r="AK209" s="2">
        <f t="shared" si="349"/>
        <v>2.2497187851518562E-3</v>
      </c>
      <c r="AL209" s="2">
        <f t="shared" si="349"/>
        <v>0</v>
      </c>
      <c r="AM209" s="2">
        <f t="shared" si="349"/>
        <v>0</v>
      </c>
      <c r="AN209" s="2">
        <f t="shared" si="349"/>
        <v>0</v>
      </c>
      <c r="AO209" s="2">
        <f t="shared" si="349"/>
        <v>0</v>
      </c>
      <c r="AP209" s="2">
        <f t="shared" si="349"/>
        <v>0</v>
      </c>
      <c r="AQ209" s="2">
        <f t="shared" si="349"/>
        <v>0</v>
      </c>
      <c r="AR209" s="2">
        <f t="shared" si="349"/>
        <v>0</v>
      </c>
      <c r="AS209" s="2">
        <f t="shared" si="349"/>
        <v>0</v>
      </c>
      <c r="AT209" s="2">
        <f t="shared" si="349"/>
        <v>0</v>
      </c>
      <c r="AU209" s="2">
        <f t="shared" si="349"/>
        <v>0</v>
      </c>
      <c r="AV209" s="2">
        <f t="shared" si="349"/>
        <v>0</v>
      </c>
      <c r="AW209" s="2">
        <f t="shared" si="349"/>
        <v>0</v>
      </c>
      <c r="AX209" s="2">
        <f t="shared" si="349"/>
        <v>0</v>
      </c>
      <c r="AY209" s="2">
        <f t="shared" si="349"/>
        <v>0</v>
      </c>
      <c r="AZ209" s="2">
        <f t="shared" si="349"/>
        <v>0</v>
      </c>
      <c r="BA209" s="2">
        <f t="shared" si="349"/>
        <v>0</v>
      </c>
      <c r="BB209" s="2">
        <f t="shared" si="349"/>
        <v>0</v>
      </c>
      <c r="BC209" s="2">
        <f t="shared" si="349"/>
        <v>0</v>
      </c>
      <c r="BD209" s="2">
        <f t="shared" si="349"/>
        <v>0</v>
      </c>
      <c r="BE209" s="2">
        <f t="shared" si="349"/>
        <v>0</v>
      </c>
      <c r="BF209" s="2">
        <f t="shared" si="349"/>
        <v>0</v>
      </c>
      <c r="BG209" s="2">
        <f t="shared" si="349"/>
        <v>0</v>
      </c>
      <c r="BH209" s="2">
        <f t="shared" si="349"/>
        <v>0</v>
      </c>
      <c r="BI209" s="2">
        <f t="shared" si="349"/>
        <v>0</v>
      </c>
      <c r="BJ209" s="2">
        <f t="shared" si="349"/>
        <v>0</v>
      </c>
      <c r="BK209" s="2">
        <f t="shared" si="349"/>
        <v>0</v>
      </c>
      <c r="BL209" s="2">
        <f t="shared" si="349"/>
        <v>0</v>
      </c>
      <c r="BM209" s="2">
        <f t="shared" si="349"/>
        <v>0</v>
      </c>
      <c r="BN209" s="2">
        <f t="shared" si="349"/>
        <v>0</v>
      </c>
      <c r="BO209" s="2">
        <f t="shared" ref="BO209:CK209" si="350">IF(BO117="","",BO117/(1-BN25))</f>
        <v>0</v>
      </c>
      <c r="BP209" s="2">
        <f t="shared" si="350"/>
        <v>0</v>
      </c>
      <c r="BQ209" s="2">
        <f t="shared" si="350"/>
        <v>0</v>
      </c>
      <c r="BR209" s="2">
        <f t="shared" si="350"/>
        <v>0</v>
      </c>
      <c r="BS209" s="2">
        <f t="shared" si="350"/>
        <v>0</v>
      </c>
      <c r="BT209" s="2">
        <f t="shared" si="350"/>
        <v>0</v>
      </c>
      <c r="BU209" s="2">
        <f t="shared" si="350"/>
        <v>0</v>
      </c>
      <c r="BV209" s="2" t="str">
        <f t="shared" si="350"/>
        <v/>
      </c>
      <c r="BW209" s="2" t="str">
        <f t="shared" si="350"/>
        <v/>
      </c>
      <c r="BX209" s="2" t="str">
        <f t="shared" si="350"/>
        <v/>
      </c>
      <c r="BY209" s="2" t="str">
        <f t="shared" si="350"/>
        <v/>
      </c>
      <c r="BZ209" s="2" t="str">
        <f t="shared" si="350"/>
        <v/>
      </c>
      <c r="CA209" s="2" t="str">
        <f t="shared" si="350"/>
        <v/>
      </c>
      <c r="CB209" s="2" t="str">
        <f t="shared" si="350"/>
        <v/>
      </c>
      <c r="CC209" s="2" t="str">
        <f t="shared" si="350"/>
        <v/>
      </c>
      <c r="CD209" s="2" t="str">
        <f t="shared" si="350"/>
        <v/>
      </c>
      <c r="CE209" s="2" t="str">
        <f t="shared" si="350"/>
        <v/>
      </c>
      <c r="CF209" s="2" t="str">
        <f t="shared" si="350"/>
        <v/>
      </c>
      <c r="CG209" s="2" t="str">
        <f t="shared" si="350"/>
        <v/>
      </c>
      <c r="CH209" s="2" t="str">
        <f t="shared" si="350"/>
        <v/>
      </c>
      <c r="CI209" s="2" t="str">
        <f t="shared" si="350"/>
        <v/>
      </c>
      <c r="CJ209" s="2" t="str">
        <f t="shared" si="350"/>
        <v/>
      </c>
      <c r="CK209" s="2" t="str">
        <f t="shared" si="350"/>
        <v/>
      </c>
    </row>
    <row r="210" spans="1:89" ht="14.5" customHeight="1">
      <c r="A210" s="5">
        <v>41426</v>
      </c>
      <c r="B210" s="6">
        <f t="shared" si="318"/>
        <v>0</v>
      </c>
      <c r="C210" s="2">
        <f t="shared" ref="C210:BN210" si="351">IF(C118="","",C118/(1-B26))</f>
        <v>0</v>
      </c>
      <c r="D210" s="2">
        <f t="shared" si="351"/>
        <v>0</v>
      </c>
      <c r="E210" s="2">
        <f t="shared" si="351"/>
        <v>3.2733224222585927E-4</v>
      </c>
      <c r="F210" s="2">
        <f t="shared" si="351"/>
        <v>0</v>
      </c>
      <c r="G210" s="2">
        <f t="shared" si="351"/>
        <v>0</v>
      </c>
      <c r="H210" s="2">
        <f t="shared" si="351"/>
        <v>1.3097576948264572E-3</v>
      </c>
      <c r="I210" s="2">
        <f t="shared" si="351"/>
        <v>0</v>
      </c>
      <c r="J210" s="2">
        <f t="shared" si="351"/>
        <v>0</v>
      </c>
      <c r="K210" s="2">
        <f t="shared" si="351"/>
        <v>3.2786885245901612E-4</v>
      </c>
      <c r="L210" s="2">
        <f t="shared" si="351"/>
        <v>0</v>
      </c>
      <c r="M210" s="2">
        <f t="shared" si="351"/>
        <v>0</v>
      </c>
      <c r="N210" s="2">
        <f t="shared" si="351"/>
        <v>0</v>
      </c>
      <c r="O210" s="2">
        <f t="shared" si="351"/>
        <v>1.6398819285011483E-3</v>
      </c>
      <c r="P210" s="2">
        <f t="shared" si="351"/>
        <v>3.285151116951375E-4</v>
      </c>
      <c r="Q210" s="2">
        <f t="shared" si="351"/>
        <v>3.2862306933946765E-3</v>
      </c>
      <c r="R210" s="2">
        <f t="shared" si="351"/>
        <v>0</v>
      </c>
      <c r="S210" s="2">
        <f t="shared" si="351"/>
        <v>0</v>
      </c>
      <c r="T210" s="2">
        <f t="shared" si="351"/>
        <v>9.8911968348170168E-4</v>
      </c>
      <c r="U210" s="2">
        <f t="shared" si="351"/>
        <v>0</v>
      </c>
      <c r="V210" s="2">
        <f t="shared" si="351"/>
        <v>0</v>
      </c>
      <c r="W210" s="2">
        <f t="shared" si="351"/>
        <v>0</v>
      </c>
      <c r="X210" s="2">
        <f t="shared" si="351"/>
        <v>3.3003300330032955E-4</v>
      </c>
      <c r="Y210" s="2">
        <f t="shared" si="351"/>
        <v>1.6507098052162424E-3</v>
      </c>
      <c r="Z210" s="2">
        <f t="shared" si="351"/>
        <v>1.3227513227513227E-3</v>
      </c>
      <c r="AA210" s="2">
        <f t="shared" si="351"/>
        <v>9.9337748344370904E-4</v>
      </c>
      <c r="AB210" s="2">
        <f t="shared" si="351"/>
        <v>2.9830957905203855E-3</v>
      </c>
      <c r="AC210" s="2">
        <f t="shared" si="351"/>
        <v>1.9946808510638305E-3</v>
      </c>
      <c r="AD210" s="2">
        <f t="shared" si="351"/>
        <v>0</v>
      </c>
      <c r="AE210" s="2">
        <f t="shared" si="351"/>
        <v>1.6655562958027975E-3</v>
      </c>
      <c r="AF210" s="2">
        <f t="shared" si="351"/>
        <v>4.3376710043376704E-3</v>
      </c>
      <c r="AG210" s="2">
        <f t="shared" si="351"/>
        <v>3.0160857908847192E-3</v>
      </c>
      <c r="AH210" s="2">
        <f t="shared" si="351"/>
        <v>3.3613445378151039E-4</v>
      </c>
      <c r="AI210" s="2">
        <f t="shared" si="351"/>
        <v>1.681237390719569E-3</v>
      </c>
      <c r="AJ210" s="2">
        <f t="shared" si="351"/>
        <v>0</v>
      </c>
      <c r="AK210" s="2">
        <f t="shared" si="351"/>
        <v>0</v>
      </c>
      <c r="AL210" s="2">
        <f t="shared" si="351"/>
        <v>0</v>
      </c>
      <c r="AM210" s="2">
        <f t="shared" si="351"/>
        <v>0</v>
      </c>
      <c r="AN210" s="2">
        <f t="shared" si="351"/>
        <v>0</v>
      </c>
      <c r="AO210" s="2">
        <f t="shared" si="351"/>
        <v>0</v>
      </c>
      <c r="AP210" s="2">
        <f t="shared" si="351"/>
        <v>0</v>
      </c>
      <c r="AQ210" s="2">
        <f t="shared" si="351"/>
        <v>0</v>
      </c>
      <c r="AR210" s="2">
        <f t="shared" si="351"/>
        <v>6.7362748400134984E-4</v>
      </c>
      <c r="AS210" s="2">
        <f t="shared" si="351"/>
        <v>0</v>
      </c>
      <c r="AT210" s="2">
        <f t="shared" si="351"/>
        <v>0</v>
      </c>
      <c r="AU210" s="2">
        <f t="shared" si="351"/>
        <v>0</v>
      </c>
      <c r="AV210" s="2">
        <f t="shared" si="351"/>
        <v>6.7408156386922723E-4</v>
      </c>
      <c r="AW210" s="2">
        <f t="shared" si="351"/>
        <v>0</v>
      </c>
      <c r="AX210" s="2">
        <f t="shared" si="351"/>
        <v>0</v>
      </c>
      <c r="AY210" s="2">
        <f t="shared" si="351"/>
        <v>6.7453625632377643E-4</v>
      </c>
      <c r="AZ210" s="2">
        <f t="shared" si="351"/>
        <v>0</v>
      </c>
      <c r="BA210" s="2">
        <f t="shared" si="351"/>
        <v>2.3624704691191344E-3</v>
      </c>
      <c r="BB210" s="2">
        <f t="shared" si="351"/>
        <v>0</v>
      </c>
      <c r="BC210" s="2">
        <f t="shared" si="351"/>
        <v>0</v>
      </c>
      <c r="BD210" s="2">
        <f t="shared" si="351"/>
        <v>0</v>
      </c>
      <c r="BE210" s="2">
        <f t="shared" si="351"/>
        <v>0</v>
      </c>
      <c r="BF210" s="2">
        <f t="shared" si="351"/>
        <v>0</v>
      </c>
      <c r="BG210" s="2">
        <f t="shared" si="351"/>
        <v>0</v>
      </c>
      <c r="BH210" s="2">
        <f t="shared" si="351"/>
        <v>0</v>
      </c>
      <c r="BI210" s="2">
        <f t="shared" si="351"/>
        <v>0</v>
      </c>
      <c r="BJ210" s="2">
        <f t="shared" si="351"/>
        <v>0</v>
      </c>
      <c r="BK210" s="2">
        <f t="shared" si="351"/>
        <v>0</v>
      </c>
      <c r="BL210" s="2">
        <f t="shared" si="351"/>
        <v>0</v>
      </c>
      <c r="BM210" s="2">
        <f t="shared" si="351"/>
        <v>0</v>
      </c>
      <c r="BN210" s="2">
        <f t="shared" si="351"/>
        <v>0</v>
      </c>
      <c r="BO210" s="2">
        <f t="shared" ref="BO210:CK210" si="352">IF(BO118="","",BO118/(1-BN26))</f>
        <v>0</v>
      </c>
      <c r="BP210" s="2">
        <f t="shared" si="352"/>
        <v>0</v>
      </c>
      <c r="BQ210" s="2">
        <f t="shared" si="352"/>
        <v>0</v>
      </c>
      <c r="BR210" s="2">
        <f t="shared" si="352"/>
        <v>0</v>
      </c>
      <c r="BS210" s="2">
        <f t="shared" si="352"/>
        <v>0</v>
      </c>
      <c r="BT210" s="2">
        <f t="shared" si="352"/>
        <v>0</v>
      </c>
      <c r="BU210" s="2" t="str">
        <f t="shared" si="352"/>
        <v/>
      </c>
      <c r="BV210" s="2" t="str">
        <f t="shared" si="352"/>
        <v/>
      </c>
      <c r="BW210" s="2" t="str">
        <f t="shared" si="352"/>
        <v/>
      </c>
      <c r="BX210" s="2" t="str">
        <f t="shared" si="352"/>
        <v/>
      </c>
      <c r="BY210" s="2" t="str">
        <f t="shared" si="352"/>
        <v/>
      </c>
      <c r="BZ210" s="2" t="str">
        <f t="shared" si="352"/>
        <v/>
      </c>
      <c r="CA210" s="2" t="str">
        <f t="shared" si="352"/>
        <v/>
      </c>
      <c r="CB210" s="2" t="str">
        <f t="shared" si="352"/>
        <v/>
      </c>
      <c r="CC210" s="2" t="str">
        <f t="shared" si="352"/>
        <v/>
      </c>
      <c r="CD210" s="2" t="str">
        <f t="shared" si="352"/>
        <v/>
      </c>
      <c r="CE210" s="2" t="str">
        <f t="shared" si="352"/>
        <v/>
      </c>
      <c r="CF210" s="2" t="str">
        <f t="shared" si="352"/>
        <v/>
      </c>
      <c r="CG210" s="2" t="str">
        <f t="shared" si="352"/>
        <v/>
      </c>
      <c r="CH210" s="2" t="str">
        <f t="shared" si="352"/>
        <v/>
      </c>
      <c r="CI210" s="2" t="str">
        <f t="shared" si="352"/>
        <v/>
      </c>
      <c r="CJ210" s="2" t="str">
        <f t="shared" si="352"/>
        <v/>
      </c>
      <c r="CK210" s="2" t="str">
        <f t="shared" si="352"/>
        <v/>
      </c>
    </row>
    <row r="211" spans="1:89" ht="14.5" customHeight="1">
      <c r="A211" s="5">
        <v>41456</v>
      </c>
      <c r="B211" s="6">
        <f t="shared" si="318"/>
        <v>0</v>
      </c>
      <c r="C211" s="2">
        <f t="shared" ref="C211:BN211" si="353">IF(C119="","",C119/(1-B27))</f>
        <v>0</v>
      </c>
      <c r="D211" s="2">
        <f t="shared" si="353"/>
        <v>0</v>
      </c>
      <c r="E211" s="2">
        <f t="shared" si="353"/>
        <v>3.6697247706422018E-4</v>
      </c>
      <c r="F211" s="2">
        <f t="shared" si="353"/>
        <v>0</v>
      </c>
      <c r="G211" s="2">
        <f t="shared" si="353"/>
        <v>0</v>
      </c>
      <c r="H211" s="2">
        <f t="shared" si="353"/>
        <v>3.6710719530102788E-4</v>
      </c>
      <c r="I211" s="2">
        <f t="shared" si="353"/>
        <v>0</v>
      </c>
      <c r="J211" s="2">
        <f t="shared" si="353"/>
        <v>0</v>
      </c>
      <c r="K211" s="2">
        <f t="shared" si="353"/>
        <v>0</v>
      </c>
      <c r="L211" s="2">
        <f t="shared" si="353"/>
        <v>7.3448402497245692E-4</v>
      </c>
      <c r="M211" s="2">
        <f t="shared" si="353"/>
        <v>0</v>
      </c>
      <c r="N211" s="2">
        <f t="shared" si="353"/>
        <v>0</v>
      </c>
      <c r="O211" s="2">
        <f t="shared" si="353"/>
        <v>1.1025358324145533E-3</v>
      </c>
      <c r="P211" s="2">
        <f t="shared" si="353"/>
        <v>7.3583517292126585E-4</v>
      </c>
      <c r="Q211" s="2">
        <f t="shared" si="353"/>
        <v>3.6818851251840953E-4</v>
      </c>
      <c r="R211" s="2">
        <f t="shared" si="353"/>
        <v>0</v>
      </c>
      <c r="S211" s="2">
        <f t="shared" si="353"/>
        <v>1.1049723756906076E-3</v>
      </c>
      <c r="T211" s="2">
        <f t="shared" si="353"/>
        <v>0</v>
      </c>
      <c r="U211" s="2">
        <f t="shared" si="353"/>
        <v>0</v>
      </c>
      <c r="V211" s="2">
        <f t="shared" si="353"/>
        <v>0</v>
      </c>
      <c r="W211" s="2">
        <f t="shared" si="353"/>
        <v>0</v>
      </c>
      <c r="X211" s="2">
        <f t="shared" si="353"/>
        <v>7.3746312684365802E-4</v>
      </c>
      <c r="Y211" s="2">
        <f t="shared" si="353"/>
        <v>7.3800738007380017E-4</v>
      </c>
      <c r="Z211" s="2">
        <f t="shared" si="353"/>
        <v>3.6927621861152198E-4</v>
      </c>
      <c r="AA211" s="2">
        <f t="shared" si="353"/>
        <v>1.1082379017362393E-3</v>
      </c>
      <c r="AB211" s="2">
        <f t="shared" si="353"/>
        <v>7.3964497041420052E-4</v>
      </c>
      <c r="AC211" s="2">
        <f t="shared" si="353"/>
        <v>1.4803849000740196E-3</v>
      </c>
      <c r="AD211" s="2">
        <f t="shared" si="353"/>
        <v>4.8183839881393636E-3</v>
      </c>
      <c r="AE211" s="2">
        <f t="shared" si="353"/>
        <v>4.8417132216014873E-3</v>
      </c>
      <c r="AF211" s="2">
        <f t="shared" si="353"/>
        <v>7.4850299401197891E-4</v>
      </c>
      <c r="AG211" s="2">
        <f t="shared" si="353"/>
        <v>3.3707865168539314E-3</v>
      </c>
      <c r="AH211" s="2">
        <f t="shared" si="353"/>
        <v>7.5159714393085238E-4</v>
      </c>
      <c r="AI211" s="2">
        <f t="shared" si="353"/>
        <v>0</v>
      </c>
      <c r="AJ211" s="2">
        <f t="shared" si="353"/>
        <v>0</v>
      </c>
      <c r="AK211" s="2">
        <f t="shared" si="353"/>
        <v>0</v>
      </c>
      <c r="AL211" s="2">
        <f t="shared" si="353"/>
        <v>0</v>
      </c>
      <c r="AM211" s="2">
        <f t="shared" si="353"/>
        <v>0</v>
      </c>
      <c r="AN211" s="2">
        <f t="shared" si="353"/>
        <v>0</v>
      </c>
      <c r="AO211" s="2">
        <f t="shared" si="353"/>
        <v>0</v>
      </c>
      <c r="AP211" s="2">
        <f t="shared" si="353"/>
        <v>0</v>
      </c>
      <c r="AQ211" s="2">
        <f t="shared" si="353"/>
        <v>0</v>
      </c>
      <c r="AR211" s="2">
        <f t="shared" si="353"/>
        <v>0</v>
      </c>
      <c r="AS211" s="2">
        <f t="shared" si="353"/>
        <v>0</v>
      </c>
      <c r="AT211" s="2">
        <f t="shared" si="353"/>
        <v>0</v>
      </c>
      <c r="AU211" s="2">
        <f t="shared" si="353"/>
        <v>0</v>
      </c>
      <c r="AV211" s="2">
        <f t="shared" si="353"/>
        <v>0</v>
      </c>
      <c r="AW211" s="2">
        <f t="shared" si="353"/>
        <v>3.7608123354644749E-4</v>
      </c>
      <c r="AX211" s="2">
        <f t="shared" si="353"/>
        <v>7.5244544770504071E-4</v>
      </c>
      <c r="AY211" s="2">
        <f t="shared" si="353"/>
        <v>0</v>
      </c>
      <c r="AZ211" s="2">
        <f t="shared" si="353"/>
        <v>1.5060240963855409E-3</v>
      </c>
      <c r="BA211" s="2">
        <f t="shared" si="353"/>
        <v>0</v>
      </c>
      <c r="BB211" s="2">
        <f t="shared" si="353"/>
        <v>0</v>
      </c>
      <c r="BC211" s="2">
        <f t="shared" si="353"/>
        <v>0</v>
      </c>
      <c r="BD211" s="2">
        <f t="shared" si="353"/>
        <v>0</v>
      </c>
      <c r="BE211" s="2">
        <f t="shared" si="353"/>
        <v>0</v>
      </c>
      <c r="BF211" s="2">
        <f t="shared" si="353"/>
        <v>0</v>
      </c>
      <c r="BG211" s="2">
        <f t="shared" si="353"/>
        <v>0</v>
      </c>
      <c r="BH211" s="2">
        <f t="shared" si="353"/>
        <v>0</v>
      </c>
      <c r="BI211" s="2">
        <f t="shared" si="353"/>
        <v>0</v>
      </c>
      <c r="BJ211" s="2">
        <f t="shared" si="353"/>
        <v>0</v>
      </c>
      <c r="BK211" s="2">
        <f t="shared" si="353"/>
        <v>0</v>
      </c>
      <c r="BL211" s="2">
        <f t="shared" si="353"/>
        <v>0</v>
      </c>
      <c r="BM211" s="2">
        <f t="shared" si="353"/>
        <v>0</v>
      </c>
      <c r="BN211" s="2">
        <f t="shared" si="353"/>
        <v>0</v>
      </c>
      <c r="BO211" s="2">
        <f t="shared" ref="BO211:CK211" si="354">IF(BO119="","",BO119/(1-BN27))</f>
        <v>0</v>
      </c>
      <c r="BP211" s="2">
        <f t="shared" si="354"/>
        <v>0</v>
      </c>
      <c r="BQ211" s="2">
        <f t="shared" si="354"/>
        <v>0</v>
      </c>
      <c r="BR211" s="2">
        <f t="shared" si="354"/>
        <v>0</v>
      </c>
      <c r="BS211" s="2">
        <f t="shared" si="354"/>
        <v>0</v>
      </c>
      <c r="BT211" s="2" t="str">
        <f t="shared" si="354"/>
        <v/>
      </c>
      <c r="BU211" s="2" t="str">
        <f t="shared" si="354"/>
        <v/>
      </c>
      <c r="BV211" s="2" t="str">
        <f t="shared" si="354"/>
        <v/>
      </c>
      <c r="BW211" s="2" t="str">
        <f t="shared" si="354"/>
        <v/>
      </c>
      <c r="BX211" s="2" t="str">
        <f t="shared" si="354"/>
        <v/>
      </c>
      <c r="BY211" s="2" t="str">
        <f t="shared" si="354"/>
        <v/>
      </c>
      <c r="BZ211" s="2" t="str">
        <f t="shared" si="354"/>
        <v/>
      </c>
      <c r="CA211" s="2" t="str">
        <f t="shared" si="354"/>
        <v/>
      </c>
      <c r="CB211" s="2" t="str">
        <f t="shared" si="354"/>
        <v/>
      </c>
      <c r="CC211" s="2" t="str">
        <f t="shared" si="354"/>
        <v/>
      </c>
      <c r="CD211" s="2" t="str">
        <f t="shared" si="354"/>
        <v/>
      </c>
      <c r="CE211" s="2" t="str">
        <f t="shared" si="354"/>
        <v/>
      </c>
      <c r="CF211" s="2" t="str">
        <f t="shared" si="354"/>
        <v/>
      </c>
      <c r="CG211" s="2" t="str">
        <f t="shared" si="354"/>
        <v/>
      </c>
      <c r="CH211" s="2" t="str">
        <f t="shared" si="354"/>
        <v/>
      </c>
      <c r="CI211" s="2" t="str">
        <f t="shared" si="354"/>
        <v/>
      </c>
      <c r="CJ211" s="2" t="str">
        <f t="shared" si="354"/>
        <v/>
      </c>
      <c r="CK211" s="2" t="str">
        <f t="shared" si="354"/>
        <v/>
      </c>
    </row>
    <row r="212" spans="1:89" ht="14.5" customHeight="1">
      <c r="A212" s="5">
        <v>41487</v>
      </c>
      <c r="B212" s="6">
        <f t="shared" si="318"/>
        <v>0</v>
      </c>
      <c r="C212" s="2">
        <f t="shared" ref="C212:BN212" si="355">IF(C120="","",C120/(1-B28))</f>
        <v>0</v>
      </c>
      <c r="D212" s="2">
        <f t="shared" si="355"/>
        <v>0</v>
      </c>
      <c r="E212" s="2">
        <f t="shared" si="355"/>
        <v>0</v>
      </c>
      <c r="F212" s="2">
        <f t="shared" si="355"/>
        <v>0</v>
      </c>
      <c r="G212" s="2">
        <f t="shared" si="355"/>
        <v>3.586800573888092E-4</v>
      </c>
      <c r="H212" s="2">
        <f t="shared" si="355"/>
        <v>0</v>
      </c>
      <c r="I212" s="2">
        <f t="shared" si="355"/>
        <v>0</v>
      </c>
      <c r="J212" s="2">
        <f t="shared" si="355"/>
        <v>3.588087549336204E-4</v>
      </c>
      <c r="K212" s="2">
        <f t="shared" si="355"/>
        <v>0</v>
      </c>
      <c r="L212" s="2">
        <f t="shared" si="355"/>
        <v>3.5893754486719301E-4</v>
      </c>
      <c r="M212" s="2">
        <f t="shared" si="355"/>
        <v>3.5906642728904861E-4</v>
      </c>
      <c r="N212" s="2">
        <f t="shared" si="355"/>
        <v>1.4367816091954025E-3</v>
      </c>
      <c r="O212" s="2">
        <f t="shared" si="355"/>
        <v>7.1942446043165458E-4</v>
      </c>
      <c r="P212" s="2">
        <f t="shared" si="355"/>
        <v>1.0799136069114467E-3</v>
      </c>
      <c r="Q212" s="2">
        <f t="shared" si="355"/>
        <v>0</v>
      </c>
      <c r="R212" s="2">
        <f t="shared" si="355"/>
        <v>0</v>
      </c>
      <c r="S212" s="2">
        <f t="shared" si="355"/>
        <v>0</v>
      </c>
      <c r="T212" s="2">
        <f t="shared" si="355"/>
        <v>0</v>
      </c>
      <c r="U212" s="2">
        <f t="shared" si="355"/>
        <v>0</v>
      </c>
      <c r="V212" s="2">
        <f t="shared" si="355"/>
        <v>7.2072072072072138E-4</v>
      </c>
      <c r="W212" s="2">
        <f t="shared" si="355"/>
        <v>3.6062026685899738E-4</v>
      </c>
      <c r="X212" s="2">
        <f t="shared" si="355"/>
        <v>0</v>
      </c>
      <c r="Y212" s="2">
        <f t="shared" si="355"/>
        <v>0</v>
      </c>
      <c r="Z212" s="2">
        <f t="shared" si="355"/>
        <v>3.6075036075036064E-4</v>
      </c>
      <c r="AA212" s="2">
        <f t="shared" si="355"/>
        <v>1.0826416456153011E-3</v>
      </c>
      <c r="AB212" s="2">
        <f t="shared" si="355"/>
        <v>2.5289017341040458E-3</v>
      </c>
      <c r="AC212" s="2">
        <f t="shared" si="355"/>
        <v>1.8109380659181468E-3</v>
      </c>
      <c r="AD212" s="2">
        <f t="shared" si="355"/>
        <v>4.7169811320754707E-3</v>
      </c>
      <c r="AE212" s="2">
        <f t="shared" si="355"/>
        <v>2.1873860736419974E-3</v>
      </c>
      <c r="AF212" s="2">
        <f t="shared" si="355"/>
        <v>1.8268176835951767E-3</v>
      </c>
      <c r="AG212" s="2">
        <f t="shared" si="355"/>
        <v>1.0980966325036636E-3</v>
      </c>
      <c r="AH212" s="2">
        <f t="shared" si="355"/>
        <v>1.4657383657017218E-3</v>
      </c>
      <c r="AI212" s="2">
        <f t="shared" si="355"/>
        <v>0</v>
      </c>
      <c r="AJ212" s="2">
        <f t="shared" si="355"/>
        <v>0</v>
      </c>
      <c r="AK212" s="2">
        <f t="shared" si="355"/>
        <v>0</v>
      </c>
      <c r="AL212" s="2">
        <f t="shared" si="355"/>
        <v>0</v>
      </c>
      <c r="AM212" s="2">
        <f t="shared" si="355"/>
        <v>0</v>
      </c>
      <c r="AN212" s="2">
        <f t="shared" si="355"/>
        <v>0</v>
      </c>
      <c r="AO212" s="2">
        <f t="shared" si="355"/>
        <v>0</v>
      </c>
      <c r="AP212" s="2">
        <f t="shared" si="355"/>
        <v>0</v>
      </c>
      <c r="AQ212" s="2">
        <f t="shared" si="355"/>
        <v>0</v>
      </c>
      <c r="AR212" s="2">
        <f t="shared" si="355"/>
        <v>0</v>
      </c>
      <c r="AS212" s="2">
        <f t="shared" si="355"/>
        <v>0</v>
      </c>
      <c r="AT212" s="2">
        <f t="shared" si="355"/>
        <v>0</v>
      </c>
      <c r="AU212" s="2">
        <f t="shared" si="355"/>
        <v>3.6697247706422007E-4</v>
      </c>
      <c r="AV212" s="2">
        <f t="shared" si="355"/>
        <v>2.2026431718061667E-3</v>
      </c>
      <c r="AW212" s="2">
        <f t="shared" si="355"/>
        <v>1.4716703458425311E-3</v>
      </c>
      <c r="AX212" s="2">
        <f t="shared" si="355"/>
        <v>0</v>
      </c>
      <c r="AY212" s="2">
        <f t="shared" si="355"/>
        <v>0</v>
      </c>
      <c r="AZ212" s="2">
        <f t="shared" si="355"/>
        <v>0</v>
      </c>
      <c r="BA212" s="2">
        <f t="shared" si="355"/>
        <v>0</v>
      </c>
      <c r="BB212" s="2">
        <f t="shared" si="355"/>
        <v>0</v>
      </c>
      <c r="BC212" s="2">
        <f t="shared" si="355"/>
        <v>0</v>
      </c>
      <c r="BD212" s="2">
        <f t="shared" si="355"/>
        <v>0</v>
      </c>
      <c r="BE212" s="2">
        <f t="shared" si="355"/>
        <v>0</v>
      </c>
      <c r="BF212" s="2">
        <f t="shared" si="355"/>
        <v>0</v>
      </c>
      <c r="BG212" s="2">
        <f t="shared" si="355"/>
        <v>0</v>
      </c>
      <c r="BH212" s="2">
        <f t="shared" si="355"/>
        <v>0</v>
      </c>
      <c r="BI212" s="2">
        <f t="shared" si="355"/>
        <v>0</v>
      </c>
      <c r="BJ212" s="2">
        <f t="shared" si="355"/>
        <v>0</v>
      </c>
      <c r="BK212" s="2">
        <f t="shared" si="355"/>
        <v>0</v>
      </c>
      <c r="BL212" s="2">
        <f t="shared" si="355"/>
        <v>0</v>
      </c>
      <c r="BM212" s="2">
        <f t="shared" si="355"/>
        <v>0</v>
      </c>
      <c r="BN212" s="2">
        <f t="shared" si="355"/>
        <v>0</v>
      </c>
      <c r="BO212" s="2">
        <f t="shared" ref="BO212:CK212" si="356">IF(BO120="","",BO120/(1-BN28))</f>
        <v>0</v>
      </c>
      <c r="BP212" s="2">
        <f t="shared" si="356"/>
        <v>0</v>
      </c>
      <c r="BQ212" s="2">
        <f t="shared" si="356"/>
        <v>0</v>
      </c>
      <c r="BR212" s="2">
        <f t="shared" si="356"/>
        <v>0</v>
      </c>
      <c r="BS212" s="2" t="str">
        <f t="shared" si="356"/>
        <v/>
      </c>
      <c r="BT212" s="2" t="str">
        <f t="shared" si="356"/>
        <v/>
      </c>
      <c r="BU212" s="2" t="str">
        <f t="shared" si="356"/>
        <v/>
      </c>
      <c r="BV212" s="2" t="str">
        <f t="shared" si="356"/>
        <v/>
      </c>
      <c r="BW212" s="2" t="str">
        <f t="shared" si="356"/>
        <v/>
      </c>
      <c r="BX212" s="2" t="str">
        <f t="shared" si="356"/>
        <v/>
      </c>
      <c r="BY212" s="2" t="str">
        <f t="shared" si="356"/>
        <v/>
      </c>
      <c r="BZ212" s="2" t="str">
        <f t="shared" si="356"/>
        <v/>
      </c>
      <c r="CA212" s="2" t="str">
        <f t="shared" si="356"/>
        <v/>
      </c>
      <c r="CB212" s="2" t="str">
        <f t="shared" si="356"/>
        <v/>
      </c>
      <c r="CC212" s="2" t="str">
        <f t="shared" si="356"/>
        <v/>
      </c>
      <c r="CD212" s="2" t="str">
        <f t="shared" si="356"/>
        <v/>
      </c>
      <c r="CE212" s="2" t="str">
        <f t="shared" si="356"/>
        <v/>
      </c>
      <c r="CF212" s="2" t="str">
        <f t="shared" si="356"/>
        <v/>
      </c>
      <c r="CG212" s="2" t="str">
        <f t="shared" si="356"/>
        <v/>
      </c>
      <c r="CH212" s="2" t="str">
        <f t="shared" si="356"/>
        <v/>
      </c>
      <c r="CI212" s="2" t="str">
        <f t="shared" si="356"/>
        <v/>
      </c>
      <c r="CJ212" s="2" t="str">
        <f t="shared" si="356"/>
        <v/>
      </c>
      <c r="CK212" s="2" t="str">
        <f t="shared" si="356"/>
        <v/>
      </c>
    </row>
    <row r="213" spans="1:89" ht="14.5" customHeight="1">
      <c r="A213" s="5">
        <v>41518</v>
      </c>
      <c r="B213" s="6">
        <f t="shared" si="318"/>
        <v>0</v>
      </c>
      <c r="C213" s="2">
        <f t="shared" ref="C213:BN213" si="357">IF(C121="","",C121/(1-B29))</f>
        <v>0</v>
      </c>
      <c r="D213" s="2">
        <f t="shared" si="357"/>
        <v>0</v>
      </c>
      <c r="E213" s="2">
        <f t="shared" si="357"/>
        <v>1.1094674556213018E-3</v>
      </c>
      <c r="F213" s="2">
        <f t="shared" si="357"/>
        <v>0</v>
      </c>
      <c r="G213" s="2">
        <f t="shared" si="357"/>
        <v>0</v>
      </c>
      <c r="H213" s="2">
        <f t="shared" si="357"/>
        <v>0</v>
      </c>
      <c r="I213" s="2">
        <f t="shared" si="357"/>
        <v>0</v>
      </c>
      <c r="J213" s="2">
        <f t="shared" si="357"/>
        <v>0</v>
      </c>
      <c r="K213" s="2">
        <f t="shared" si="357"/>
        <v>0</v>
      </c>
      <c r="L213" s="2">
        <f t="shared" si="357"/>
        <v>0</v>
      </c>
      <c r="M213" s="2">
        <f t="shared" si="357"/>
        <v>0</v>
      </c>
      <c r="N213" s="2">
        <f t="shared" si="357"/>
        <v>1.1106997408367272E-3</v>
      </c>
      <c r="O213" s="2">
        <f t="shared" si="357"/>
        <v>3.7064492216456649E-4</v>
      </c>
      <c r="P213" s="2">
        <f t="shared" si="357"/>
        <v>0</v>
      </c>
      <c r="Q213" s="2">
        <f t="shared" si="357"/>
        <v>0</v>
      </c>
      <c r="R213" s="2">
        <f t="shared" si="357"/>
        <v>0</v>
      </c>
      <c r="S213" s="2">
        <f t="shared" si="357"/>
        <v>0</v>
      </c>
      <c r="T213" s="2">
        <f t="shared" si="357"/>
        <v>0</v>
      </c>
      <c r="U213" s="2">
        <f t="shared" si="357"/>
        <v>0</v>
      </c>
      <c r="V213" s="2">
        <f t="shared" si="357"/>
        <v>3.7078235076010353E-4</v>
      </c>
      <c r="W213" s="2">
        <f t="shared" si="357"/>
        <v>3.7091988130563816E-4</v>
      </c>
      <c r="X213" s="2">
        <f t="shared" si="357"/>
        <v>7.421150278293134E-4</v>
      </c>
      <c r="Y213" s="2">
        <f t="shared" si="357"/>
        <v>7.4266617155588593E-4</v>
      </c>
      <c r="Z213" s="2">
        <f t="shared" si="357"/>
        <v>1.1148272017837231E-3</v>
      </c>
      <c r="AA213" s="2">
        <f t="shared" si="357"/>
        <v>1.4880952380952378E-3</v>
      </c>
      <c r="AB213" s="2">
        <f t="shared" si="357"/>
        <v>2.9806259314456049E-3</v>
      </c>
      <c r="AC213" s="2">
        <f t="shared" si="357"/>
        <v>4.1106128550074741E-3</v>
      </c>
      <c r="AD213" s="2">
        <f t="shared" si="357"/>
        <v>3.3771106941838645E-3</v>
      </c>
      <c r="AE213" s="2">
        <f t="shared" si="357"/>
        <v>7.5301204819277134E-4</v>
      </c>
      <c r="AF213" s="2">
        <f t="shared" si="357"/>
        <v>0</v>
      </c>
      <c r="AG213" s="2">
        <f t="shared" si="357"/>
        <v>0</v>
      </c>
      <c r="AH213" s="2">
        <f t="shared" si="357"/>
        <v>0</v>
      </c>
      <c r="AI213" s="2">
        <f t="shared" si="357"/>
        <v>0</v>
      </c>
      <c r="AJ213" s="2">
        <f t="shared" si="357"/>
        <v>0</v>
      </c>
      <c r="AK213" s="2">
        <f t="shared" si="357"/>
        <v>0</v>
      </c>
      <c r="AL213" s="2">
        <f t="shared" si="357"/>
        <v>0</v>
      </c>
      <c r="AM213" s="2">
        <f t="shared" si="357"/>
        <v>0</v>
      </c>
      <c r="AN213" s="2">
        <f t="shared" si="357"/>
        <v>0</v>
      </c>
      <c r="AO213" s="2">
        <f t="shared" si="357"/>
        <v>0</v>
      </c>
      <c r="AP213" s="2">
        <f t="shared" si="357"/>
        <v>0</v>
      </c>
      <c r="AQ213" s="2">
        <f t="shared" si="357"/>
        <v>0</v>
      </c>
      <c r="AR213" s="2">
        <f t="shared" si="357"/>
        <v>0</v>
      </c>
      <c r="AS213" s="2">
        <f t="shared" si="357"/>
        <v>0</v>
      </c>
      <c r="AT213" s="2">
        <f t="shared" si="357"/>
        <v>0</v>
      </c>
      <c r="AU213" s="2">
        <f t="shared" si="357"/>
        <v>0</v>
      </c>
      <c r="AV213" s="2">
        <f t="shared" si="357"/>
        <v>0</v>
      </c>
      <c r="AW213" s="2">
        <f t="shared" si="357"/>
        <v>1.5071590052750572E-3</v>
      </c>
      <c r="AX213" s="2">
        <f t="shared" si="357"/>
        <v>2.2641509433962239E-3</v>
      </c>
      <c r="AY213" s="2">
        <f t="shared" si="357"/>
        <v>0</v>
      </c>
      <c r="AZ213" s="2">
        <f t="shared" si="357"/>
        <v>0</v>
      </c>
      <c r="BA213" s="2">
        <f t="shared" si="357"/>
        <v>0</v>
      </c>
      <c r="BB213" s="2">
        <f t="shared" si="357"/>
        <v>0</v>
      </c>
      <c r="BC213" s="2">
        <f t="shared" si="357"/>
        <v>0</v>
      </c>
      <c r="BD213" s="2">
        <f t="shared" si="357"/>
        <v>0</v>
      </c>
      <c r="BE213" s="2">
        <f t="shared" si="357"/>
        <v>0</v>
      </c>
      <c r="BF213" s="2">
        <f t="shared" si="357"/>
        <v>0</v>
      </c>
      <c r="BG213" s="2">
        <f t="shared" si="357"/>
        <v>0</v>
      </c>
      <c r="BH213" s="2">
        <f t="shared" si="357"/>
        <v>0</v>
      </c>
      <c r="BI213" s="2">
        <f t="shared" si="357"/>
        <v>0</v>
      </c>
      <c r="BJ213" s="2">
        <f t="shared" si="357"/>
        <v>0</v>
      </c>
      <c r="BK213" s="2">
        <f t="shared" si="357"/>
        <v>0</v>
      </c>
      <c r="BL213" s="2">
        <f t="shared" si="357"/>
        <v>0</v>
      </c>
      <c r="BM213" s="2">
        <f t="shared" si="357"/>
        <v>0</v>
      </c>
      <c r="BN213" s="2">
        <f t="shared" si="357"/>
        <v>0</v>
      </c>
      <c r="BO213" s="2">
        <f t="shared" ref="BO213:CK213" si="358">IF(BO121="","",BO121/(1-BN29))</f>
        <v>0</v>
      </c>
      <c r="BP213" s="2">
        <f t="shared" si="358"/>
        <v>0</v>
      </c>
      <c r="BQ213" s="2">
        <f t="shared" si="358"/>
        <v>0</v>
      </c>
      <c r="BR213" s="2" t="str">
        <f t="shared" si="358"/>
        <v/>
      </c>
      <c r="BS213" s="2" t="str">
        <f t="shared" si="358"/>
        <v/>
      </c>
      <c r="BT213" s="2" t="str">
        <f t="shared" si="358"/>
        <v/>
      </c>
      <c r="BU213" s="2" t="str">
        <f t="shared" si="358"/>
        <v/>
      </c>
      <c r="BV213" s="2" t="str">
        <f t="shared" si="358"/>
        <v/>
      </c>
      <c r="BW213" s="2" t="str">
        <f t="shared" si="358"/>
        <v/>
      </c>
      <c r="BX213" s="2" t="str">
        <f t="shared" si="358"/>
        <v/>
      </c>
      <c r="BY213" s="2" t="str">
        <f t="shared" si="358"/>
        <v/>
      </c>
      <c r="BZ213" s="2" t="str">
        <f t="shared" si="358"/>
        <v/>
      </c>
      <c r="CA213" s="2" t="str">
        <f t="shared" si="358"/>
        <v/>
      </c>
      <c r="CB213" s="2" t="str">
        <f t="shared" si="358"/>
        <v/>
      </c>
      <c r="CC213" s="2" t="str">
        <f t="shared" si="358"/>
        <v/>
      </c>
      <c r="CD213" s="2" t="str">
        <f t="shared" si="358"/>
        <v/>
      </c>
      <c r="CE213" s="2" t="str">
        <f t="shared" si="358"/>
        <v/>
      </c>
      <c r="CF213" s="2" t="str">
        <f t="shared" si="358"/>
        <v/>
      </c>
      <c r="CG213" s="2" t="str">
        <f t="shared" si="358"/>
        <v/>
      </c>
      <c r="CH213" s="2" t="str">
        <f t="shared" si="358"/>
        <v/>
      </c>
      <c r="CI213" s="2" t="str">
        <f t="shared" si="358"/>
        <v/>
      </c>
      <c r="CJ213" s="2" t="str">
        <f t="shared" si="358"/>
        <v/>
      </c>
      <c r="CK213" s="2" t="str">
        <f t="shared" si="358"/>
        <v/>
      </c>
    </row>
    <row r="214" spans="1:89" ht="14.5" customHeight="1">
      <c r="A214" s="5">
        <v>41548</v>
      </c>
      <c r="B214" s="6">
        <f t="shared" si="318"/>
        <v>0</v>
      </c>
      <c r="C214" s="2">
        <f t="shared" ref="C214:BN214" si="359">IF(C122="","",C122/(1-B30))</f>
        <v>0</v>
      </c>
      <c r="D214" s="2">
        <f t="shared" si="359"/>
        <v>0</v>
      </c>
      <c r="E214" s="2">
        <f t="shared" si="359"/>
        <v>0</v>
      </c>
      <c r="F214" s="2">
        <f t="shared" si="359"/>
        <v>0</v>
      </c>
      <c r="G214" s="2">
        <f t="shared" si="359"/>
        <v>0</v>
      </c>
      <c r="H214" s="2">
        <f t="shared" si="359"/>
        <v>0</v>
      </c>
      <c r="I214" s="2">
        <f t="shared" si="359"/>
        <v>4.0112314480545525E-4</v>
      </c>
      <c r="J214" s="2">
        <f t="shared" si="359"/>
        <v>0</v>
      </c>
      <c r="K214" s="2">
        <f t="shared" si="359"/>
        <v>4.0128410914927769E-4</v>
      </c>
      <c r="L214" s="2">
        <f t="shared" si="359"/>
        <v>4.0144520272982745E-4</v>
      </c>
      <c r="M214" s="2">
        <f t="shared" si="359"/>
        <v>4.016064257028111E-4</v>
      </c>
      <c r="N214" s="2">
        <f t="shared" si="359"/>
        <v>0</v>
      </c>
      <c r="O214" s="2">
        <f t="shared" si="359"/>
        <v>0</v>
      </c>
      <c r="P214" s="2">
        <f t="shared" si="359"/>
        <v>4.0176777822418673E-4</v>
      </c>
      <c r="Q214" s="2">
        <f t="shared" si="359"/>
        <v>0</v>
      </c>
      <c r="R214" s="2">
        <f t="shared" si="359"/>
        <v>8.0385852090032121E-4</v>
      </c>
      <c r="S214" s="2">
        <f t="shared" si="359"/>
        <v>4.0225261464199504E-4</v>
      </c>
      <c r="T214" s="2">
        <f t="shared" si="359"/>
        <v>0</v>
      </c>
      <c r="U214" s="2">
        <f t="shared" si="359"/>
        <v>0</v>
      </c>
      <c r="V214" s="2">
        <f t="shared" si="359"/>
        <v>8.0482897384305887E-4</v>
      </c>
      <c r="W214" s="2">
        <f t="shared" si="359"/>
        <v>0</v>
      </c>
      <c r="X214" s="2">
        <f t="shared" si="359"/>
        <v>1.2082158679017311E-3</v>
      </c>
      <c r="Y214" s="2">
        <f t="shared" si="359"/>
        <v>1.2096774193548388E-3</v>
      </c>
      <c r="Z214" s="2">
        <f t="shared" si="359"/>
        <v>0</v>
      </c>
      <c r="AA214" s="2">
        <f t="shared" si="359"/>
        <v>1.2111425111021397E-3</v>
      </c>
      <c r="AB214" s="2">
        <f t="shared" si="359"/>
        <v>4.0420371867421184E-3</v>
      </c>
      <c r="AC214" s="2">
        <f t="shared" si="359"/>
        <v>1.2175324675324666E-3</v>
      </c>
      <c r="AD214" s="2">
        <f t="shared" si="359"/>
        <v>2.0316944331572545E-3</v>
      </c>
      <c r="AE214" s="2">
        <f t="shared" si="359"/>
        <v>2.4429967426710083E-3</v>
      </c>
      <c r="AF214" s="2">
        <f t="shared" si="359"/>
        <v>1.6326530612244912E-3</v>
      </c>
      <c r="AG214" s="2">
        <f t="shared" si="359"/>
        <v>0</v>
      </c>
      <c r="AH214" s="2">
        <f t="shared" si="359"/>
        <v>0</v>
      </c>
      <c r="AI214" s="2">
        <f t="shared" si="359"/>
        <v>0</v>
      </c>
      <c r="AJ214" s="2">
        <f t="shared" si="359"/>
        <v>0</v>
      </c>
      <c r="AK214" s="2">
        <f t="shared" si="359"/>
        <v>0</v>
      </c>
      <c r="AL214" s="2">
        <f t="shared" si="359"/>
        <v>0</v>
      </c>
      <c r="AM214" s="2">
        <f t="shared" si="359"/>
        <v>0</v>
      </c>
      <c r="AN214" s="2">
        <f t="shared" si="359"/>
        <v>0</v>
      </c>
      <c r="AO214" s="2">
        <f t="shared" si="359"/>
        <v>0</v>
      </c>
      <c r="AP214" s="2">
        <f t="shared" si="359"/>
        <v>0</v>
      </c>
      <c r="AQ214" s="2">
        <f t="shared" si="359"/>
        <v>0</v>
      </c>
      <c r="AR214" s="2">
        <f t="shared" si="359"/>
        <v>0</v>
      </c>
      <c r="AS214" s="2">
        <f t="shared" si="359"/>
        <v>0</v>
      </c>
      <c r="AT214" s="2">
        <f t="shared" si="359"/>
        <v>0</v>
      </c>
      <c r="AU214" s="2">
        <f t="shared" si="359"/>
        <v>0</v>
      </c>
      <c r="AV214" s="2">
        <f t="shared" si="359"/>
        <v>0</v>
      </c>
      <c r="AW214" s="2">
        <f t="shared" si="359"/>
        <v>0</v>
      </c>
      <c r="AX214" s="2">
        <f t="shared" si="359"/>
        <v>0</v>
      </c>
      <c r="AY214" s="2">
        <f t="shared" si="359"/>
        <v>0</v>
      </c>
      <c r="AZ214" s="2">
        <f t="shared" si="359"/>
        <v>0</v>
      </c>
      <c r="BA214" s="2">
        <f t="shared" si="359"/>
        <v>0</v>
      </c>
      <c r="BB214" s="2">
        <f t="shared" si="359"/>
        <v>0</v>
      </c>
      <c r="BC214" s="2">
        <f t="shared" si="359"/>
        <v>0</v>
      </c>
      <c r="BD214" s="2">
        <f t="shared" si="359"/>
        <v>0</v>
      </c>
      <c r="BE214" s="2">
        <f t="shared" si="359"/>
        <v>0</v>
      </c>
      <c r="BF214" s="2">
        <f t="shared" si="359"/>
        <v>0</v>
      </c>
      <c r="BG214" s="2">
        <f t="shared" si="359"/>
        <v>0</v>
      </c>
      <c r="BH214" s="2">
        <f t="shared" si="359"/>
        <v>0</v>
      </c>
      <c r="BI214" s="2">
        <f t="shared" si="359"/>
        <v>0</v>
      </c>
      <c r="BJ214" s="2">
        <f t="shared" si="359"/>
        <v>0</v>
      </c>
      <c r="BK214" s="2">
        <f t="shared" si="359"/>
        <v>0</v>
      </c>
      <c r="BL214" s="2">
        <f t="shared" si="359"/>
        <v>0</v>
      </c>
      <c r="BM214" s="2">
        <f t="shared" si="359"/>
        <v>0</v>
      </c>
      <c r="BN214" s="2">
        <f t="shared" si="359"/>
        <v>0</v>
      </c>
      <c r="BO214" s="2">
        <f t="shared" ref="BO214:CK214" si="360">IF(BO122="","",BO122/(1-BN30))</f>
        <v>0</v>
      </c>
      <c r="BP214" s="2">
        <f t="shared" si="360"/>
        <v>0</v>
      </c>
      <c r="BQ214" s="2" t="str">
        <f t="shared" si="360"/>
        <v/>
      </c>
      <c r="BR214" s="2" t="str">
        <f t="shared" si="360"/>
        <v/>
      </c>
      <c r="BS214" s="2" t="str">
        <f t="shared" si="360"/>
        <v/>
      </c>
      <c r="BT214" s="2" t="str">
        <f t="shared" si="360"/>
        <v/>
      </c>
      <c r="BU214" s="2" t="str">
        <f t="shared" si="360"/>
        <v/>
      </c>
      <c r="BV214" s="2" t="str">
        <f t="shared" si="360"/>
        <v/>
      </c>
      <c r="BW214" s="2" t="str">
        <f t="shared" si="360"/>
        <v/>
      </c>
      <c r="BX214" s="2" t="str">
        <f t="shared" si="360"/>
        <v/>
      </c>
      <c r="BY214" s="2" t="str">
        <f t="shared" si="360"/>
        <v/>
      </c>
      <c r="BZ214" s="2" t="str">
        <f t="shared" si="360"/>
        <v/>
      </c>
      <c r="CA214" s="2" t="str">
        <f t="shared" si="360"/>
        <v/>
      </c>
      <c r="CB214" s="2" t="str">
        <f t="shared" si="360"/>
        <v/>
      </c>
      <c r="CC214" s="2" t="str">
        <f t="shared" si="360"/>
        <v/>
      </c>
      <c r="CD214" s="2" t="str">
        <f t="shared" si="360"/>
        <v/>
      </c>
      <c r="CE214" s="2" t="str">
        <f t="shared" si="360"/>
        <v/>
      </c>
      <c r="CF214" s="2" t="str">
        <f t="shared" si="360"/>
        <v/>
      </c>
      <c r="CG214" s="2" t="str">
        <f t="shared" si="360"/>
        <v/>
      </c>
      <c r="CH214" s="2" t="str">
        <f t="shared" si="360"/>
        <v/>
      </c>
      <c r="CI214" s="2" t="str">
        <f t="shared" si="360"/>
        <v/>
      </c>
      <c r="CJ214" s="2" t="str">
        <f t="shared" si="360"/>
        <v/>
      </c>
      <c r="CK214" s="2" t="str">
        <f t="shared" si="360"/>
        <v/>
      </c>
    </row>
    <row r="215" spans="1:89" ht="14.5" customHeight="1">
      <c r="A215" s="5">
        <v>41579</v>
      </c>
      <c r="B215" s="6">
        <f t="shared" si="318"/>
        <v>0</v>
      </c>
      <c r="C215" s="2">
        <f t="shared" ref="C215:BN215" si="361">IF(C123="","",C123/(1-B31))</f>
        <v>0</v>
      </c>
      <c r="D215" s="2">
        <f t="shared" si="361"/>
        <v>0</v>
      </c>
      <c r="E215" s="2">
        <f t="shared" si="361"/>
        <v>0</v>
      </c>
      <c r="F215" s="2">
        <f t="shared" si="361"/>
        <v>0</v>
      </c>
      <c r="G215" s="2">
        <f t="shared" si="361"/>
        <v>0</v>
      </c>
      <c r="H215" s="2">
        <f t="shared" si="361"/>
        <v>0</v>
      </c>
      <c r="I215" s="2">
        <f t="shared" si="361"/>
        <v>0</v>
      </c>
      <c r="J215" s="2">
        <f t="shared" si="361"/>
        <v>0</v>
      </c>
      <c r="K215" s="2">
        <f t="shared" si="361"/>
        <v>4.6816479400749064E-4</v>
      </c>
      <c r="L215" s="2">
        <f t="shared" si="361"/>
        <v>4.6838407494145199E-4</v>
      </c>
      <c r="M215" s="2">
        <f t="shared" si="361"/>
        <v>4.6860356138706644E-4</v>
      </c>
      <c r="N215" s="2">
        <f t="shared" si="361"/>
        <v>0</v>
      </c>
      <c r="O215" s="2">
        <f t="shared" si="361"/>
        <v>1.4064697609001407E-3</v>
      </c>
      <c r="P215" s="2">
        <f t="shared" si="361"/>
        <v>4.6948356807511763E-4</v>
      </c>
      <c r="Q215" s="2">
        <f t="shared" si="361"/>
        <v>0</v>
      </c>
      <c r="R215" s="2">
        <f t="shared" si="361"/>
        <v>0</v>
      </c>
      <c r="S215" s="2">
        <f t="shared" si="361"/>
        <v>0</v>
      </c>
      <c r="T215" s="2">
        <f t="shared" si="361"/>
        <v>0</v>
      </c>
      <c r="U215" s="2">
        <f t="shared" si="361"/>
        <v>0</v>
      </c>
      <c r="V215" s="2">
        <f t="shared" si="361"/>
        <v>0</v>
      </c>
      <c r="W215" s="2">
        <f t="shared" si="361"/>
        <v>0</v>
      </c>
      <c r="X215" s="2">
        <f t="shared" si="361"/>
        <v>4.6970408642555176E-4</v>
      </c>
      <c r="Y215" s="2">
        <f t="shared" si="361"/>
        <v>4.6992481203007505E-4</v>
      </c>
      <c r="Z215" s="2">
        <f t="shared" si="361"/>
        <v>9.4029149036201185E-4</v>
      </c>
      <c r="AA215" s="2">
        <f t="shared" si="361"/>
        <v>1.8823529411764709E-3</v>
      </c>
      <c r="AB215" s="2">
        <f t="shared" si="361"/>
        <v>1.4144271570014145E-3</v>
      </c>
      <c r="AC215" s="2">
        <f t="shared" si="361"/>
        <v>0</v>
      </c>
      <c r="AD215" s="2">
        <f t="shared" si="361"/>
        <v>4.7214353163361599E-4</v>
      </c>
      <c r="AE215" s="2">
        <f t="shared" si="361"/>
        <v>1.8894662257912152E-3</v>
      </c>
      <c r="AF215" s="2">
        <f t="shared" si="361"/>
        <v>0</v>
      </c>
      <c r="AG215" s="2">
        <f t="shared" si="361"/>
        <v>0</v>
      </c>
      <c r="AH215" s="2">
        <f t="shared" si="361"/>
        <v>0</v>
      </c>
      <c r="AI215" s="2">
        <f t="shared" si="361"/>
        <v>0</v>
      </c>
      <c r="AJ215" s="2">
        <f t="shared" si="361"/>
        <v>0</v>
      </c>
      <c r="AK215" s="2">
        <f t="shared" si="361"/>
        <v>0</v>
      </c>
      <c r="AL215" s="2">
        <f t="shared" si="361"/>
        <v>0</v>
      </c>
      <c r="AM215" s="2">
        <f t="shared" si="361"/>
        <v>0</v>
      </c>
      <c r="AN215" s="2">
        <f t="shared" si="361"/>
        <v>0</v>
      </c>
      <c r="AO215" s="2">
        <f t="shared" si="361"/>
        <v>0</v>
      </c>
      <c r="AP215" s="2">
        <f t="shared" si="361"/>
        <v>0</v>
      </c>
      <c r="AQ215" s="2">
        <f t="shared" si="361"/>
        <v>4.7326076668244147E-4</v>
      </c>
      <c r="AR215" s="2">
        <f t="shared" si="361"/>
        <v>0</v>
      </c>
      <c r="AS215" s="2">
        <f t="shared" si="361"/>
        <v>0</v>
      </c>
      <c r="AT215" s="2">
        <f t="shared" si="361"/>
        <v>0</v>
      </c>
      <c r="AU215" s="2">
        <f t="shared" si="361"/>
        <v>0</v>
      </c>
      <c r="AV215" s="2">
        <f t="shared" si="361"/>
        <v>4.7348484848484964E-4</v>
      </c>
      <c r="AW215" s="2">
        <f t="shared" si="361"/>
        <v>0</v>
      </c>
      <c r="AX215" s="2">
        <f t="shared" si="361"/>
        <v>0</v>
      </c>
      <c r="AY215" s="2">
        <f t="shared" si="361"/>
        <v>0</v>
      </c>
      <c r="AZ215" s="2">
        <f t="shared" si="361"/>
        <v>0</v>
      </c>
      <c r="BA215" s="2">
        <f t="shared" si="361"/>
        <v>0</v>
      </c>
      <c r="BB215" s="2">
        <f t="shared" si="361"/>
        <v>0</v>
      </c>
      <c r="BC215" s="2">
        <f t="shared" si="361"/>
        <v>0</v>
      </c>
      <c r="BD215" s="2">
        <f t="shared" si="361"/>
        <v>0</v>
      </c>
      <c r="BE215" s="2">
        <f t="shared" si="361"/>
        <v>0</v>
      </c>
      <c r="BF215" s="2">
        <f t="shared" si="361"/>
        <v>0</v>
      </c>
      <c r="BG215" s="2">
        <f t="shared" si="361"/>
        <v>0</v>
      </c>
      <c r="BH215" s="2">
        <f t="shared" si="361"/>
        <v>0</v>
      </c>
      <c r="BI215" s="2">
        <f t="shared" si="361"/>
        <v>0</v>
      </c>
      <c r="BJ215" s="2">
        <f t="shared" si="361"/>
        <v>0</v>
      </c>
      <c r="BK215" s="2">
        <f t="shared" si="361"/>
        <v>0</v>
      </c>
      <c r="BL215" s="2">
        <f t="shared" si="361"/>
        <v>0</v>
      </c>
      <c r="BM215" s="2">
        <f t="shared" si="361"/>
        <v>0</v>
      </c>
      <c r="BN215" s="2">
        <f t="shared" si="361"/>
        <v>0</v>
      </c>
      <c r="BO215" s="2">
        <f t="shared" ref="BO215:CK215" si="362">IF(BO123="","",BO123/(1-BN31))</f>
        <v>0</v>
      </c>
      <c r="BP215" s="2" t="str">
        <f t="shared" si="362"/>
        <v/>
      </c>
      <c r="BQ215" s="2" t="str">
        <f t="shared" si="362"/>
        <v/>
      </c>
      <c r="BR215" s="2" t="str">
        <f t="shared" si="362"/>
        <v/>
      </c>
      <c r="BS215" s="2" t="str">
        <f t="shared" si="362"/>
        <v/>
      </c>
      <c r="BT215" s="2" t="str">
        <f t="shared" si="362"/>
        <v/>
      </c>
      <c r="BU215" s="2" t="str">
        <f t="shared" si="362"/>
        <v/>
      </c>
      <c r="BV215" s="2" t="str">
        <f t="shared" si="362"/>
        <v/>
      </c>
      <c r="BW215" s="2" t="str">
        <f t="shared" si="362"/>
        <v/>
      </c>
      <c r="BX215" s="2" t="str">
        <f t="shared" si="362"/>
        <v/>
      </c>
      <c r="BY215" s="2" t="str">
        <f t="shared" si="362"/>
        <v/>
      </c>
      <c r="BZ215" s="2" t="str">
        <f t="shared" si="362"/>
        <v/>
      </c>
      <c r="CA215" s="2" t="str">
        <f t="shared" si="362"/>
        <v/>
      </c>
      <c r="CB215" s="2" t="str">
        <f t="shared" si="362"/>
        <v/>
      </c>
      <c r="CC215" s="2" t="str">
        <f t="shared" si="362"/>
        <v/>
      </c>
      <c r="CD215" s="2" t="str">
        <f t="shared" si="362"/>
        <v/>
      </c>
      <c r="CE215" s="2" t="str">
        <f t="shared" si="362"/>
        <v/>
      </c>
      <c r="CF215" s="2" t="str">
        <f t="shared" si="362"/>
        <v/>
      </c>
      <c r="CG215" s="2" t="str">
        <f t="shared" si="362"/>
        <v/>
      </c>
      <c r="CH215" s="2" t="str">
        <f t="shared" si="362"/>
        <v/>
      </c>
      <c r="CI215" s="2" t="str">
        <f t="shared" si="362"/>
        <v/>
      </c>
      <c r="CJ215" s="2" t="str">
        <f t="shared" si="362"/>
        <v/>
      </c>
      <c r="CK215" s="2" t="str">
        <f t="shared" si="362"/>
        <v/>
      </c>
    </row>
    <row r="216" spans="1:89" ht="14.5" customHeight="1">
      <c r="A216" s="5">
        <v>41609</v>
      </c>
      <c r="B216" s="6">
        <f t="shared" si="318"/>
        <v>0</v>
      </c>
      <c r="C216" s="2">
        <f t="shared" ref="C216:BN216" si="363">IF(C124="","",C124/(1-B32))</f>
        <v>0</v>
      </c>
      <c r="D216" s="2">
        <f t="shared" si="363"/>
        <v>0</v>
      </c>
      <c r="E216" s="2">
        <f t="shared" si="363"/>
        <v>0</v>
      </c>
      <c r="F216" s="2">
        <f t="shared" si="363"/>
        <v>0</v>
      </c>
      <c r="G216" s="2">
        <f t="shared" si="363"/>
        <v>9.5057034220532319E-4</v>
      </c>
      <c r="H216" s="2">
        <f t="shared" si="363"/>
        <v>4.7573739295908666E-4</v>
      </c>
      <c r="I216" s="2">
        <f t="shared" si="363"/>
        <v>4.7596382674916699E-4</v>
      </c>
      <c r="J216" s="2">
        <f t="shared" si="363"/>
        <v>0</v>
      </c>
      <c r="K216" s="2">
        <f t="shared" si="363"/>
        <v>1.4285714285714284E-3</v>
      </c>
      <c r="L216" s="2">
        <f t="shared" si="363"/>
        <v>0</v>
      </c>
      <c r="M216" s="2">
        <f t="shared" si="363"/>
        <v>0</v>
      </c>
      <c r="N216" s="2">
        <f t="shared" si="363"/>
        <v>0</v>
      </c>
      <c r="O216" s="2">
        <f t="shared" si="363"/>
        <v>0</v>
      </c>
      <c r="P216" s="2">
        <f t="shared" si="363"/>
        <v>0</v>
      </c>
      <c r="Q216" s="2">
        <f t="shared" si="363"/>
        <v>0</v>
      </c>
      <c r="R216" s="2">
        <f t="shared" si="363"/>
        <v>0</v>
      </c>
      <c r="S216" s="2">
        <f t="shared" si="363"/>
        <v>0</v>
      </c>
      <c r="T216" s="2">
        <f t="shared" si="363"/>
        <v>0</v>
      </c>
      <c r="U216" s="2">
        <f t="shared" si="363"/>
        <v>0</v>
      </c>
      <c r="V216" s="2">
        <f t="shared" si="363"/>
        <v>0</v>
      </c>
      <c r="W216" s="2">
        <f t="shared" si="363"/>
        <v>0</v>
      </c>
      <c r="X216" s="2">
        <f t="shared" si="363"/>
        <v>0</v>
      </c>
      <c r="Y216" s="2">
        <f t="shared" si="363"/>
        <v>4.7687172150691478E-4</v>
      </c>
      <c r="Z216" s="2">
        <f t="shared" si="363"/>
        <v>2.3854961832061069E-3</v>
      </c>
      <c r="AA216" s="2">
        <f t="shared" si="363"/>
        <v>1.9129603060736486E-3</v>
      </c>
      <c r="AB216" s="2">
        <f t="shared" si="363"/>
        <v>4.791566842357457E-4</v>
      </c>
      <c r="AC216" s="2">
        <f t="shared" si="363"/>
        <v>9.5877277085330717E-4</v>
      </c>
      <c r="AD216" s="2">
        <f t="shared" si="363"/>
        <v>1.4395393474088292E-3</v>
      </c>
      <c r="AE216" s="2">
        <f t="shared" si="363"/>
        <v>0</v>
      </c>
      <c r="AF216" s="2">
        <f t="shared" si="363"/>
        <v>0</v>
      </c>
      <c r="AG216" s="2">
        <f t="shared" si="363"/>
        <v>0</v>
      </c>
      <c r="AH216" s="2">
        <f t="shared" si="363"/>
        <v>0</v>
      </c>
      <c r="AI216" s="2">
        <f t="shared" si="363"/>
        <v>0</v>
      </c>
      <c r="AJ216" s="2">
        <f t="shared" si="363"/>
        <v>0</v>
      </c>
      <c r="AK216" s="2">
        <f t="shared" si="363"/>
        <v>0</v>
      </c>
      <c r="AL216" s="2">
        <f t="shared" si="363"/>
        <v>0</v>
      </c>
      <c r="AM216" s="2">
        <f t="shared" si="363"/>
        <v>0</v>
      </c>
      <c r="AN216" s="2">
        <f t="shared" si="363"/>
        <v>0</v>
      </c>
      <c r="AO216" s="2">
        <f t="shared" si="363"/>
        <v>0</v>
      </c>
      <c r="AP216" s="2">
        <f t="shared" si="363"/>
        <v>0</v>
      </c>
      <c r="AQ216" s="2">
        <f t="shared" si="363"/>
        <v>0</v>
      </c>
      <c r="AR216" s="2">
        <f t="shared" si="363"/>
        <v>0</v>
      </c>
      <c r="AS216" s="2">
        <f t="shared" si="363"/>
        <v>0</v>
      </c>
      <c r="AT216" s="2">
        <f t="shared" si="363"/>
        <v>0</v>
      </c>
      <c r="AU216" s="2">
        <f t="shared" si="363"/>
        <v>0</v>
      </c>
      <c r="AV216" s="2">
        <f t="shared" si="363"/>
        <v>0</v>
      </c>
      <c r="AW216" s="2">
        <f t="shared" si="363"/>
        <v>0</v>
      </c>
      <c r="AX216" s="2">
        <f t="shared" si="363"/>
        <v>0</v>
      </c>
      <c r="AY216" s="2">
        <f t="shared" si="363"/>
        <v>0</v>
      </c>
      <c r="AZ216" s="2">
        <f t="shared" si="363"/>
        <v>0</v>
      </c>
      <c r="BA216" s="2">
        <f t="shared" si="363"/>
        <v>0</v>
      </c>
      <c r="BB216" s="2">
        <f t="shared" si="363"/>
        <v>0</v>
      </c>
      <c r="BC216" s="2">
        <f t="shared" si="363"/>
        <v>0</v>
      </c>
      <c r="BD216" s="2">
        <f t="shared" si="363"/>
        <v>0</v>
      </c>
      <c r="BE216" s="2">
        <f t="shared" si="363"/>
        <v>0</v>
      </c>
      <c r="BF216" s="2">
        <f t="shared" si="363"/>
        <v>0</v>
      </c>
      <c r="BG216" s="2">
        <f t="shared" si="363"/>
        <v>0</v>
      </c>
      <c r="BH216" s="2">
        <f t="shared" si="363"/>
        <v>0</v>
      </c>
      <c r="BI216" s="2">
        <f t="shared" si="363"/>
        <v>0</v>
      </c>
      <c r="BJ216" s="2">
        <f t="shared" si="363"/>
        <v>0</v>
      </c>
      <c r="BK216" s="2">
        <f t="shared" si="363"/>
        <v>0</v>
      </c>
      <c r="BL216" s="2">
        <f t="shared" si="363"/>
        <v>0</v>
      </c>
      <c r="BM216" s="2">
        <f t="shared" si="363"/>
        <v>0</v>
      </c>
      <c r="BN216" s="2">
        <f t="shared" si="363"/>
        <v>0</v>
      </c>
      <c r="BO216" s="2" t="str">
        <f t="shared" ref="BO216:CK216" si="364">IF(BO124="","",BO124/(1-BN32))</f>
        <v/>
      </c>
      <c r="BP216" s="2" t="str">
        <f t="shared" si="364"/>
        <v/>
      </c>
      <c r="BQ216" s="2" t="str">
        <f t="shared" si="364"/>
        <v/>
      </c>
      <c r="BR216" s="2" t="str">
        <f t="shared" si="364"/>
        <v/>
      </c>
      <c r="BS216" s="2" t="str">
        <f t="shared" si="364"/>
        <v/>
      </c>
      <c r="BT216" s="2" t="str">
        <f t="shared" si="364"/>
        <v/>
      </c>
      <c r="BU216" s="2" t="str">
        <f t="shared" si="364"/>
        <v/>
      </c>
      <c r="BV216" s="2" t="str">
        <f t="shared" si="364"/>
        <v/>
      </c>
      <c r="BW216" s="2" t="str">
        <f t="shared" si="364"/>
        <v/>
      </c>
      <c r="BX216" s="2" t="str">
        <f t="shared" si="364"/>
        <v/>
      </c>
      <c r="BY216" s="2" t="str">
        <f t="shared" si="364"/>
        <v/>
      </c>
      <c r="BZ216" s="2" t="str">
        <f t="shared" si="364"/>
        <v/>
      </c>
      <c r="CA216" s="2" t="str">
        <f t="shared" si="364"/>
        <v/>
      </c>
      <c r="CB216" s="2" t="str">
        <f t="shared" si="364"/>
        <v/>
      </c>
      <c r="CC216" s="2" t="str">
        <f t="shared" si="364"/>
        <v/>
      </c>
      <c r="CD216" s="2" t="str">
        <f t="shared" si="364"/>
        <v/>
      </c>
      <c r="CE216" s="2" t="str">
        <f t="shared" si="364"/>
        <v/>
      </c>
      <c r="CF216" s="2" t="str">
        <f t="shared" si="364"/>
        <v/>
      </c>
      <c r="CG216" s="2" t="str">
        <f t="shared" si="364"/>
        <v/>
      </c>
      <c r="CH216" s="2" t="str">
        <f t="shared" si="364"/>
        <v/>
      </c>
      <c r="CI216" s="2" t="str">
        <f t="shared" si="364"/>
        <v/>
      </c>
      <c r="CJ216" s="2" t="str">
        <f t="shared" si="364"/>
        <v/>
      </c>
      <c r="CK216" s="2" t="str">
        <f t="shared" si="364"/>
        <v/>
      </c>
    </row>
    <row r="217" spans="1:89" ht="14.5" customHeight="1">
      <c r="A217" s="5">
        <v>41640</v>
      </c>
      <c r="B217" s="6">
        <f t="shared" si="318"/>
        <v>0</v>
      </c>
      <c r="C217" s="2">
        <f t="shared" ref="C217:BN217" si="365">IF(C125="","",C125/(1-B33))</f>
        <v>0</v>
      </c>
      <c r="D217" s="2">
        <f t="shared" si="365"/>
        <v>0</v>
      </c>
      <c r="E217" s="2">
        <f t="shared" si="365"/>
        <v>0</v>
      </c>
      <c r="F217" s="2">
        <f t="shared" si="365"/>
        <v>0</v>
      </c>
      <c r="G217" s="2">
        <f t="shared" si="365"/>
        <v>0</v>
      </c>
      <c r="H217" s="2">
        <f t="shared" si="365"/>
        <v>0</v>
      </c>
      <c r="I217" s="2">
        <f t="shared" si="365"/>
        <v>0</v>
      </c>
      <c r="J217" s="2">
        <f t="shared" si="365"/>
        <v>9.4339622641509435E-4</v>
      </c>
      <c r="K217" s="2">
        <f t="shared" si="365"/>
        <v>0</v>
      </c>
      <c r="L217" s="2">
        <f t="shared" si="365"/>
        <v>0</v>
      </c>
      <c r="M217" s="2">
        <f t="shared" si="365"/>
        <v>9.4428706326723328E-4</v>
      </c>
      <c r="N217" s="2">
        <f t="shared" si="365"/>
        <v>0</v>
      </c>
      <c r="O217" s="2">
        <f t="shared" si="365"/>
        <v>0</v>
      </c>
      <c r="P217" s="2">
        <f t="shared" si="365"/>
        <v>0</v>
      </c>
      <c r="Q217" s="2">
        <f t="shared" si="365"/>
        <v>0</v>
      </c>
      <c r="R217" s="2">
        <f t="shared" si="365"/>
        <v>0</v>
      </c>
      <c r="S217" s="2">
        <f t="shared" si="365"/>
        <v>0</v>
      </c>
      <c r="T217" s="2">
        <f t="shared" si="365"/>
        <v>0</v>
      </c>
      <c r="U217" s="2">
        <f t="shared" si="365"/>
        <v>0</v>
      </c>
      <c r="V217" s="2">
        <f t="shared" si="365"/>
        <v>4.725897920604914E-4</v>
      </c>
      <c r="W217" s="2">
        <f t="shared" si="365"/>
        <v>1.4184397163120568E-3</v>
      </c>
      <c r="X217" s="2">
        <f t="shared" si="365"/>
        <v>4.7348484848484839E-4</v>
      </c>
      <c r="Y217" s="2">
        <f t="shared" si="365"/>
        <v>2.3685457129322602E-3</v>
      </c>
      <c r="Z217" s="2">
        <f t="shared" si="365"/>
        <v>0</v>
      </c>
      <c r="AA217" s="2">
        <f t="shared" si="365"/>
        <v>1.8993352326685657E-3</v>
      </c>
      <c r="AB217" s="2">
        <f t="shared" si="365"/>
        <v>0</v>
      </c>
      <c r="AC217" s="2">
        <f t="shared" si="365"/>
        <v>4.757373929590865E-4</v>
      </c>
      <c r="AD217" s="2">
        <f t="shared" si="365"/>
        <v>0</v>
      </c>
      <c r="AE217" s="2">
        <f t="shared" si="365"/>
        <v>0</v>
      </c>
      <c r="AF217" s="2">
        <f t="shared" si="365"/>
        <v>0</v>
      </c>
      <c r="AG217" s="2">
        <f t="shared" si="365"/>
        <v>0</v>
      </c>
      <c r="AH217" s="2">
        <f t="shared" si="365"/>
        <v>0</v>
      </c>
      <c r="AI217" s="2">
        <f t="shared" si="365"/>
        <v>0</v>
      </c>
      <c r="AJ217" s="2">
        <f t="shared" si="365"/>
        <v>0</v>
      </c>
      <c r="AK217" s="2">
        <f t="shared" si="365"/>
        <v>0</v>
      </c>
      <c r="AL217" s="2">
        <f t="shared" si="365"/>
        <v>0</v>
      </c>
      <c r="AM217" s="2">
        <f t="shared" si="365"/>
        <v>9.5192765349833388E-4</v>
      </c>
      <c r="AN217" s="2">
        <f t="shared" si="365"/>
        <v>0</v>
      </c>
      <c r="AO217" s="2">
        <f t="shared" si="365"/>
        <v>4.7641734159123384E-4</v>
      </c>
      <c r="AP217" s="2">
        <f t="shared" si="365"/>
        <v>0</v>
      </c>
      <c r="AQ217" s="2">
        <f t="shared" si="365"/>
        <v>1.429933269780745E-3</v>
      </c>
      <c r="AR217" s="2">
        <f t="shared" si="365"/>
        <v>1.9093078758949877E-3</v>
      </c>
      <c r="AS217" s="2">
        <f t="shared" si="365"/>
        <v>9.5648015303682432E-4</v>
      </c>
      <c r="AT217" s="2">
        <f t="shared" si="365"/>
        <v>0</v>
      </c>
      <c r="AU217" s="2">
        <f t="shared" si="365"/>
        <v>0</v>
      </c>
      <c r="AV217" s="2">
        <f t="shared" si="365"/>
        <v>0</v>
      </c>
      <c r="AW217" s="2">
        <f t="shared" si="365"/>
        <v>0</v>
      </c>
      <c r="AX217" s="2">
        <f t="shared" si="365"/>
        <v>0</v>
      </c>
      <c r="AY217" s="2">
        <f t="shared" si="365"/>
        <v>0</v>
      </c>
      <c r="AZ217" s="2">
        <f t="shared" si="365"/>
        <v>0</v>
      </c>
      <c r="BA217" s="2">
        <f t="shared" si="365"/>
        <v>0</v>
      </c>
      <c r="BB217" s="2">
        <f t="shared" si="365"/>
        <v>0</v>
      </c>
      <c r="BC217" s="2">
        <f t="shared" si="365"/>
        <v>0</v>
      </c>
      <c r="BD217" s="2">
        <f t="shared" si="365"/>
        <v>0</v>
      </c>
      <c r="BE217" s="2">
        <f t="shared" si="365"/>
        <v>0</v>
      </c>
      <c r="BF217" s="2">
        <f t="shared" si="365"/>
        <v>0</v>
      </c>
      <c r="BG217" s="2">
        <f t="shared" si="365"/>
        <v>0</v>
      </c>
      <c r="BH217" s="2">
        <f t="shared" si="365"/>
        <v>0</v>
      </c>
      <c r="BI217" s="2">
        <f t="shared" si="365"/>
        <v>0</v>
      </c>
      <c r="BJ217" s="2">
        <f t="shared" si="365"/>
        <v>0</v>
      </c>
      <c r="BK217" s="2">
        <f t="shared" si="365"/>
        <v>0</v>
      </c>
      <c r="BL217" s="2">
        <f t="shared" si="365"/>
        <v>0</v>
      </c>
      <c r="BM217" s="2">
        <f t="shared" si="365"/>
        <v>0</v>
      </c>
      <c r="BN217" s="2" t="str">
        <f t="shared" si="365"/>
        <v/>
      </c>
      <c r="BO217" s="2" t="str">
        <f t="shared" ref="BO217:CK217" si="366">IF(BO125="","",BO125/(1-BN33))</f>
        <v/>
      </c>
      <c r="BP217" s="2" t="str">
        <f t="shared" si="366"/>
        <v/>
      </c>
      <c r="BQ217" s="2" t="str">
        <f t="shared" si="366"/>
        <v/>
      </c>
      <c r="BR217" s="2" t="str">
        <f t="shared" si="366"/>
        <v/>
      </c>
      <c r="BS217" s="2" t="str">
        <f t="shared" si="366"/>
        <v/>
      </c>
      <c r="BT217" s="2" t="str">
        <f t="shared" si="366"/>
        <v/>
      </c>
      <c r="BU217" s="2" t="str">
        <f t="shared" si="366"/>
        <v/>
      </c>
      <c r="BV217" s="2" t="str">
        <f t="shared" si="366"/>
        <v/>
      </c>
      <c r="BW217" s="2" t="str">
        <f t="shared" si="366"/>
        <v/>
      </c>
      <c r="BX217" s="2" t="str">
        <f t="shared" si="366"/>
        <v/>
      </c>
      <c r="BY217" s="2" t="str">
        <f t="shared" si="366"/>
        <v/>
      </c>
      <c r="BZ217" s="2" t="str">
        <f t="shared" si="366"/>
        <v/>
      </c>
      <c r="CA217" s="2" t="str">
        <f t="shared" si="366"/>
        <v/>
      </c>
      <c r="CB217" s="2" t="str">
        <f t="shared" si="366"/>
        <v/>
      </c>
      <c r="CC217" s="2" t="str">
        <f t="shared" si="366"/>
        <v/>
      </c>
      <c r="CD217" s="2" t="str">
        <f t="shared" si="366"/>
        <v/>
      </c>
      <c r="CE217" s="2" t="str">
        <f t="shared" si="366"/>
        <v/>
      </c>
      <c r="CF217" s="2" t="str">
        <f t="shared" si="366"/>
        <v/>
      </c>
      <c r="CG217" s="2" t="str">
        <f t="shared" si="366"/>
        <v/>
      </c>
      <c r="CH217" s="2" t="str">
        <f t="shared" si="366"/>
        <v/>
      </c>
      <c r="CI217" s="2" t="str">
        <f t="shared" si="366"/>
        <v/>
      </c>
      <c r="CJ217" s="2" t="str">
        <f t="shared" si="366"/>
        <v/>
      </c>
      <c r="CK217" s="2" t="str">
        <f t="shared" si="366"/>
        <v/>
      </c>
    </row>
    <row r="218" spans="1:89" ht="14.5" customHeight="1">
      <c r="A218" s="5">
        <v>41671</v>
      </c>
      <c r="B218" s="6">
        <f t="shared" si="318"/>
        <v>0</v>
      </c>
      <c r="C218" s="2">
        <f t="shared" ref="C218:BN218" si="367">IF(C126="","",C126/(1-B34))</f>
        <v>0</v>
      </c>
      <c r="D218" s="2">
        <f t="shared" si="367"/>
        <v>0</v>
      </c>
      <c r="E218" s="2">
        <f t="shared" si="367"/>
        <v>0</v>
      </c>
      <c r="F218" s="2">
        <f t="shared" si="367"/>
        <v>4.405286343612335E-4</v>
      </c>
      <c r="G218" s="2">
        <f t="shared" si="367"/>
        <v>0</v>
      </c>
      <c r="H218" s="2">
        <f t="shared" si="367"/>
        <v>0</v>
      </c>
      <c r="I218" s="2">
        <f t="shared" si="367"/>
        <v>0</v>
      </c>
      <c r="J218" s="2">
        <f t="shared" si="367"/>
        <v>4.4072278536800354E-4</v>
      </c>
      <c r="K218" s="2">
        <f t="shared" si="367"/>
        <v>0</v>
      </c>
      <c r="L218" s="2">
        <f t="shared" si="367"/>
        <v>4.4091710758377417E-4</v>
      </c>
      <c r="M218" s="2">
        <f t="shared" si="367"/>
        <v>0</v>
      </c>
      <c r="N218" s="2">
        <f t="shared" si="367"/>
        <v>4.4111160123511264E-4</v>
      </c>
      <c r="O218" s="2">
        <f t="shared" si="367"/>
        <v>0</v>
      </c>
      <c r="P218" s="2">
        <f t="shared" si="367"/>
        <v>0</v>
      </c>
      <c r="Q218" s="2">
        <f t="shared" si="367"/>
        <v>0</v>
      </c>
      <c r="R218" s="2">
        <f t="shared" si="367"/>
        <v>8.8261253309796981E-4</v>
      </c>
      <c r="S218" s="2">
        <f t="shared" si="367"/>
        <v>4.4169611307420505E-4</v>
      </c>
      <c r="T218" s="2">
        <f t="shared" si="367"/>
        <v>1.3256738842244813E-3</v>
      </c>
      <c r="U218" s="2">
        <f t="shared" si="367"/>
        <v>0</v>
      </c>
      <c r="V218" s="2">
        <f t="shared" si="367"/>
        <v>4.4247787610619398E-4</v>
      </c>
      <c r="W218" s="2">
        <f t="shared" si="367"/>
        <v>0</v>
      </c>
      <c r="X218" s="2">
        <f t="shared" si="367"/>
        <v>4.4267374944665793E-4</v>
      </c>
      <c r="Y218" s="2">
        <f t="shared" si="367"/>
        <v>8.8573959255978767E-4</v>
      </c>
      <c r="Z218" s="2">
        <f t="shared" si="367"/>
        <v>0</v>
      </c>
      <c r="AA218" s="2">
        <f t="shared" si="367"/>
        <v>0</v>
      </c>
      <c r="AB218" s="2">
        <f t="shared" si="367"/>
        <v>1.3297872340425527E-3</v>
      </c>
      <c r="AC218" s="2">
        <f t="shared" si="367"/>
        <v>0</v>
      </c>
      <c r="AD218" s="2">
        <f t="shared" si="367"/>
        <v>0</v>
      </c>
      <c r="AE218" s="2">
        <f t="shared" si="367"/>
        <v>0</v>
      </c>
      <c r="AF218" s="2">
        <f t="shared" si="367"/>
        <v>0</v>
      </c>
      <c r="AG218" s="2">
        <f t="shared" si="367"/>
        <v>0</v>
      </c>
      <c r="AH218" s="2">
        <f t="shared" si="367"/>
        <v>0</v>
      </c>
      <c r="AI218" s="2">
        <f t="shared" si="367"/>
        <v>4.8823790501553496E-3</v>
      </c>
      <c r="AJ218" s="2">
        <f t="shared" si="367"/>
        <v>1.3380909901873322E-3</v>
      </c>
      <c r="AK218" s="2">
        <f t="shared" si="367"/>
        <v>4.4662795891022879E-4</v>
      </c>
      <c r="AL218" s="2">
        <f t="shared" si="367"/>
        <v>0</v>
      </c>
      <c r="AM218" s="2">
        <f t="shared" si="367"/>
        <v>0</v>
      </c>
      <c r="AN218" s="2">
        <f t="shared" si="367"/>
        <v>0</v>
      </c>
      <c r="AO218" s="2">
        <f t="shared" si="367"/>
        <v>0</v>
      </c>
      <c r="AP218" s="2">
        <f t="shared" si="367"/>
        <v>0</v>
      </c>
      <c r="AQ218" s="2">
        <f t="shared" si="367"/>
        <v>0</v>
      </c>
      <c r="AR218" s="2">
        <f t="shared" si="367"/>
        <v>0</v>
      </c>
      <c r="AS218" s="2">
        <f t="shared" si="367"/>
        <v>0</v>
      </c>
      <c r="AT218" s="2">
        <f t="shared" si="367"/>
        <v>0</v>
      </c>
      <c r="AU218" s="2">
        <f t="shared" si="367"/>
        <v>0</v>
      </c>
      <c r="AV218" s="2">
        <f t="shared" si="367"/>
        <v>0</v>
      </c>
      <c r="AW218" s="2">
        <f t="shared" si="367"/>
        <v>0</v>
      </c>
      <c r="AX218" s="2">
        <f t="shared" si="367"/>
        <v>0</v>
      </c>
      <c r="AY218" s="2">
        <f t="shared" si="367"/>
        <v>0</v>
      </c>
      <c r="AZ218" s="2">
        <f t="shared" si="367"/>
        <v>0</v>
      </c>
      <c r="BA218" s="2">
        <f t="shared" si="367"/>
        <v>0</v>
      </c>
      <c r="BB218" s="2">
        <f t="shared" si="367"/>
        <v>0</v>
      </c>
      <c r="BC218" s="2">
        <f t="shared" si="367"/>
        <v>0</v>
      </c>
      <c r="BD218" s="2">
        <f t="shared" si="367"/>
        <v>0</v>
      </c>
      <c r="BE218" s="2">
        <f t="shared" si="367"/>
        <v>0</v>
      </c>
      <c r="BF218" s="2">
        <f t="shared" si="367"/>
        <v>0</v>
      </c>
      <c r="BG218" s="2">
        <f t="shared" si="367"/>
        <v>0</v>
      </c>
      <c r="BH218" s="2">
        <f t="shared" si="367"/>
        <v>0</v>
      </c>
      <c r="BI218" s="2">
        <f t="shared" si="367"/>
        <v>0</v>
      </c>
      <c r="BJ218" s="2">
        <f t="shared" si="367"/>
        <v>0</v>
      </c>
      <c r="BK218" s="2">
        <f t="shared" si="367"/>
        <v>0</v>
      </c>
      <c r="BL218" s="2">
        <f t="shared" si="367"/>
        <v>0</v>
      </c>
      <c r="BM218" s="2" t="str">
        <f t="shared" si="367"/>
        <v/>
      </c>
      <c r="BN218" s="2" t="str">
        <f t="shared" si="367"/>
        <v/>
      </c>
      <c r="BO218" s="2" t="str">
        <f t="shared" ref="BO218:CK218" si="368">IF(BO126="","",BO126/(1-BN34))</f>
        <v/>
      </c>
      <c r="BP218" s="2" t="str">
        <f t="shared" si="368"/>
        <v/>
      </c>
      <c r="BQ218" s="2" t="str">
        <f t="shared" si="368"/>
        <v/>
      </c>
      <c r="BR218" s="2" t="str">
        <f t="shared" si="368"/>
        <v/>
      </c>
      <c r="BS218" s="2" t="str">
        <f t="shared" si="368"/>
        <v/>
      </c>
      <c r="BT218" s="2" t="str">
        <f t="shared" si="368"/>
        <v/>
      </c>
      <c r="BU218" s="2" t="str">
        <f t="shared" si="368"/>
        <v/>
      </c>
      <c r="BV218" s="2" t="str">
        <f t="shared" si="368"/>
        <v/>
      </c>
      <c r="BW218" s="2" t="str">
        <f t="shared" si="368"/>
        <v/>
      </c>
      <c r="BX218" s="2" t="str">
        <f t="shared" si="368"/>
        <v/>
      </c>
      <c r="BY218" s="2" t="str">
        <f t="shared" si="368"/>
        <v/>
      </c>
      <c r="BZ218" s="2" t="str">
        <f t="shared" si="368"/>
        <v/>
      </c>
      <c r="CA218" s="2" t="str">
        <f t="shared" si="368"/>
        <v/>
      </c>
      <c r="CB218" s="2" t="str">
        <f t="shared" si="368"/>
        <v/>
      </c>
      <c r="CC218" s="2" t="str">
        <f t="shared" si="368"/>
        <v/>
      </c>
      <c r="CD218" s="2" t="str">
        <f t="shared" si="368"/>
        <v/>
      </c>
      <c r="CE218" s="2" t="str">
        <f t="shared" si="368"/>
        <v/>
      </c>
      <c r="CF218" s="2" t="str">
        <f t="shared" si="368"/>
        <v/>
      </c>
      <c r="CG218" s="2" t="str">
        <f t="shared" si="368"/>
        <v/>
      </c>
      <c r="CH218" s="2" t="str">
        <f t="shared" si="368"/>
        <v/>
      </c>
      <c r="CI218" s="2" t="str">
        <f t="shared" si="368"/>
        <v/>
      </c>
      <c r="CJ218" s="2" t="str">
        <f t="shared" si="368"/>
        <v/>
      </c>
      <c r="CK218" s="2" t="str">
        <f t="shared" si="368"/>
        <v/>
      </c>
    </row>
    <row r="219" spans="1:89" ht="14.5" customHeight="1">
      <c r="A219" s="5">
        <v>41699</v>
      </c>
      <c r="B219" s="6">
        <f t="shared" si="318"/>
        <v>0</v>
      </c>
      <c r="C219" s="2">
        <f t="shared" ref="C219:BN219" si="369">IF(C127="","",C127/(1-B35))</f>
        <v>0</v>
      </c>
      <c r="D219" s="2">
        <f t="shared" si="369"/>
        <v>0</v>
      </c>
      <c r="E219" s="2">
        <f t="shared" si="369"/>
        <v>0</v>
      </c>
      <c r="F219" s="2">
        <f t="shared" si="369"/>
        <v>3.9510075069142629E-4</v>
      </c>
      <c r="G219" s="2">
        <f t="shared" si="369"/>
        <v>3.9525691699604737E-4</v>
      </c>
      <c r="H219" s="2">
        <f t="shared" si="369"/>
        <v>3.9541320680110733E-4</v>
      </c>
      <c r="I219" s="2">
        <f t="shared" si="369"/>
        <v>1.582278481012658E-3</v>
      </c>
      <c r="J219" s="2">
        <f t="shared" si="369"/>
        <v>3.9619651347068147E-4</v>
      </c>
      <c r="K219" s="2">
        <f t="shared" si="369"/>
        <v>3.9635354736424893E-4</v>
      </c>
      <c r="L219" s="2">
        <f t="shared" si="369"/>
        <v>0</v>
      </c>
      <c r="M219" s="2">
        <f t="shared" si="369"/>
        <v>7.9302141157811315E-4</v>
      </c>
      <c r="N219" s="2">
        <f t="shared" si="369"/>
        <v>3.9682539682539688E-4</v>
      </c>
      <c r="O219" s="2">
        <f t="shared" si="369"/>
        <v>0</v>
      </c>
      <c r="P219" s="2">
        <f t="shared" si="369"/>
        <v>0</v>
      </c>
      <c r="Q219" s="2">
        <f t="shared" si="369"/>
        <v>0</v>
      </c>
      <c r="R219" s="2">
        <f t="shared" si="369"/>
        <v>1.1909487892020636E-3</v>
      </c>
      <c r="S219" s="2">
        <f t="shared" si="369"/>
        <v>1.589825119236884E-3</v>
      </c>
      <c r="T219" s="2">
        <f t="shared" si="369"/>
        <v>3.9808917197452318E-4</v>
      </c>
      <c r="U219" s="2">
        <f t="shared" si="369"/>
        <v>3.9824771007566706E-4</v>
      </c>
      <c r="V219" s="2">
        <f t="shared" si="369"/>
        <v>1.9920318725099588E-3</v>
      </c>
      <c r="W219" s="2">
        <f t="shared" si="369"/>
        <v>1.596806387225549E-3</v>
      </c>
      <c r="X219" s="2">
        <f t="shared" si="369"/>
        <v>1.5993602558976412E-3</v>
      </c>
      <c r="Y219" s="2">
        <f t="shared" si="369"/>
        <v>4.0048057669203043E-4</v>
      </c>
      <c r="Z219" s="2">
        <f t="shared" si="369"/>
        <v>4.0064102564102568E-4</v>
      </c>
      <c r="AA219" s="2">
        <f t="shared" si="369"/>
        <v>0</v>
      </c>
      <c r="AB219" s="2">
        <f t="shared" si="369"/>
        <v>0</v>
      </c>
      <c r="AC219" s="2">
        <f t="shared" si="369"/>
        <v>0</v>
      </c>
      <c r="AD219" s="2">
        <f t="shared" si="369"/>
        <v>0</v>
      </c>
      <c r="AE219" s="2">
        <f t="shared" si="369"/>
        <v>0</v>
      </c>
      <c r="AF219" s="2">
        <f t="shared" si="369"/>
        <v>0</v>
      </c>
      <c r="AG219" s="2">
        <f t="shared" si="369"/>
        <v>0</v>
      </c>
      <c r="AH219" s="2">
        <f t="shared" si="369"/>
        <v>2.8056112224448902E-3</v>
      </c>
      <c r="AI219" s="2">
        <f t="shared" si="369"/>
        <v>4.0192926045016256E-4</v>
      </c>
      <c r="AJ219" s="2">
        <f t="shared" si="369"/>
        <v>0</v>
      </c>
      <c r="AK219" s="2">
        <f t="shared" si="369"/>
        <v>4.0209087253719172E-4</v>
      </c>
      <c r="AL219" s="2">
        <f t="shared" si="369"/>
        <v>0</v>
      </c>
      <c r="AM219" s="2">
        <f t="shared" si="369"/>
        <v>0</v>
      </c>
      <c r="AN219" s="2">
        <f t="shared" si="369"/>
        <v>0</v>
      </c>
      <c r="AO219" s="2">
        <f t="shared" si="369"/>
        <v>0</v>
      </c>
      <c r="AP219" s="2">
        <f t="shared" si="369"/>
        <v>8.045052292839904E-4</v>
      </c>
      <c r="AQ219" s="2">
        <f t="shared" si="369"/>
        <v>0</v>
      </c>
      <c r="AR219" s="2">
        <f t="shared" si="369"/>
        <v>8.0515297906602265E-4</v>
      </c>
      <c r="AS219" s="2">
        <f t="shared" si="369"/>
        <v>0</v>
      </c>
      <c r="AT219" s="2">
        <f t="shared" si="369"/>
        <v>0</v>
      </c>
      <c r="AU219" s="2">
        <f t="shared" si="369"/>
        <v>0</v>
      </c>
      <c r="AV219" s="2">
        <f t="shared" si="369"/>
        <v>0</v>
      </c>
      <c r="AW219" s="2">
        <f t="shared" si="369"/>
        <v>0</v>
      </c>
      <c r="AX219" s="2">
        <f t="shared" si="369"/>
        <v>0</v>
      </c>
      <c r="AY219" s="2">
        <f t="shared" si="369"/>
        <v>0</v>
      </c>
      <c r="AZ219" s="2">
        <f t="shared" si="369"/>
        <v>0</v>
      </c>
      <c r="BA219" s="2">
        <f t="shared" si="369"/>
        <v>0</v>
      </c>
      <c r="BB219" s="2">
        <f t="shared" si="369"/>
        <v>0</v>
      </c>
      <c r="BC219" s="2">
        <f t="shared" si="369"/>
        <v>0</v>
      </c>
      <c r="BD219" s="2">
        <f t="shared" si="369"/>
        <v>0</v>
      </c>
      <c r="BE219" s="2">
        <f t="shared" si="369"/>
        <v>0</v>
      </c>
      <c r="BF219" s="2">
        <f t="shared" si="369"/>
        <v>0</v>
      </c>
      <c r="BG219" s="2">
        <f t="shared" si="369"/>
        <v>0</v>
      </c>
      <c r="BH219" s="2">
        <f t="shared" si="369"/>
        <v>0</v>
      </c>
      <c r="BI219" s="2">
        <f t="shared" si="369"/>
        <v>0</v>
      </c>
      <c r="BJ219" s="2">
        <f t="shared" si="369"/>
        <v>0</v>
      </c>
      <c r="BK219" s="2">
        <f t="shared" si="369"/>
        <v>0</v>
      </c>
      <c r="BL219" s="2" t="str">
        <f t="shared" si="369"/>
        <v/>
      </c>
      <c r="BM219" s="2" t="str">
        <f t="shared" si="369"/>
        <v/>
      </c>
      <c r="BN219" s="2" t="str">
        <f t="shared" si="369"/>
        <v/>
      </c>
      <c r="BO219" s="2" t="str">
        <f t="shared" ref="BO219:CK219" si="370">IF(BO127="","",BO127/(1-BN35))</f>
        <v/>
      </c>
      <c r="BP219" s="2" t="str">
        <f t="shared" si="370"/>
        <v/>
      </c>
      <c r="BQ219" s="2" t="str">
        <f t="shared" si="370"/>
        <v/>
      </c>
      <c r="BR219" s="2" t="str">
        <f t="shared" si="370"/>
        <v/>
      </c>
      <c r="BS219" s="2" t="str">
        <f t="shared" si="370"/>
        <v/>
      </c>
      <c r="BT219" s="2" t="str">
        <f t="shared" si="370"/>
        <v/>
      </c>
      <c r="BU219" s="2" t="str">
        <f t="shared" si="370"/>
        <v/>
      </c>
      <c r="BV219" s="2" t="str">
        <f t="shared" si="370"/>
        <v/>
      </c>
      <c r="BW219" s="2" t="str">
        <f t="shared" si="370"/>
        <v/>
      </c>
      <c r="BX219" s="2" t="str">
        <f t="shared" si="370"/>
        <v/>
      </c>
      <c r="BY219" s="2" t="str">
        <f t="shared" si="370"/>
        <v/>
      </c>
      <c r="BZ219" s="2" t="str">
        <f t="shared" si="370"/>
        <v/>
      </c>
      <c r="CA219" s="2" t="str">
        <f t="shared" si="370"/>
        <v/>
      </c>
      <c r="CB219" s="2" t="str">
        <f t="shared" si="370"/>
        <v/>
      </c>
      <c r="CC219" s="2" t="str">
        <f t="shared" si="370"/>
        <v/>
      </c>
      <c r="CD219" s="2" t="str">
        <f t="shared" si="370"/>
        <v/>
      </c>
      <c r="CE219" s="2" t="str">
        <f t="shared" si="370"/>
        <v/>
      </c>
      <c r="CF219" s="2" t="str">
        <f t="shared" si="370"/>
        <v/>
      </c>
      <c r="CG219" s="2" t="str">
        <f t="shared" si="370"/>
        <v/>
      </c>
      <c r="CH219" s="2" t="str">
        <f t="shared" si="370"/>
        <v/>
      </c>
      <c r="CI219" s="2" t="str">
        <f t="shared" si="370"/>
        <v/>
      </c>
      <c r="CJ219" s="2" t="str">
        <f t="shared" si="370"/>
        <v/>
      </c>
      <c r="CK219" s="2" t="str">
        <f t="shared" si="370"/>
        <v/>
      </c>
    </row>
    <row r="220" spans="1:89" ht="14.5" customHeight="1">
      <c r="A220" s="5">
        <v>41730</v>
      </c>
      <c r="B220" s="6">
        <f t="shared" si="318"/>
        <v>0</v>
      </c>
      <c r="C220" s="2">
        <f t="shared" ref="C220:BN220" si="371">IF(C128="","",C128/(1-B36))</f>
        <v>0</v>
      </c>
      <c r="D220" s="2">
        <f t="shared" si="371"/>
        <v>0</v>
      </c>
      <c r="E220" s="2">
        <f t="shared" si="371"/>
        <v>0</v>
      </c>
      <c r="F220" s="2">
        <f t="shared" si="371"/>
        <v>0</v>
      </c>
      <c r="G220" s="2">
        <f t="shared" si="371"/>
        <v>0</v>
      </c>
      <c r="H220" s="2">
        <f t="shared" si="371"/>
        <v>0</v>
      </c>
      <c r="I220" s="2">
        <f t="shared" si="371"/>
        <v>0</v>
      </c>
      <c r="J220" s="2">
        <f t="shared" si="371"/>
        <v>4.2034468263976461E-4</v>
      </c>
      <c r="K220" s="2">
        <f t="shared" si="371"/>
        <v>0</v>
      </c>
      <c r="L220" s="2">
        <f t="shared" si="371"/>
        <v>0</v>
      </c>
      <c r="M220" s="2">
        <f t="shared" si="371"/>
        <v>0</v>
      </c>
      <c r="N220" s="2">
        <f t="shared" si="371"/>
        <v>0</v>
      </c>
      <c r="O220" s="2">
        <f t="shared" si="371"/>
        <v>0</v>
      </c>
      <c r="P220" s="2">
        <f t="shared" si="371"/>
        <v>4.2052144659377626E-4</v>
      </c>
      <c r="Q220" s="2">
        <f t="shared" si="371"/>
        <v>4.2069835927639878E-4</v>
      </c>
      <c r="R220" s="2">
        <f t="shared" si="371"/>
        <v>8.4175084175084182E-4</v>
      </c>
      <c r="S220" s="2">
        <f t="shared" si="371"/>
        <v>4.2122999157540015E-4</v>
      </c>
      <c r="T220" s="2">
        <f t="shared" si="371"/>
        <v>1.6856300042140749E-3</v>
      </c>
      <c r="U220" s="2">
        <f t="shared" si="371"/>
        <v>1.6884761502743773E-3</v>
      </c>
      <c r="V220" s="2">
        <f t="shared" si="371"/>
        <v>4.2283298097251583E-4</v>
      </c>
      <c r="W220" s="2">
        <f t="shared" si="371"/>
        <v>0</v>
      </c>
      <c r="X220" s="2">
        <f t="shared" si="371"/>
        <v>1.2690355329949238E-3</v>
      </c>
      <c r="Y220" s="2">
        <f t="shared" si="371"/>
        <v>0</v>
      </c>
      <c r="Z220" s="2">
        <f t="shared" si="371"/>
        <v>1.2706480304955537E-3</v>
      </c>
      <c r="AA220" s="2">
        <f t="shared" si="371"/>
        <v>0</v>
      </c>
      <c r="AB220" s="2">
        <f t="shared" si="371"/>
        <v>0</v>
      </c>
      <c r="AC220" s="2">
        <f t="shared" si="371"/>
        <v>0</v>
      </c>
      <c r="AD220" s="2">
        <f t="shared" si="371"/>
        <v>0</v>
      </c>
      <c r="AE220" s="2">
        <f t="shared" si="371"/>
        <v>0</v>
      </c>
      <c r="AF220" s="2">
        <f t="shared" si="371"/>
        <v>0</v>
      </c>
      <c r="AG220" s="2">
        <f t="shared" si="371"/>
        <v>2.1204410517387607E-3</v>
      </c>
      <c r="AH220" s="2">
        <f t="shared" si="371"/>
        <v>1.274968125796856E-3</v>
      </c>
      <c r="AI220" s="2">
        <f t="shared" si="371"/>
        <v>0</v>
      </c>
      <c r="AJ220" s="2">
        <f t="shared" si="371"/>
        <v>0</v>
      </c>
      <c r="AK220" s="2">
        <f t="shared" si="371"/>
        <v>0</v>
      </c>
      <c r="AL220" s="2">
        <f t="shared" si="371"/>
        <v>0</v>
      </c>
      <c r="AM220" s="2">
        <f t="shared" si="371"/>
        <v>0</v>
      </c>
      <c r="AN220" s="2">
        <f t="shared" si="371"/>
        <v>1.2765957446808503E-3</v>
      </c>
      <c r="AO220" s="2">
        <f t="shared" si="371"/>
        <v>0</v>
      </c>
      <c r="AP220" s="2">
        <f t="shared" si="371"/>
        <v>0</v>
      </c>
      <c r="AQ220" s="2">
        <f t="shared" si="371"/>
        <v>2.1303792074989355E-3</v>
      </c>
      <c r="AR220" s="2">
        <f t="shared" si="371"/>
        <v>0</v>
      </c>
      <c r="AS220" s="2">
        <f t="shared" si="371"/>
        <v>0</v>
      </c>
      <c r="AT220" s="2">
        <f t="shared" si="371"/>
        <v>0</v>
      </c>
      <c r="AU220" s="2">
        <f t="shared" si="371"/>
        <v>0</v>
      </c>
      <c r="AV220" s="2">
        <f t="shared" si="371"/>
        <v>0</v>
      </c>
      <c r="AW220" s="2">
        <f t="shared" si="371"/>
        <v>0</v>
      </c>
      <c r="AX220" s="2">
        <f t="shared" si="371"/>
        <v>0</v>
      </c>
      <c r="AY220" s="2">
        <f t="shared" si="371"/>
        <v>0</v>
      </c>
      <c r="AZ220" s="2">
        <f t="shared" si="371"/>
        <v>0</v>
      </c>
      <c r="BA220" s="2">
        <f t="shared" si="371"/>
        <v>0</v>
      </c>
      <c r="BB220" s="2">
        <f t="shared" si="371"/>
        <v>0</v>
      </c>
      <c r="BC220" s="2">
        <f t="shared" si="371"/>
        <v>0</v>
      </c>
      <c r="BD220" s="2">
        <f t="shared" si="371"/>
        <v>0</v>
      </c>
      <c r="BE220" s="2">
        <f t="shared" si="371"/>
        <v>0</v>
      </c>
      <c r="BF220" s="2">
        <f t="shared" si="371"/>
        <v>0</v>
      </c>
      <c r="BG220" s="2">
        <f t="shared" si="371"/>
        <v>0</v>
      </c>
      <c r="BH220" s="2">
        <f t="shared" si="371"/>
        <v>0</v>
      </c>
      <c r="BI220" s="2">
        <f t="shared" si="371"/>
        <v>0</v>
      </c>
      <c r="BJ220" s="2">
        <f t="shared" si="371"/>
        <v>0</v>
      </c>
      <c r="BK220" s="2" t="str">
        <f t="shared" si="371"/>
        <v/>
      </c>
      <c r="BL220" s="2" t="str">
        <f t="shared" si="371"/>
        <v/>
      </c>
      <c r="BM220" s="2" t="str">
        <f t="shared" si="371"/>
        <v/>
      </c>
      <c r="BN220" s="2" t="str">
        <f t="shared" si="371"/>
        <v/>
      </c>
      <c r="BO220" s="2" t="str">
        <f t="shared" ref="BO220:CK220" si="372">IF(BO128="","",BO128/(1-BN36))</f>
        <v/>
      </c>
      <c r="BP220" s="2" t="str">
        <f t="shared" si="372"/>
        <v/>
      </c>
      <c r="BQ220" s="2" t="str">
        <f t="shared" si="372"/>
        <v/>
      </c>
      <c r="BR220" s="2" t="str">
        <f t="shared" si="372"/>
        <v/>
      </c>
      <c r="BS220" s="2" t="str">
        <f t="shared" si="372"/>
        <v/>
      </c>
      <c r="BT220" s="2" t="str">
        <f t="shared" si="372"/>
        <v/>
      </c>
      <c r="BU220" s="2" t="str">
        <f t="shared" si="372"/>
        <v/>
      </c>
      <c r="BV220" s="2" t="str">
        <f t="shared" si="372"/>
        <v/>
      </c>
      <c r="BW220" s="2" t="str">
        <f t="shared" si="372"/>
        <v/>
      </c>
      <c r="BX220" s="2" t="str">
        <f t="shared" si="372"/>
        <v/>
      </c>
      <c r="BY220" s="2" t="str">
        <f t="shared" si="372"/>
        <v/>
      </c>
      <c r="BZ220" s="2" t="str">
        <f t="shared" si="372"/>
        <v/>
      </c>
      <c r="CA220" s="2" t="str">
        <f t="shared" si="372"/>
        <v/>
      </c>
      <c r="CB220" s="2" t="str">
        <f t="shared" si="372"/>
        <v/>
      </c>
      <c r="CC220" s="2" t="str">
        <f t="shared" si="372"/>
        <v/>
      </c>
      <c r="CD220" s="2" t="str">
        <f t="shared" si="372"/>
        <v/>
      </c>
      <c r="CE220" s="2" t="str">
        <f t="shared" si="372"/>
        <v/>
      </c>
      <c r="CF220" s="2" t="str">
        <f t="shared" si="372"/>
        <v/>
      </c>
      <c r="CG220" s="2" t="str">
        <f t="shared" si="372"/>
        <v/>
      </c>
      <c r="CH220" s="2" t="str">
        <f t="shared" si="372"/>
        <v/>
      </c>
      <c r="CI220" s="2" t="str">
        <f t="shared" si="372"/>
        <v/>
      </c>
      <c r="CJ220" s="2" t="str">
        <f t="shared" si="372"/>
        <v/>
      </c>
      <c r="CK220" s="2" t="str">
        <f t="shared" si="372"/>
        <v/>
      </c>
    </row>
    <row r="221" spans="1:89" ht="14.5" customHeight="1">
      <c r="A221" s="5">
        <v>41760</v>
      </c>
      <c r="B221" s="6">
        <f t="shared" si="318"/>
        <v>0</v>
      </c>
      <c r="C221" s="2">
        <f t="shared" ref="C221:BN221" si="373">IF(C129="","",C129/(1-B37))</f>
        <v>0</v>
      </c>
      <c r="D221" s="2">
        <f t="shared" si="373"/>
        <v>0</v>
      </c>
      <c r="E221" s="2">
        <f t="shared" si="373"/>
        <v>4.2069835927639884E-4</v>
      </c>
      <c r="F221" s="2">
        <f t="shared" si="373"/>
        <v>4.2087542087542086E-4</v>
      </c>
      <c r="G221" s="2">
        <f t="shared" si="373"/>
        <v>4.2105263157894728E-4</v>
      </c>
      <c r="H221" s="2">
        <f t="shared" si="373"/>
        <v>4.2122999157540025E-4</v>
      </c>
      <c r="I221" s="2">
        <f t="shared" si="373"/>
        <v>8.4281500210703732E-4</v>
      </c>
      <c r="J221" s="2">
        <f t="shared" si="373"/>
        <v>0</v>
      </c>
      <c r="K221" s="2">
        <f t="shared" si="373"/>
        <v>0</v>
      </c>
      <c r="L221" s="2">
        <f t="shared" si="373"/>
        <v>4.2176296921130361E-4</v>
      </c>
      <c r="M221" s="2">
        <f t="shared" si="373"/>
        <v>4.2194092827004209E-4</v>
      </c>
      <c r="N221" s="2">
        <f t="shared" si="373"/>
        <v>0</v>
      </c>
      <c r="O221" s="2">
        <f t="shared" si="373"/>
        <v>4.2211903756859422E-4</v>
      </c>
      <c r="P221" s="2">
        <f t="shared" si="373"/>
        <v>4.2229729729729721E-4</v>
      </c>
      <c r="Q221" s="2">
        <f t="shared" si="373"/>
        <v>4.2247570764681063E-4</v>
      </c>
      <c r="R221" s="2">
        <f t="shared" si="373"/>
        <v>8.4530853761622976E-4</v>
      </c>
      <c r="S221" s="2">
        <f t="shared" si="373"/>
        <v>4.2301184433164165E-4</v>
      </c>
      <c r="T221" s="2">
        <f t="shared" si="373"/>
        <v>8.4638171815488766E-4</v>
      </c>
      <c r="U221" s="2">
        <f t="shared" si="373"/>
        <v>8.470986869970349E-4</v>
      </c>
      <c r="V221" s="2">
        <f t="shared" si="373"/>
        <v>1.6956337431114884E-3</v>
      </c>
      <c r="W221" s="2">
        <f t="shared" si="373"/>
        <v>0</v>
      </c>
      <c r="X221" s="2">
        <f t="shared" si="373"/>
        <v>0</v>
      </c>
      <c r="Y221" s="2">
        <f t="shared" si="373"/>
        <v>0</v>
      </c>
      <c r="Z221" s="2">
        <f t="shared" si="373"/>
        <v>0</v>
      </c>
      <c r="AA221" s="2">
        <f t="shared" si="373"/>
        <v>0</v>
      </c>
      <c r="AB221" s="2">
        <f t="shared" si="373"/>
        <v>0</v>
      </c>
      <c r="AC221" s="2">
        <f t="shared" si="373"/>
        <v>0</v>
      </c>
      <c r="AD221" s="2">
        <f t="shared" si="373"/>
        <v>0</v>
      </c>
      <c r="AE221" s="2">
        <f t="shared" si="373"/>
        <v>0</v>
      </c>
      <c r="AF221" s="2">
        <f t="shared" si="373"/>
        <v>2.9723991507430987E-3</v>
      </c>
      <c r="AG221" s="2">
        <f t="shared" si="373"/>
        <v>0</v>
      </c>
      <c r="AH221" s="2">
        <f t="shared" si="373"/>
        <v>0</v>
      </c>
      <c r="AI221" s="2">
        <f t="shared" si="373"/>
        <v>1.2776831345826245E-3</v>
      </c>
      <c r="AJ221" s="2">
        <f t="shared" si="373"/>
        <v>0</v>
      </c>
      <c r="AK221" s="2">
        <f t="shared" si="373"/>
        <v>0</v>
      </c>
      <c r="AL221" s="2">
        <f t="shared" si="373"/>
        <v>0</v>
      </c>
      <c r="AM221" s="2">
        <f t="shared" si="373"/>
        <v>0</v>
      </c>
      <c r="AN221" s="2">
        <f t="shared" si="373"/>
        <v>0</v>
      </c>
      <c r="AO221" s="2">
        <f t="shared" si="373"/>
        <v>0</v>
      </c>
      <c r="AP221" s="2">
        <f t="shared" si="373"/>
        <v>0</v>
      </c>
      <c r="AQ221" s="2">
        <f t="shared" si="373"/>
        <v>0</v>
      </c>
      <c r="AR221" s="2">
        <f t="shared" si="373"/>
        <v>0</v>
      </c>
      <c r="AS221" s="2">
        <f t="shared" si="373"/>
        <v>0</v>
      </c>
      <c r="AT221" s="2">
        <f t="shared" si="373"/>
        <v>0</v>
      </c>
      <c r="AU221" s="2">
        <f t="shared" si="373"/>
        <v>0</v>
      </c>
      <c r="AV221" s="2">
        <f t="shared" si="373"/>
        <v>0</v>
      </c>
      <c r="AW221" s="2">
        <f t="shared" si="373"/>
        <v>0</v>
      </c>
      <c r="AX221" s="2">
        <f t="shared" si="373"/>
        <v>0</v>
      </c>
      <c r="AY221" s="2">
        <f t="shared" si="373"/>
        <v>0</v>
      </c>
      <c r="AZ221" s="2">
        <f t="shared" si="373"/>
        <v>0</v>
      </c>
      <c r="BA221" s="2">
        <f t="shared" si="373"/>
        <v>0</v>
      </c>
      <c r="BB221" s="2">
        <f t="shared" si="373"/>
        <v>0</v>
      </c>
      <c r="BC221" s="2">
        <f t="shared" si="373"/>
        <v>0</v>
      </c>
      <c r="BD221" s="2">
        <f t="shared" si="373"/>
        <v>0</v>
      </c>
      <c r="BE221" s="2">
        <f t="shared" si="373"/>
        <v>0</v>
      </c>
      <c r="BF221" s="2">
        <f t="shared" si="373"/>
        <v>0</v>
      </c>
      <c r="BG221" s="2">
        <f t="shared" si="373"/>
        <v>0</v>
      </c>
      <c r="BH221" s="2">
        <f t="shared" si="373"/>
        <v>0</v>
      </c>
      <c r="BI221" s="2">
        <f t="shared" si="373"/>
        <v>0</v>
      </c>
      <c r="BJ221" s="2" t="str">
        <f t="shared" si="373"/>
        <v/>
      </c>
      <c r="BK221" s="2" t="str">
        <f t="shared" si="373"/>
        <v/>
      </c>
      <c r="BL221" s="2" t="str">
        <f t="shared" si="373"/>
        <v/>
      </c>
      <c r="BM221" s="2" t="str">
        <f t="shared" si="373"/>
        <v/>
      </c>
      <c r="BN221" s="2" t="str">
        <f t="shared" si="373"/>
        <v/>
      </c>
      <c r="BO221" s="2" t="str">
        <f t="shared" ref="BO221:CK221" si="374">IF(BO129="","",BO129/(1-BN37))</f>
        <v/>
      </c>
      <c r="BP221" s="2" t="str">
        <f t="shared" si="374"/>
        <v/>
      </c>
      <c r="BQ221" s="2" t="str">
        <f t="shared" si="374"/>
        <v/>
      </c>
      <c r="BR221" s="2" t="str">
        <f t="shared" si="374"/>
        <v/>
      </c>
      <c r="BS221" s="2" t="str">
        <f t="shared" si="374"/>
        <v/>
      </c>
      <c r="BT221" s="2" t="str">
        <f t="shared" si="374"/>
        <v/>
      </c>
      <c r="BU221" s="2" t="str">
        <f t="shared" si="374"/>
        <v/>
      </c>
      <c r="BV221" s="2" t="str">
        <f t="shared" si="374"/>
        <v/>
      </c>
      <c r="BW221" s="2" t="str">
        <f t="shared" si="374"/>
        <v/>
      </c>
      <c r="BX221" s="2" t="str">
        <f t="shared" si="374"/>
        <v/>
      </c>
      <c r="BY221" s="2" t="str">
        <f t="shared" si="374"/>
        <v/>
      </c>
      <c r="BZ221" s="2" t="str">
        <f t="shared" si="374"/>
        <v/>
      </c>
      <c r="CA221" s="2" t="str">
        <f t="shared" si="374"/>
        <v/>
      </c>
      <c r="CB221" s="2" t="str">
        <f t="shared" si="374"/>
        <v/>
      </c>
      <c r="CC221" s="2" t="str">
        <f t="shared" si="374"/>
        <v/>
      </c>
      <c r="CD221" s="2" t="str">
        <f t="shared" si="374"/>
        <v/>
      </c>
      <c r="CE221" s="2" t="str">
        <f t="shared" si="374"/>
        <v/>
      </c>
      <c r="CF221" s="2" t="str">
        <f t="shared" si="374"/>
        <v/>
      </c>
      <c r="CG221" s="2" t="str">
        <f t="shared" si="374"/>
        <v/>
      </c>
      <c r="CH221" s="2" t="str">
        <f t="shared" si="374"/>
        <v/>
      </c>
      <c r="CI221" s="2" t="str">
        <f t="shared" si="374"/>
        <v/>
      </c>
      <c r="CJ221" s="2" t="str">
        <f t="shared" si="374"/>
        <v/>
      </c>
      <c r="CK221" s="2" t="str">
        <f t="shared" si="374"/>
        <v/>
      </c>
    </row>
    <row r="222" spans="1:89" ht="14.5" customHeight="1">
      <c r="A222" s="5">
        <v>41791</v>
      </c>
      <c r="B222" s="6">
        <f t="shared" si="318"/>
        <v>0</v>
      </c>
      <c r="C222" s="2">
        <f t="shared" ref="C222:BN222" si="375">IF(C130="","",C130/(1-B38))</f>
        <v>0</v>
      </c>
      <c r="D222" s="2">
        <f t="shared" si="375"/>
        <v>0</v>
      </c>
      <c r="E222" s="2">
        <f t="shared" si="375"/>
        <v>0</v>
      </c>
      <c r="F222" s="2">
        <f t="shared" si="375"/>
        <v>0</v>
      </c>
      <c r="G222" s="2">
        <f t="shared" si="375"/>
        <v>3.8372985418265541E-4</v>
      </c>
      <c r="H222" s="2">
        <f t="shared" si="375"/>
        <v>3.8387715930902113E-4</v>
      </c>
      <c r="I222" s="2">
        <f t="shared" si="375"/>
        <v>0</v>
      </c>
      <c r="J222" s="2">
        <f t="shared" si="375"/>
        <v>0</v>
      </c>
      <c r="K222" s="2">
        <f t="shared" si="375"/>
        <v>0</v>
      </c>
      <c r="L222" s="2">
        <f t="shared" si="375"/>
        <v>0</v>
      </c>
      <c r="M222" s="2">
        <f t="shared" si="375"/>
        <v>0</v>
      </c>
      <c r="N222" s="2">
        <f t="shared" si="375"/>
        <v>0</v>
      </c>
      <c r="O222" s="2">
        <f t="shared" si="375"/>
        <v>7.6804915514592934E-4</v>
      </c>
      <c r="P222" s="2">
        <f t="shared" si="375"/>
        <v>0</v>
      </c>
      <c r="Q222" s="2">
        <f t="shared" si="375"/>
        <v>7.6863950807071495E-4</v>
      </c>
      <c r="R222" s="2">
        <f t="shared" si="375"/>
        <v>3.8461538461538456E-4</v>
      </c>
      <c r="S222" s="2">
        <f t="shared" si="375"/>
        <v>7.6952674105425147E-4</v>
      </c>
      <c r="T222" s="2">
        <f t="shared" si="375"/>
        <v>1.5402387370042358E-3</v>
      </c>
      <c r="U222" s="2">
        <f t="shared" si="375"/>
        <v>3.8565368299267253E-4</v>
      </c>
      <c r="V222" s="2">
        <f t="shared" si="375"/>
        <v>0</v>
      </c>
      <c r="W222" s="2">
        <f t="shared" si="375"/>
        <v>0</v>
      </c>
      <c r="X222" s="2">
        <f t="shared" si="375"/>
        <v>3.8580246913580239E-4</v>
      </c>
      <c r="Y222" s="2">
        <f t="shared" si="375"/>
        <v>0</v>
      </c>
      <c r="Z222" s="2">
        <f t="shared" si="375"/>
        <v>0</v>
      </c>
      <c r="AA222" s="2">
        <f t="shared" si="375"/>
        <v>0</v>
      </c>
      <c r="AB222" s="2">
        <f t="shared" si="375"/>
        <v>0</v>
      </c>
      <c r="AC222" s="2">
        <f t="shared" si="375"/>
        <v>0</v>
      </c>
      <c r="AD222" s="2">
        <f t="shared" si="375"/>
        <v>0</v>
      </c>
      <c r="AE222" s="2">
        <f t="shared" si="375"/>
        <v>6.561173292165187E-3</v>
      </c>
      <c r="AF222" s="2">
        <f t="shared" si="375"/>
        <v>0</v>
      </c>
      <c r="AG222" s="2">
        <f t="shared" si="375"/>
        <v>0</v>
      </c>
      <c r="AH222" s="2">
        <f t="shared" si="375"/>
        <v>0</v>
      </c>
      <c r="AI222" s="2">
        <f t="shared" si="375"/>
        <v>0</v>
      </c>
      <c r="AJ222" s="2">
        <f t="shared" si="375"/>
        <v>0</v>
      </c>
      <c r="AK222" s="2">
        <f t="shared" si="375"/>
        <v>0</v>
      </c>
      <c r="AL222" s="2">
        <f t="shared" si="375"/>
        <v>3.8850038850038931E-4</v>
      </c>
      <c r="AM222" s="2">
        <f t="shared" si="375"/>
        <v>0</v>
      </c>
      <c r="AN222" s="2">
        <f t="shared" si="375"/>
        <v>3.8865137971239705E-4</v>
      </c>
      <c r="AO222" s="2">
        <f t="shared" si="375"/>
        <v>7.7760497667185059E-4</v>
      </c>
      <c r="AP222" s="2">
        <f t="shared" si="375"/>
        <v>0</v>
      </c>
      <c r="AQ222" s="2">
        <f t="shared" si="375"/>
        <v>0</v>
      </c>
      <c r="AR222" s="2">
        <f t="shared" si="375"/>
        <v>0</v>
      </c>
      <c r="AS222" s="2">
        <f t="shared" si="375"/>
        <v>0</v>
      </c>
      <c r="AT222" s="2">
        <f t="shared" si="375"/>
        <v>0</v>
      </c>
      <c r="AU222" s="2">
        <f t="shared" si="375"/>
        <v>0</v>
      </c>
      <c r="AV222" s="2">
        <f t="shared" si="375"/>
        <v>0</v>
      </c>
      <c r="AW222" s="2">
        <f t="shared" si="375"/>
        <v>0</v>
      </c>
      <c r="AX222" s="2">
        <f t="shared" si="375"/>
        <v>0</v>
      </c>
      <c r="AY222" s="2">
        <f t="shared" si="375"/>
        <v>0</v>
      </c>
      <c r="AZ222" s="2">
        <f t="shared" si="375"/>
        <v>0</v>
      </c>
      <c r="BA222" s="2">
        <f t="shared" si="375"/>
        <v>0</v>
      </c>
      <c r="BB222" s="2">
        <f t="shared" si="375"/>
        <v>0</v>
      </c>
      <c r="BC222" s="2">
        <f t="shared" si="375"/>
        <v>0</v>
      </c>
      <c r="BD222" s="2">
        <f t="shared" si="375"/>
        <v>0</v>
      </c>
      <c r="BE222" s="2">
        <f t="shared" si="375"/>
        <v>0</v>
      </c>
      <c r="BF222" s="2">
        <f t="shared" si="375"/>
        <v>0</v>
      </c>
      <c r="BG222" s="2">
        <f t="shared" si="375"/>
        <v>0</v>
      </c>
      <c r="BH222" s="2">
        <f t="shared" si="375"/>
        <v>0</v>
      </c>
      <c r="BI222" s="2" t="str">
        <f t="shared" si="375"/>
        <v/>
      </c>
      <c r="BJ222" s="2" t="str">
        <f t="shared" si="375"/>
        <v/>
      </c>
      <c r="BK222" s="2" t="str">
        <f t="shared" si="375"/>
        <v/>
      </c>
      <c r="BL222" s="2" t="str">
        <f t="shared" si="375"/>
        <v/>
      </c>
      <c r="BM222" s="2" t="str">
        <f t="shared" si="375"/>
        <v/>
      </c>
      <c r="BN222" s="2" t="str">
        <f t="shared" si="375"/>
        <v/>
      </c>
      <c r="BO222" s="2" t="str">
        <f t="shared" ref="BO222:CK222" si="376">IF(BO130="","",BO130/(1-BN38))</f>
        <v/>
      </c>
      <c r="BP222" s="2" t="str">
        <f t="shared" si="376"/>
        <v/>
      </c>
      <c r="BQ222" s="2" t="str">
        <f t="shared" si="376"/>
        <v/>
      </c>
      <c r="BR222" s="2" t="str">
        <f t="shared" si="376"/>
        <v/>
      </c>
      <c r="BS222" s="2" t="str">
        <f t="shared" si="376"/>
        <v/>
      </c>
      <c r="BT222" s="2" t="str">
        <f t="shared" si="376"/>
        <v/>
      </c>
      <c r="BU222" s="2" t="str">
        <f t="shared" si="376"/>
        <v/>
      </c>
      <c r="BV222" s="2" t="str">
        <f t="shared" si="376"/>
        <v/>
      </c>
      <c r="BW222" s="2" t="str">
        <f t="shared" si="376"/>
        <v/>
      </c>
      <c r="BX222" s="2" t="str">
        <f t="shared" si="376"/>
        <v/>
      </c>
      <c r="BY222" s="2" t="str">
        <f t="shared" si="376"/>
        <v/>
      </c>
      <c r="BZ222" s="2" t="str">
        <f t="shared" si="376"/>
        <v/>
      </c>
      <c r="CA222" s="2" t="str">
        <f t="shared" si="376"/>
        <v/>
      </c>
      <c r="CB222" s="2" t="str">
        <f t="shared" si="376"/>
        <v/>
      </c>
      <c r="CC222" s="2" t="str">
        <f t="shared" si="376"/>
        <v/>
      </c>
      <c r="CD222" s="2" t="str">
        <f t="shared" si="376"/>
        <v/>
      </c>
      <c r="CE222" s="2" t="str">
        <f t="shared" si="376"/>
        <v/>
      </c>
      <c r="CF222" s="2" t="str">
        <f t="shared" si="376"/>
        <v/>
      </c>
      <c r="CG222" s="2" t="str">
        <f t="shared" si="376"/>
        <v/>
      </c>
      <c r="CH222" s="2" t="str">
        <f t="shared" si="376"/>
        <v/>
      </c>
      <c r="CI222" s="2" t="str">
        <f t="shared" si="376"/>
        <v/>
      </c>
      <c r="CJ222" s="2" t="str">
        <f t="shared" si="376"/>
        <v/>
      </c>
      <c r="CK222" s="2" t="str">
        <f t="shared" si="376"/>
        <v/>
      </c>
    </row>
    <row r="223" spans="1:89" ht="14.5" customHeight="1">
      <c r="A223" s="5">
        <v>41821</v>
      </c>
      <c r="B223" s="6">
        <f t="shared" si="318"/>
        <v>0</v>
      </c>
      <c r="C223" s="2">
        <f t="shared" ref="C223:BN223" si="377">IF(C131="","",C131/(1-B39))</f>
        <v>0</v>
      </c>
      <c r="D223" s="2">
        <f t="shared" si="377"/>
        <v>0</v>
      </c>
      <c r="E223" s="2">
        <f t="shared" si="377"/>
        <v>0</v>
      </c>
      <c r="F223" s="2">
        <f t="shared" si="377"/>
        <v>0</v>
      </c>
      <c r="G223" s="2">
        <f t="shared" si="377"/>
        <v>0</v>
      </c>
      <c r="H223" s="2">
        <f t="shared" si="377"/>
        <v>4.0799673602611179E-4</v>
      </c>
      <c r="I223" s="2">
        <f t="shared" si="377"/>
        <v>8.1632653061224482E-4</v>
      </c>
      <c r="J223" s="2">
        <f t="shared" si="377"/>
        <v>0</v>
      </c>
      <c r="K223" s="2">
        <f t="shared" si="377"/>
        <v>4.0849673202614386E-4</v>
      </c>
      <c r="L223" s="2">
        <f t="shared" si="377"/>
        <v>0</v>
      </c>
      <c r="M223" s="2">
        <f t="shared" si="377"/>
        <v>0</v>
      </c>
      <c r="N223" s="2">
        <f t="shared" si="377"/>
        <v>4.0866366979975491E-4</v>
      </c>
      <c r="O223" s="2">
        <f t="shared" si="377"/>
        <v>4.088307440719539E-4</v>
      </c>
      <c r="P223" s="2">
        <f t="shared" si="377"/>
        <v>0</v>
      </c>
      <c r="Q223" s="2">
        <f t="shared" si="377"/>
        <v>1.2269938650306751E-3</v>
      </c>
      <c r="R223" s="2">
        <f t="shared" si="377"/>
        <v>1.2285012285012278E-3</v>
      </c>
      <c r="S223" s="2">
        <f t="shared" si="377"/>
        <v>0</v>
      </c>
      <c r="T223" s="2">
        <f t="shared" si="377"/>
        <v>0</v>
      </c>
      <c r="U223" s="2">
        <f t="shared" si="377"/>
        <v>0</v>
      </c>
      <c r="V223" s="2">
        <f t="shared" si="377"/>
        <v>4.1000410004100098E-4</v>
      </c>
      <c r="W223" s="2">
        <f t="shared" si="377"/>
        <v>4.1017227235438854E-4</v>
      </c>
      <c r="X223" s="2">
        <f t="shared" si="377"/>
        <v>0</v>
      </c>
      <c r="Y223" s="2">
        <f t="shared" si="377"/>
        <v>0</v>
      </c>
      <c r="Z223" s="2">
        <f t="shared" si="377"/>
        <v>0</v>
      </c>
      <c r="AA223" s="2">
        <f t="shared" si="377"/>
        <v>0</v>
      </c>
      <c r="AB223" s="2">
        <f t="shared" si="377"/>
        <v>0</v>
      </c>
      <c r="AC223" s="2">
        <f t="shared" si="377"/>
        <v>0</v>
      </c>
      <c r="AD223" s="2">
        <f t="shared" si="377"/>
        <v>6.155108740254411E-3</v>
      </c>
      <c r="AE223" s="2">
        <f t="shared" si="377"/>
        <v>0</v>
      </c>
      <c r="AF223" s="2">
        <f t="shared" si="377"/>
        <v>0</v>
      </c>
      <c r="AG223" s="2">
        <f t="shared" si="377"/>
        <v>1.2386457473162675E-3</v>
      </c>
      <c r="AH223" s="2">
        <f t="shared" si="377"/>
        <v>0</v>
      </c>
      <c r="AI223" s="2">
        <f t="shared" si="377"/>
        <v>0</v>
      </c>
      <c r="AJ223" s="2">
        <f t="shared" si="377"/>
        <v>0</v>
      </c>
      <c r="AK223" s="2">
        <f t="shared" si="377"/>
        <v>0</v>
      </c>
      <c r="AL223" s="2">
        <f t="shared" si="377"/>
        <v>0</v>
      </c>
      <c r="AM223" s="2">
        <f t="shared" si="377"/>
        <v>0</v>
      </c>
      <c r="AN223" s="2">
        <f t="shared" si="377"/>
        <v>0</v>
      </c>
      <c r="AO223" s="2">
        <f t="shared" si="377"/>
        <v>0</v>
      </c>
      <c r="AP223" s="2">
        <f t="shared" si="377"/>
        <v>0</v>
      </c>
      <c r="AQ223" s="2">
        <f t="shared" si="377"/>
        <v>0</v>
      </c>
      <c r="AR223" s="2">
        <f t="shared" si="377"/>
        <v>0</v>
      </c>
      <c r="AS223" s="2">
        <f t="shared" si="377"/>
        <v>0</v>
      </c>
      <c r="AT223" s="2">
        <f t="shared" si="377"/>
        <v>0</v>
      </c>
      <c r="AU223" s="2">
        <f t="shared" si="377"/>
        <v>0</v>
      </c>
      <c r="AV223" s="2">
        <f t="shared" si="377"/>
        <v>0</v>
      </c>
      <c r="AW223" s="2">
        <f t="shared" si="377"/>
        <v>0</v>
      </c>
      <c r="AX223" s="2">
        <f t="shared" si="377"/>
        <v>0</v>
      </c>
      <c r="AY223" s="2">
        <f t="shared" si="377"/>
        <v>0</v>
      </c>
      <c r="AZ223" s="2">
        <f t="shared" si="377"/>
        <v>0</v>
      </c>
      <c r="BA223" s="2">
        <f t="shared" si="377"/>
        <v>0</v>
      </c>
      <c r="BB223" s="2">
        <f t="shared" si="377"/>
        <v>0</v>
      </c>
      <c r="BC223" s="2">
        <f t="shared" si="377"/>
        <v>0</v>
      </c>
      <c r="BD223" s="2">
        <f t="shared" si="377"/>
        <v>0</v>
      </c>
      <c r="BE223" s="2">
        <f t="shared" si="377"/>
        <v>0</v>
      </c>
      <c r="BF223" s="2">
        <f t="shared" si="377"/>
        <v>0</v>
      </c>
      <c r="BG223" s="2">
        <f t="shared" si="377"/>
        <v>0</v>
      </c>
      <c r="BH223" s="2" t="str">
        <f t="shared" si="377"/>
        <v/>
      </c>
      <c r="BI223" s="2" t="str">
        <f t="shared" si="377"/>
        <v/>
      </c>
      <c r="BJ223" s="2" t="str">
        <f t="shared" si="377"/>
        <v/>
      </c>
      <c r="BK223" s="2" t="str">
        <f t="shared" si="377"/>
        <v/>
      </c>
      <c r="BL223" s="2" t="str">
        <f t="shared" si="377"/>
        <v/>
      </c>
      <c r="BM223" s="2" t="str">
        <f t="shared" si="377"/>
        <v/>
      </c>
      <c r="BN223" s="2" t="str">
        <f t="shared" si="377"/>
        <v/>
      </c>
      <c r="BO223" s="2" t="str">
        <f t="shared" ref="BO223:CK223" si="378">IF(BO131="","",BO131/(1-BN39))</f>
        <v/>
      </c>
      <c r="BP223" s="2" t="str">
        <f t="shared" si="378"/>
        <v/>
      </c>
      <c r="BQ223" s="2" t="str">
        <f t="shared" si="378"/>
        <v/>
      </c>
      <c r="BR223" s="2" t="str">
        <f t="shared" si="378"/>
        <v/>
      </c>
      <c r="BS223" s="2" t="str">
        <f t="shared" si="378"/>
        <v/>
      </c>
      <c r="BT223" s="2" t="str">
        <f t="shared" si="378"/>
        <v/>
      </c>
      <c r="BU223" s="2" t="str">
        <f t="shared" si="378"/>
        <v/>
      </c>
      <c r="BV223" s="2" t="str">
        <f t="shared" si="378"/>
        <v/>
      </c>
      <c r="BW223" s="2" t="str">
        <f t="shared" si="378"/>
        <v/>
      </c>
      <c r="BX223" s="2" t="str">
        <f t="shared" si="378"/>
        <v/>
      </c>
      <c r="BY223" s="2" t="str">
        <f t="shared" si="378"/>
        <v/>
      </c>
      <c r="BZ223" s="2" t="str">
        <f t="shared" si="378"/>
        <v/>
      </c>
      <c r="CA223" s="2" t="str">
        <f t="shared" si="378"/>
        <v/>
      </c>
      <c r="CB223" s="2" t="str">
        <f t="shared" si="378"/>
        <v/>
      </c>
      <c r="CC223" s="2" t="str">
        <f t="shared" si="378"/>
        <v/>
      </c>
      <c r="CD223" s="2" t="str">
        <f t="shared" si="378"/>
        <v/>
      </c>
      <c r="CE223" s="2" t="str">
        <f t="shared" si="378"/>
        <v/>
      </c>
      <c r="CF223" s="2" t="str">
        <f t="shared" si="378"/>
        <v/>
      </c>
      <c r="CG223" s="2" t="str">
        <f t="shared" si="378"/>
        <v/>
      </c>
      <c r="CH223" s="2" t="str">
        <f t="shared" si="378"/>
        <v/>
      </c>
      <c r="CI223" s="2" t="str">
        <f t="shared" si="378"/>
        <v/>
      </c>
      <c r="CJ223" s="2" t="str">
        <f t="shared" si="378"/>
        <v/>
      </c>
      <c r="CK223" s="2" t="str">
        <f t="shared" si="378"/>
        <v/>
      </c>
    </row>
    <row r="224" spans="1:89" ht="14.5" customHeight="1">
      <c r="A224" s="5">
        <v>41852</v>
      </c>
      <c r="B224" s="6">
        <f t="shared" si="318"/>
        <v>0</v>
      </c>
      <c r="C224" s="2">
        <f t="shared" ref="C224:BN224" si="379">IF(C132="","",C132/(1-B40))</f>
        <v>0</v>
      </c>
      <c r="D224" s="2">
        <f t="shared" si="379"/>
        <v>0</v>
      </c>
      <c r="E224" s="2">
        <f t="shared" si="379"/>
        <v>0</v>
      </c>
      <c r="F224" s="2">
        <f t="shared" si="379"/>
        <v>0</v>
      </c>
      <c r="G224" s="2">
        <f t="shared" si="379"/>
        <v>0</v>
      </c>
      <c r="H224" s="2">
        <f t="shared" si="379"/>
        <v>0</v>
      </c>
      <c r="I224" s="2">
        <f t="shared" si="379"/>
        <v>0</v>
      </c>
      <c r="J224" s="2">
        <f t="shared" si="379"/>
        <v>7.9396585946804284E-4</v>
      </c>
      <c r="K224" s="2">
        <f t="shared" si="379"/>
        <v>1.1918951132300357E-3</v>
      </c>
      <c r="L224" s="2">
        <f t="shared" si="379"/>
        <v>1.5910898965791568E-3</v>
      </c>
      <c r="M224" s="2">
        <f t="shared" si="379"/>
        <v>3.9840637450199188E-4</v>
      </c>
      <c r="N224" s="2">
        <f t="shared" si="379"/>
        <v>0</v>
      </c>
      <c r="O224" s="2">
        <f t="shared" si="379"/>
        <v>1.1956954962136313E-3</v>
      </c>
      <c r="P224" s="2">
        <f t="shared" si="379"/>
        <v>1.1971268954509172E-3</v>
      </c>
      <c r="Q224" s="2">
        <f t="shared" si="379"/>
        <v>3.9952057530962828E-4</v>
      </c>
      <c r="R224" s="2">
        <f t="shared" si="379"/>
        <v>1.1990407673860915E-3</v>
      </c>
      <c r="S224" s="2">
        <f t="shared" si="379"/>
        <v>0</v>
      </c>
      <c r="T224" s="2">
        <f t="shared" si="379"/>
        <v>2.0008003201280522E-3</v>
      </c>
      <c r="U224" s="2">
        <f t="shared" si="379"/>
        <v>8.0192461908580549E-4</v>
      </c>
      <c r="V224" s="2">
        <f t="shared" si="379"/>
        <v>4.0128410914927752E-4</v>
      </c>
      <c r="W224" s="2">
        <f t="shared" si="379"/>
        <v>0</v>
      </c>
      <c r="X224" s="2">
        <f t="shared" si="379"/>
        <v>0</v>
      </c>
      <c r="Y224" s="2">
        <f t="shared" si="379"/>
        <v>0</v>
      </c>
      <c r="Z224" s="2">
        <f t="shared" si="379"/>
        <v>0</v>
      </c>
      <c r="AA224" s="2">
        <f t="shared" si="379"/>
        <v>0</v>
      </c>
      <c r="AB224" s="2">
        <f t="shared" si="379"/>
        <v>0</v>
      </c>
      <c r="AC224" s="2">
        <f t="shared" si="379"/>
        <v>8.4303492573263757E-3</v>
      </c>
      <c r="AD224" s="2">
        <f t="shared" si="379"/>
        <v>4.0485829959514331E-4</v>
      </c>
      <c r="AE224" s="2">
        <f t="shared" si="379"/>
        <v>0</v>
      </c>
      <c r="AF224" s="2">
        <f t="shared" si="379"/>
        <v>0</v>
      </c>
      <c r="AG224" s="2">
        <f t="shared" si="379"/>
        <v>0</v>
      </c>
      <c r="AH224" s="2">
        <f t="shared" si="379"/>
        <v>0</v>
      </c>
      <c r="AI224" s="2">
        <f t="shared" si="379"/>
        <v>0</v>
      </c>
      <c r="AJ224" s="2">
        <f t="shared" si="379"/>
        <v>0</v>
      </c>
      <c r="AK224" s="2">
        <f t="shared" si="379"/>
        <v>4.0502227622519045E-4</v>
      </c>
      <c r="AL224" s="2">
        <f t="shared" si="379"/>
        <v>0</v>
      </c>
      <c r="AM224" s="2">
        <f t="shared" si="379"/>
        <v>0</v>
      </c>
      <c r="AN224" s="2">
        <f t="shared" si="379"/>
        <v>0</v>
      </c>
      <c r="AO224" s="2">
        <f t="shared" si="379"/>
        <v>0</v>
      </c>
      <c r="AP224" s="2">
        <f t="shared" si="379"/>
        <v>0</v>
      </c>
      <c r="AQ224" s="2">
        <f t="shared" si="379"/>
        <v>0</v>
      </c>
      <c r="AR224" s="2">
        <f t="shared" si="379"/>
        <v>0</v>
      </c>
      <c r="AS224" s="2">
        <f t="shared" si="379"/>
        <v>0</v>
      </c>
      <c r="AT224" s="2">
        <f t="shared" si="379"/>
        <v>0</v>
      </c>
      <c r="AU224" s="2">
        <f t="shared" si="379"/>
        <v>0</v>
      </c>
      <c r="AV224" s="2">
        <f t="shared" si="379"/>
        <v>0</v>
      </c>
      <c r="AW224" s="2">
        <f t="shared" si="379"/>
        <v>0</v>
      </c>
      <c r="AX224" s="2">
        <f t="shared" si="379"/>
        <v>0</v>
      </c>
      <c r="AY224" s="2">
        <f t="shared" si="379"/>
        <v>0</v>
      </c>
      <c r="AZ224" s="2">
        <f t="shared" si="379"/>
        <v>0</v>
      </c>
      <c r="BA224" s="2">
        <f t="shared" si="379"/>
        <v>0</v>
      </c>
      <c r="BB224" s="2">
        <f t="shared" si="379"/>
        <v>0</v>
      </c>
      <c r="BC224" s="2">
        <f t="shared" si="379"/>
        <v>0</v>
      </c>
      <c r="BD224" s="2">
        <f t="shared" si="379"/>
        <v>0</v>
      </c>
      <c r="BE224" s="2">
        <f t="shared" si="379"/>
        <v>0</v>
      </c>
      <c r="BF224" s="2">
        <f t="shared" si="379"/>
        <v>0</v>
      </c>
      <c r="BG224" s="2" t="str">
        <f t="shared" si="379"/>
        <v/>
      </c>
      <c r="BH224" s="2" t="str">
        <f t="shared" si="379"/>
        <v/>
      </c>
      <c r="BI224" s="2" t="str">
        <f t="shared" si="379"/>
        <v/>
      </c>
      <c r="BJ224" s="2" t="str">
        <f t="shared" si="379"/>
        <v/>
      </c>
      <c r="BK224" s="2" t="str">
        <f t="shared" si="379"/>
        <v/>
      </c>
      <c r="BL224" s="2" t="str">
        <f t="shared" si="379"/>
        <v/>
      </c>
      <c r="BM224" s="2" t="str">
        <f t="shared" si="379"/>
        <v/>
      </c>
      <c r="BN224" s="2" t="str">
        <f t="shared" si="379"/>
        <v/>
      </c>
      <c r="BO224" s="2" t="str">
        <f t="shared" ref="BO224:CK224" si="380">IF(BO132="","",BO132/(1-BN40))</f>
        <v/>
      </c>
      <c r="BP224" s="2" t="str">
        <f t="shared" si="380"/>
        <v/>
      </c>
      <c r="BQ224" s="2" t="str">
        <f t="shared" si="380"/>
        <v/>
      </c>
      <c r="BR224" s="2" t="str">
        <f t="shared" si="380"/>
        <v/>
      </c>
      <c r="BS224" s="2" t="str">
        <f t="shared" si="380"/>
        <v/>
      </c>
      <c r="BT224" s="2" t="str">
        <f t="shared" si="380"/>
        <v/>
      </c>
      <c r="BU224" s="2" t="str">
        <f t="shared" si="380"/>
        <v/>
      </c>
      <c r="BV224" s="2" t="str">
        <f t="shared" si="380"/>
        <v/>
      </c>
      <c r="BW224" s="2" t="str">
        <f t="shared" si="380"/>
        <v/>
      </c>
      <c r="BX224" s="2" t="str">
        <f t="shared" si="380"/>
        <v/>
      </c>
      <c r="BY224" s="2" t="str">
        <f t="shared" si="380"/>
        <v/>
      </c>
      <c r="BZ224" s="2" t="str">
        <f t="shared" si="380"/>
        <v/>
      </c>
      <c r="CA224" s="2" t="str">
        <f t="shared" si="380"/>
        <v/>
      </c>
      <c r="CB224" s="2" t="str">
        <f t="shared" si="380"/>
        <v/>
      </c>
      <c r="CC224" s="2" t="str">
        <f t="shared" si="380"/>
        <v/>
      </c>
      <c r="CD224" s="2" t="str">
        <f t="shared" si="380"/>
        <v/>
      </c>
      <c r="CE224" s="2" t="str">
        <f t="shared" si="380"/>
        <v/>
      </c>
      <c r="CF224" s="2" t="str">
        <f t="shared" si="380"/>
        <v/>
      </c>
      <c r="CG224" s="2" t="str">
        <f t="shared" si="380"/>
        <v/>
      </c>
      <c r="CH224" s="2" t="str">
        <f t="shared" si="380"/>
        <v/>
      </c>
      <c r="CI224" s="2" t="str">
        <f t="shared" si="380"/>
        <v/>
      </c>
      <c r="CJ224" s="2" t="str">
        <f t="shared" si="380"/>
        <v/>
      </c>
      <c r="CK224" s="2" t="str">
        <f t="shared" si="380"/>
        <v/>
      </c>
    </row>
    <row r="225" spans="1:89" ht="14.5" customHeight="1">
      <c r="A225" s="5">
        <v>41883</v>
      </c>
      <c r="B225" s="6">
        <f t="shared" si="318"/>
        <v>0</v>
      </c>
      <c r="C225" s="2">
        <f t="shared" ref="C225:BN225" si="381">IF(C133="","",C133/(1-B41))</f>
        <v>0</v>
      </c>
      <c r="D225" s="2">
        <f t="shared" si="381"/>
        <v>0</v>
      </c>
      <c r="E225" s="2">
        <f t="shared" si="381"/>
        <v>3.5765379113018598E-4</v>
      </c>
      <c r="F225" s="2">
        <f t="shared" si="381"/>
        <v>0</v>
      </c>
      <c r="G225" s="2">
        <f t="shared" si="381"/>
        <v>0</v>
      </c>
      <c r="H225" s="2">
        <f t="shared" si="381"/>
        <v>0</v>
      </c>
      <c r="I225" s="2">
        <f t="shared" si="381"/>
        <v>0</v>
      </c>
      <c r="J225" s="2">
        <f t="shared" si="381"/>
        <v>3.5778175313059033E-4</v>
      </c>
      <c r="K225" s="2">
        <f t="shared" si="381"/>
        <v>3.5790980672870435E-4</v>
      </c>
      <c r="L225" s="2">
        <f t="shared" si="381"/>
        <v>1.0741138560687433E-3</v>
      </c>
      <c r="M225" s="2">
        <f t="shared" si="381"/>
        <v>3.5842293906810036E-4</v>
      </c>
      <c r="N225" s="2">
        <f t="shared" si="381"/>
        <v>7.1710290426676233E-4</v>
      </c>
      <c r="O225" s="2">
        <f t="shared" si="381"/>
        <v>0</v>
      </c>
      <c r="P225" s="2">
        <f t="shared" si="381"/>
        <v>2.1528525296017221E-3</v>
      </c>
      <c r="Q225" s="2">
        <f t="shared" si="381"/>
        <v>7.1916576770945711E-4</v>
      </c>
      <c r="R225" s="2">
        <f t="shared" si="381"/>
        <v>3.5984166966534728E-4</v>
      </c>
      <c r="S225" s="2">
        <f t="shared" si="381"/>
        <v>1.0799136069114472E-3</v>
      </c>
      <c r="T225" s="2">
        <f t="shared" si="381"/>
        <v>3.6036036036036037E-4</v>
      </c>
      <c r="U225" s="2">
        <f t="shared" si="381"/>
        <v>0</v>
      </c>
      <c r="V225" s="2">
        <f t="shared" si="381"/>
        <v>0</v>
      </c>
      <c r="W225" s="2">
        <f t="shared" si="381"/>
        <v>0</v>
      </c>
      <c r="X225" s="2">
        <f t="shared" si="381"/>
        <v>0</v>
      </c>
      <c r="Y225" s="2">
        <f t="shared" si="381"/>
        <v>0</v>
      </c>
      <c r="Z225" s="2">
        <f t="shared" si="381"/>
        <v>0</v>
      </c>
      <c r="AA225" s="2">
        <f t="shared" si="381"/>
        <v>0</v>
      </c>
      <c r="AB225" s="2">
        <f t="shared" si="381"/>
        <v>7.5702956020187459E-3</v>
      </c>
      <c r="AC225" s="2">
        <f t="shared" si="381"/>
        <v>3.6324010170722757E-4</v>
      </c>
      <c r="AD225" s="2">
        <f t="shared" si="381"/>
        <v>0</v>
      </c>
      <c r="AE225" s="2">
        <f t="shared" si="381"/>
        <v>0</v>
      </c>
      <c r="AF225" s="2">
        <f t="shared" si="381"/>
        <v>0</v>
      </c>
      <c r="AG225" s="2">
        <f t="shared" si="381"/>
        <v>1.0901162790697683E-3</v>
      </c>
      <c r="AH225" s="2">
        <f t="shared" si="381"/>
        <v>3.6376864314296021E-4</v>
      </c>
      <c r="AI225" s="2">
        <f t="shared" si="381"/>
        <v>0</v>
      </c>
      <c r="AJ225" s="2">
        <f t="shared" si="381"/>
        <v>0</v>
      </c>
      <c r="AK225" s="2">
        <f t="shared" si="381"/>
        <v>0</v>
      </c>
      <c r="AL225" s="2">
        <f t="shared" si="381"/>
        <v>3.6390101892285208E-4</v>
      </c>
      <c r="AM225" s="2">
        <f t="shared" si="381"/>
        <v>0</v>
      </c>
      <c r="AN225" s="2">
        <f t="shared" si="381"/>
        <v>0</v>
      </c>
      <c r="AO225" s="2">
        <f t="shared" si="381"/>
        <v>0</v>
      </c>
      <c r="AP225" s="2">
        <f t="shared" si="381"/>
        <v>0</v>
      </c>
      <c r="AQ225" s="2">
        <f t="shared" si="381"/>
        <v>0</v>
      </c>
      <c r="AR225" s="2">
        <f t="shared" si="381"/>
        <v>0</v>
      </c>
      <c r="AS225" s="2">
        <f t="shared" si="381"/>
        <v>0</v>
      </c>
      <c r="AT225" s="2">
        <f t="shared" si="381"/>
        <v>0</v>
      </c>
      <c r="AU225" s="2">
        <f t="shared" si="381"/>
        <v>0</v>
      </c>
      <c r="AV225" s="2">
        <f t="shared" si="381"/>
        <v>0</v>
      </c>
      <c r="AW225" s="2">
        <f t="shared" si="381"/>
        <v>0</v>
      </c>
      <c r="AX225" s="2">
        <f t="shared" si="381"/>
        <v>0</v>
      </c>
      <c r="AY225" s="2">
        <f t="shared" si="381"/>
        <v>0</v>
      </c>
      <c r="AZ225" s="2">
        <f t="shared" si="381"/>
        <v>0</v>
      </c>
      <c r="BA225" s="2">
        <f t="shared" si="381"/>
        <v>0</v>
      </c>
      <c r="BB225" s="2">
        <f t="shared" si="381"/>
        <v>0</v>
      </c>
      <c r="BC225" s="2">
        <f t="shared" si="381"/>
        <v>0</v>
      </c>
      <c r="BD225" s="2">
        <f t="shared" si="381"/>
        <v>0</v>
      </c>
      <c r="BE225" s="2">
        <f t="shared" si="381"/>
        <v>0</v>
      </c>
      <c r="BF225" s="2" t="str">
        <f t="shared" si="381"/>
        <v/>
      </c>
      <c r="BG225" s="2" t="str">
        <f t="shared" si="381"/>
        <v/>
      </c>
      <c r="BH225" s="2" t="str">
        <f t="shared" si="381"/>
        <v/>
      </c>
      <c r="BI225" s="2" t="str">
        <f t="shared" si="381"/>
        <v/>
      </c>
      <c r="BJ225" s="2" t="str">
        <f t="shared" si="381"/>
        <v/>
      </c>
      <c r="BK225" s="2" t="str">
        <f t="shared" si="381"/>
        <v/>
      </c>
      <c r="BL225" s="2" t="str">
        <f t="shared" si="381"/>
        <v/>
      </c>
      <c r="BM225" s="2" t="str">
        <f t="shared" si="381"/>
        <v/>
      </c>
      <c r="BN225" s="2" t="str">
        <f t="shared" si="381"/>
        <v/>
      </c>
      <c r="BO225" s="2" t="str">
        <f t="shared" ref="BO225:CK225" si="382">IF(BO133="","",BO133/(1-BN41))</f>
        <v/>
      </c>
      <c r="BP225" s="2" t="str">
        <f t="shared" si="382"/>
        <v/>
      </c>
      <c r="BQ225" s="2" t="str">
        <f t="shared" si="382"/>
        <v/>
      </c>
      <c r="BR225" s="2" t="str">
        <f t="shared" si="382"/>
        <v/>
      </c>
      <c r="BS225" s="2" t="str">
        <f t="shared" si="382"/>
        <v/>
      </c>
      <c r="BT225" s="2" t="str">
        <f t="shared" si="382"/>
        <v/>
      </c>
      <c r="BU225" s="2" t="str">
        <f t="shared" si="382"/>
        <v/>
      </c>
      <c r="BV225" s="2" t="str">
        <f t="shared" si="382"/>
        <v/>
      </c>
      <c r="BW225" s="2" t="str">
        <f t="shared" si="382"/>
        <v/>
      </c>
      <c r="BX225" s="2" t="str">
        <f t="shared" si="382"/>
        <v/>
      </c>
      <c r="BY225" s="2" t="str">
        <f t="shared" si="382"/>
        <v/>
      </c>
      <c r="BZ225" s="2" t="str">
        <f t="shared" si="382"/>
        <v/>
      </c>
      <c r="CA225" s="2" t="str">
        <f t="shared" si="382"/>
        <v/>
      </c>
      <c r="CB225" s="2" t="str">
        <f t="shared" si="382"/>
        <v/>
      </c>
      <c r="CC225" s="2" t="str">
        <f t="shared" si="382"/>
        <v/>
      </c>
      <c r="CD225" s="2" t="str">
        <f t="shared" si="382"/>
        <v/>
      </c>
      <c r="CE225" s="2" t="str">
        <f t="shared" si="382"/>
        <v/>
      </c>
      <c r="CF225" s="2" t="str">
        <f t="shared" si="382"/>
        <v/>
      </c>
      <c r="CG225" s="2" t="str">
        <f t="shared" si="382"/>
        <v/>
      </c>
      <c r="CH225" s="2" t="str">
        <f t="shared" si="382"/>
        <v/>
      </c>
      <c r="CI225" s="2" t="str">
        <f t="shared" si="382"/>
        <v/>
      </c>
      <c r="CJ225" s="2" t="str">
        <f t="shared" si="382"/>
        <v/>
      </c>
      <c r="CK225" s="2" t="str">
        <f t="shared" si="382"/>
        <v/>
      </c>
    </row>
    <row r="226" spans="1:89" ht="14.5" customHeight="1">
      <c r="A226" s="5">
        <v>41913</v>
      </c>
      <c r="B226" s="6">
        <f t="shared" si="318"/>
        <v>0</v>
      </c>
      <c r="C226" s="2">
        <f t="shared" ref="C226:BN226" si="383">IF(C134="","",C134/(1-B42))</f>
        <v>0</v>
      </c>
      <c r="D226" s="2">
        <f t="shared" si="383"/>
        <v>3.4965034965034965E-4</v>
      </c>
      <c r="E226" s="2">
        <f t="shared" si="383"/>
        <v>0</v>
      </c>
      <c r="F226" s="2">
        <f t="shared" si="383"/>
        <v>0</v>
      </c>
      <c r="G226" s="2">
        <f t="shared" si="383"/>
        <v>0</v>
      </c>
      <c r="H226" s="2">
        <f t="shared" si="383"/>
        <v>0</v>
      </c>
      <c r="I226" s="2">
        <f t="shared" si="383"/>
        <v>1.0493179433368311E-3</v>
      </c>
      <c r="J226" s="2">
        <f t="shared" si="383"/>
        <v>7.0028011204481793E-4</v>
      </c>
      <c r="K226" s="2">
        <f t="shared" si="383"/>
        <v>0</v>
      </c>
      <c r="L226" s="2">
        <f t="shared" si="383"/>
        <v>1.0511562718990891E-3</v>
      </c>
      <c r="M226" s="2">
        <f t="shared" si="383"/>
        <v>3.5075412136092575E-4</v>
      </c>
      <c r="N226" s="2">
        <f t="shared" si="383"/>
        <v>3.5087719298245639E-4</v>
      </c>
      <c r="O226" s="2">
        <f t="shared" si="383"/>
        <v>7.0200070200070153E-4</v>
      </c>
      <c r="P226" s="2">
        <f t="shared" si="383"/>
        <v>3.5124692658939299E-4</v>
      </c>
      <c r="Q226" s="2">
        <f t="shared" si="383"/>
        <v>1.4054813773717498E-3</v>
      </c>
      <c r="R226" s="2">
        <f t="shared" si="383"/>
        <v>0</v>
      </c>
      <c r="S226" s="2">
        <f t="shared" si="383"/>
        <v>0</v>
      </c>
      <c r="T226" s="2">
        <f t="shared" si="383"/>
        <v>1.7593244194229404E-3</v>
      </c>
      <c r="U226" s="2">
        <f t="shared" si="383"/>
        <v>0</v>
      </c>
      <c r="V226" s="2">
        <f t="shared" si="383"/>
        <v>0</v>
      </c>
      <c r="W226" s="2">
        <f t="shared" si="383"/>
        <v>0</v>
      </c>
      <c r="X226" s="2">
        <f t="shared" si="383"/>
        <v>0</v>
      </c>
      <c r="Y226" s="2">
        <f t="shared" si="383"/>
        <v>0</v>
      </c>
      <c r="Z226" s="2">
        <f t="shared" si="383"/>
        <v>0</v>
      </c>
      <c r="AA226" s="2">
        <f t="shared" si="383"/>
        <v>5.2872752908001419E-3</v>
      </c>
      <c r="AB226" s="2">
        <f t="shared" si="383"/>
        <v>1.7717930545712258E-3</v>
      </c>
      <c r="AC226" s="2">
        <f t="shared" si="383"/>
        <v>0</v>
      </c>
      <c r="AD226" s="2">
        <f t="shared" si="383"/>
        <v>0</v>
      </c>
      <c r="AE226" s="2">
        <f t="shared" si="383"/>
        <v>0</v>
      </c>
      <c r="AF226" s="2">
        <f t="shared" si="383"/>
        <v>0</v>
      </c>
      <c r="AG226" s="2">
        <f t="shared" si="383"/>
        <v>0</v>
      </c>
      <c r="AH226" s="2">
        <f t="shared" si="383"/>
        <v>7.0997515086972086E-4</v>
      </c>
      <c r="AI226" s="2">
        <f t="shared" si="383"/>
        <v>7.1047957371225357E-4</v>
      </c>
      <c r="AJ226" s="2">
        <f t="shared" si="383"/>
        <v>0</v>
      </c>
      <c r="AK226" s="2">
        <f t="shared" si="383"/>
        <v>7.1098471382865396E-4</v>
      </c>
      <c r="AL226" s="2">
        <f t="shared" si="383"/>
        <v>0</v>
      </c>
      <c r="AM226" s="2">
        <f t="shared" si="383"/>
        <v>0</v>
      </c>
      <c r="AN226" s="2">
        <f t="shared" si="383"/>
        <v>0</v>
      </c>
      <c r="AO226" s="2">
        <f t="shared" si="383"/>
        <v>0</v>
      </c>
      <c r="AP226" s="2">
        <f t="shared" si="383"/>
        <v>0</v>
      </c>
      <c r="AQ226" s="2">
        <f t="shared" si="383"/>
        <v>0</v>
      </c>
      <c r="AR226" s="2">
        <f t="shared" si="383"/>
        <v>0</v>
      </c>
      <c r="AS226" s="2">
        <f t="shared" si="383"/>
        <v>0</v>
      </c>
      <c r="AT226" s="2">
        <f t="shared" si="383"/>
        <v>0</v>
      </c>
      <c r="AU226" s="2">
        <f t="shared" si="383"/>
        <v>0</v>
      </c>
      <c r="AV226" s="2">
        <f t="shared" si="383"/>
        <v>0</v>
      </c>
      <c r="AW226" s="2">
        <f t="shared" si="383"/>
        <v>0</v>
      </c>
      <c r="AX226" s="2">
        <f t="shared" si="383"/>
        <v>0</v>
      </c>
      <c r="AY226" s="2">
        <f t="shared" si="383"/>
        <v>0</v>
      </c>
      <c r="AZ226" s="2">
        <f t="shared" si="383"/>
        <v>0</v>
      </c>
      <c r="BA226" s="2">
        <f t="shared" si="383"/>
        <v>0</v>
      </c>
      <c r="BB226" s="2">
        <f t="shared" si="383"/>
        <v>0</v>
      </c>
      <c r="BC226" s="2">
        <f t="shared" si="383"/>
        <v>0</v>
      </c>
      <c r="BD226" s="2">
        <f t="shared" si="383"/>
        <v>0</v>
      </c>
      <c r="BE226" s="2" t="str">
        <f t="shared" si="383"/>
        <v/>
      </c>
      <c r="BF226" s="2" t="str">
        <f t="shared" si="383"/>
        <v/>
      </c>
      <c r="BG226" s="2" t="str">
        <f t="shared" si="383"/>
        <v/>
      </c>
      <c r="BH226" s="2" t="str">
        <f t="shared" si="383"/>
        <v/>
      </c>
      <c r="BI226" s="2" t="str">
        <f t="shared" si="383"/>
        <v/>
      </c>
      <c r="BJ226" s="2" t="str">
        <f t="shared" si="383"/>
        <v/>
      </c>
      <c r="BK226" s="2" t="str">
        <f t="shared" si="383"/>
        <v/>
      </c>
      <c r="BL226" s="2" t="str">
        <f t="shared" si="383"/>
        <v/>
      </c>
      <c r="BM226" s="2" t="str">
        <f t="shared" si="383"/>
        <v/>
      </c>
      <c r="BN226" s="2" t="str">
        <f t="shared" si="383"/>
        <v/>
      </c>
      <c r="BO226" s="2" t="str">
        <f t="shared" ref="BO226:CK226" si="384">IF(BO134="","",BO134/(1-BN42))</f>
        <v/>
      </c>
      <c r="BP226" s="2" t="str">
        <f t="shared" si="384"/>
        <v/>
      </c>
      <c r="BQ226" s="2" t="str">
        <f t="shared" si="384"/>
        <v/>
      </c>
      <c r="BR226" s="2" t="str">
        <f t="shared" si="384"/>
        <v/>
      </c>
      <c r="BS226" s="2" t="str">
        <f t="shared" si="384"/>
        <v/>
      </c>
      <c r="BT226" s="2" t="str">
        <f t="shared" si="384"/>
        <v/>
      </c>
      <c r="BU226" s="2" t="str">
        <f t="shared" si="384"/>
        <v/>
      </c>
      <c r="BV226" s="2" t="str">
        <f t="shared" si="384"/>
        <v/>
      </c>
      <c r="BW226" s="2" t="str">
        <f t="shared" si="384"/>
        <v/>
      </c>
      <c r="BX226" s="2" t="str">
        <f t="shared" si="384"/>
        <v/>
      </c>
      <c r="BY226" s="2" t="str">
        <f t="shared" si="384"/>
        <v/>
      </c>
      <c r="BZ226" s="2" t="str">
        <f t="shared" si="384"/>
        <v/>
      </c>
      <c r="CA226" s="2" t="str">
        <f t="shared" si="384"/>
        <v/>
      </c>
      <c r="CB226" s="2" t="str">
        <f t="shared" si="384"/>
        <v/>
      </c>
      <c r="CC226" s="2" t="str">
        <f t="shared" si="384"/>
        <v/>
      </c>
      <c r="CD226" s="2" t="str">
        <f t="shared" si="384"/>
        <v/>
      </c>
      <c r="CE226" s="2" t="str">
        <f t="shared" si="384"/>
        <v/>
      </c>
      <c r="CF226" s="2" t="str">
        <f t="shared" si="384"/>
        <v/>
      </c>
      <c r="CG226" s="2" t="str">
        <f t="shared" si="384"/>
        <v/>
      </c>
      <c r="CH226" s="2" t="str">
        <f t="shared" si="384"/>
        <v/>
      </c>
      <c r="CI226" s="2" t="str">
        <f t="shared" si="384"/>
        <v/>
      </c>
      <c r="CJ226" s="2" t="str">
        <f t="shared" si="384"/>
        <v/>
      </c>
      <c r="CK226" s="2" t="str">
        <f t="shared" si="384"/>
        <v/>
      </c>
    </row>
    <row r="227" spans="1:89" ht="14.5" customHeight="1">
      <c r="A227" s="5">
        <v>41944</v>
      </c>
      <c r="B227" s="6">
        <f t="shared" si="318"/>
        <v>0</v>
      </c>
      <c r="C227" s="2">
        <f t="shared" ref="C227:BN227" si="385">IF(C135="","",C135/(1-B43))</f>
        <v>0</v>
      </c>
      <c r="D227" s="2">
        <f t="shared" si="385"/>
        <v>0</v>
      </c>
      <c r="E227" s="2">
        <f t="shared" si="385"/>
        <v>3.7439161362785476E-4</v>
      </c>
      <c r="F227" s="2">
        <f t="shared" si="385"/>
        <v>0</v>
      </c>
      <c r="G227" s="2">
        <f t="shared" si="385"/>
        <v>3.7453183520599252E-4</v>
      </c>
      <c r="H227" s="2">
        <f t="shared" si="385"/>
        <v>0</v>
      </c>
      <c r="I227" s="2">
        <f t="shared" si="385"/>
        <v>3.7467216185837381E-4</v>
      </c>
      <c r="J227" s="2">
        <f t="shared" si="385"/>
        <v>3.7481259370314852E-4</v>
      </c>
      <c r="K227" s="2">
        <f t="shared" si="385"/>
        <v>3.7495313085864258E-4</v>
      </c>
      <c r="L227" s="2">
        <f t="shared" si="385"/>
        <v>1.1252813203300827E-3</v>
      </c>
      <c r="M227" s="2">
        <f t="shared" si="385"/>
        <v>3.7551633496057073E-4</v>
      </c>
      <c r="N227" s="2">
        <f t="shared" si="385"/>
        <v>0</v>
      </c>
      <c r="O227" s="2">
        <f t="shared" si="385"/>
        <v>1.878287002253944E-3</v>
      </c>
      <c r="P227" s="2">
        <f t="shared" si="385"/>
        <v>3.7636432066240154E-4</v>
      </c>
      <c r="Q227" s="2">
        <f t="shared" si="385"/>
        <v>0</v>
      </c>
      <c r="R227" s="2">
        <f t="shared" si="385"/>
        <v>3.7650602409638589E-4</v>
      </c>
      <c r="S227" s="2">
        <f t="shared" si="385"/>
        <v>0</v>
      </c>
      <c r="T227" s="2">
        <f t="shared" si="385"/>
        <v>0</v>
      </c>
      <c r="U227" s="2">
        <f t="shared" si="385"/>
        <v>0</v>
      </c>
      <c r="V227" s="2">
        <f t="shared" si="385"/>
        <v>0</v>
      </c>
      <c r="W227" s="2">
        <f t="shared" si="385"/>
        <v>0</v>
      </c>
      <c r="X227" s="2">
        <f t="shared" si="385"/>
        <v>0</v>
      </c>
      <c r="Y227" s="2">
        <f t="shared" si="385"/>
        <v>0</v>
      </c>
      <c r="Z227" s="2">
        <f t="shared" si="385"/>
        <v>7.1563088512241052E-3</v>
      </c>
      <c r="AA227" s="2">
        <f t="shared" si="385"/>
        <v>3.7936267071320216E-4</v>
      </c>
      <c r="AB227" s="2">
        <f t="shared" si="385"/>
        <v>0</v>
      </c>
      <c r="AC227" s="2">
        <f t="shared" si="385"/>
        <v>1.138519924098671E-3</v>
      </c>
      <c r="AD227" s="2">
        <f t="shared" si="385"/>
        <v>1.1398176291793323E-3</v>
      </c>
      <c r="AE227" s="2">
        <f t="shared" si="385"/>
        <v>7.6074553062000828E-4</v>
      </c>
      <c r="AF227" s="2">
        <f t="shared" si="385"/>
        <v>0</v>
      </c>
      <c r="AG227" s="2">
        <f t="shared" si="385"/>
        <v>7.6132470498667404E-4</v>
      </c>
      <c r="AH227" s="2">
        <f t="shared" si="385"/>
        <v>0</v>
      </c>
      <c r="AI227" s="2">
        <f t="shared" si="385"/>
        <v>0</v>
      </c>
      <c r="AJ227" s="2">
        <f t="shared" si="385"/>
        <v>3.8095238095238129E-4</v>
      </c>
      <c r="AK227" s="2">
        <f t="shared" si="385"/>
        <v>0</v>
      </c>
      <c r="AL227" s="2">
        <f t="shared" si="385"/>
        <v>0</v>
      </c>
      <c r="AM227" s="2">
        <f t="shared" si="385"/>
        <v>0</v>
      </c>
      <c r="AN227" s="2">
        <f t="shared" si="385"/>
        <v>0</v>
      </c>
      <c r="AO227" s="2">
        <f t="shared" si="385"/>
        <v>0</v>
      </c>
      <c r="AP227" s="2">
        <f t="shared" si="385"/>
        <v>0</v>
      </c>
      <c r="AQ227" s="2">
        <f t="shared" si="385"/>
        <v>0</v>
      </c>
      <c r="AR227" s="2">
        <f t="shared" si="385"/>
        <v>0</v>
      </c>
      <c r="AS227" s="2">
        <f t="shared" si="385"/>
        <v>0</v>
      </c>
      <c r="AT227" s="2">
        <f t="shared" si="385"/>
        <v>0</v>
      </c>
      <c r="AU227" s="2">
        <f t="shared" si="385"/>
        <v>0</v>
      </c>
      <c r="AV227" s="2">
        <f t="shared" si="385"/>
        <v>0</v>
      </c>
      <c r="AW227" s="2">
        <f t="shared" si="385"/>
        <v>0</v>
      </c>
      <c r="AX227" s="2">
        <f t="shared" si="385"/>
        <v>0</v>
      </c>
      <c r="AY227" s="2">
        <f t="shared" si="385"/>
        <v>0</v>
      </c>
      <c r="AZ227" s="2">
        <f t="shared" si="385"/>
        <v>0</v>
      </c>
      <c r="BA227" s="2">
        <f t="shared" si="385"/>
        <v>0</v>
      </c>
      <c r="BB227" s="2">
        <f t="shared" si="385"/>
        <v>0</v>
      </c>
      <c r="BC227" s="2">
        <f t="shared" si="385"/>
        <v>0</v>
      </c>
      <c r="BD227" s="2" t="str">
        <f t="shared" si="385"/>
        <v/>
      </c>
      <c r="BE227" s="2" t="str">
        <f t="shared" si="385"/>
        <v/>
      </c>
      <c r="BF227" s="2" t="str">
        <f t="shared" si="385"/>
        <v/>
      </c>
      <c r="BG227" s="2" t="str">
        <f t="shared" si="385"/>
        <v/>
      </c>
      <c r="BH227" s="2" t="str">
        <f t="shared" si="385"/>
        <v/>
      </c>
      <c r="BI227" s="2" t="str">
        <f t="shared" si="385"/>
        <v/>
      </c>
      <c r="BJ227" s="2" t="str">
        <f t="shared" si="385"/>
        <v/>
      </c>
      <c r="BK227" s="2" t="str">
        <f t="shared" si="385"/>
        <v/>
      </c>
      <c r="BL227" s="2" t="str">
        <f t="shared" si="385"/>
        <v/>
      </c>
      <c r="BM227" s="2" t="str">
        <f t="shared" si="385"/>
        <v/>
      </c>
      <c r="BN227" s="2" t="str">
        <f t="shared" si="385"/>
        <v/>
      </c>
      <c r="BO227" s="2" t="str">
        <f t="shared" ref="BO227:CK227" si="386">IF(BO135="","",BO135/(1-BN43))</f>
        <v/>
      </c>
      <c r="BP227" s="2" t="str">
        <f t="shared" si="386"/>
        <v/>
      </c>
      <c r="BQ227" s="2" t="str">
        <f t="shared" si="386"/>
        <v/>
      </c>
      <c r="BR227" s="2" t="str">
        <f t="shared" si="386"/>
        <v/>
      </c>
      <c r="BS227" s="2" t="str">
        <f t="shared" si="386"/>
        <v/>
      </c>
      <c r="BT227" s="2" t="str">
        <f t="shared" si="386"/>
        <v/>
      </c>
      <c r="BU227" s="2" t="str">
        <f t="shared" si="386"/>
        <v/>
      </c>
      <c r="BV227" s="2" t="str">
        <f t="shared" si="386"/>
        <v/>
      </c>
      <c r="BW227" s="2" t="str">
        <f t="shared" si="386"/>
        <v/>
      </c>
      <c r="BX227" s="2" t="str">
        <f t="shared" si="386"/>
        <v/>
      </c>
      <c r="BY227" s="2" t="str">
        <f t="shared" si="386"/>
        <v/>
      </c>
      <c r="BZ227" s="2" t="str">
        <f t="shared" si="386"/>
        <v/>
      </c>
      <c r="CA227" s="2" t="str">
        <f t="shared" si="386"/>
        <v/>
      </c>
      <c r="CB227" s="2" t="str">
        <f t="shared" si="386"/>
        <v/>
      </c>
      <c r="CC227" s="2" t="str">
        <f t="shared" si="386"/>
        <v/>
      </c>
      <c r="CD227" s="2" t="str">
        <f t="shared" si="386"/>
        <v/>
      </c>
      <c r="CE227" s="2" t="str">
        <f t="shared" si="386"/>
        <v/>
      </c>
      <c r="CF227" s="2" t="str">
        <f t="shared" si="386"/>
        <v/>
      </c>
      <c r="CG227" s="2" t="str">
        <f t="shared" si="386"/>
        <v/>
      </c>
      <c r="CH227" s="2" t="str">
        <f t="shared" si="386"/>
        <v/>
      </c>
      <c r="CI227" s="2" t="str">
        <f t="shared" si="386"/>
        <v/>
      </c>
      <c r="CJ227" s="2" t="str">
        <f t="shared" si="386"/>
        <v/>
      </c>
      <c r="CK227" s="2" t="str">
        <f t="shared" si="386"/>
        <v/>
      </c>
    </row>
    <row r="228" spans="1:89" ht="14.5" customHeight="1">
      <c r="A228" s="5">
        <v>41974</v>
      </c>
      <c r="B228" s="6">
        <f t="shared" si="318"/>
        <v>0</v>
      </c>
      <c r="C228" s="2">
        <f t="shared" ref="C228:BN228" si="387">IF(C136="","",C136/(1-B44))</f>
        <v>0</v>
      </c>
      <c r="D228" s="2">
        <f t="shared" si="387"/>
        <v>0</v>
      </c>
      <c r="E228" s="2">
        <f t="shared" si="387"/>
        <v>0</v>
      </c>
      <c r="F228" s="2">
        <f t="shared" si="387"/>
        <v>3.7735849056603772E-4</v>
      </c>
      <c r="G228" s="2">
        <f t="shared" si="387"/>
        <v>3.7750094375235937E-4</v>
      </c>
      <c r="H228" s="2">
        <f t="shared" si="387"/>
        <v>1.5105740181268884E-3</v>
      </c>
      <c r="I228" s="2">
        <f t="shared" si="387"/>
        <v>3.7821482602118015E-4</v>
      </c>
      <c r="J228" s="2">
        <f t="shared" si="387"/>
        <v>3.7835792659856189E-4</v>
      </c>
      <c r="K228" s="2">
        <f t="shared" si="387"/>
        <v>1.1355034065102197E-3</v>
      </c>
      <c r="L228" s="2">
        <f t="shared" si="387"/>
        <v>1.8946570670708598E-3</v>
      </c>
      <c r="M228" s="2">
        <f t="shared" si="387"/>
        <v>0</v>
      </c>
      <c r="N228" s="2">
        <f t="shared" si="387"/>
        <v>3.7965072133637067E-4</v>
      </c>
      <c r="O228" s="2">
        <f t="shared" si="387"/>
        <v>7.5958982149639215E-4</v>
      </c>
      <c r="P228" s="2">
        <f t="shared" si="387"/>
        <v>0</v>
      </c>
      <c r="Q228" s="2">
        <f t="shared" si="387"/>
        <v>2.2805017103762824E-3</v>
      </c>
      <c r="R228" s="2">
        <f t="shared" si="387"/>
        <v>3.8095238095238194E-4</v>
      </c>
      <c r="S228" s="2">
        <f t="shared" si="387"/>
        <v>0</v>
      </c>
      <c r="T228" s="2">
        <f t="shared" si="387"/>
        <v>0</v>
      </c>
      <c r="U228" s="2">
        <f t="shared" si="387"/>
        <v>0</v>
      </c>
      <c r="V228" s="2">
        <f t="shared" si="387"/>
        <v>0</v>
      </c>
      <c r="W228" s="2">
        <f t="shared" si="387"/>
        <v>0</v>
      </c>
      <c r="X228" s="2">
        <f t="shared" si="387"/>
        <v>0</v>
      </c>
      <c r="Y228" s="2">
        <f t="shared" si="387"/>
        <v>5.3353658536585361E-3</v>
      </c>
      <c r="Z228" s="2">
        <f t="shared" si="387"/>
        <v>7.6628352490421296E-4</v>
      </c>
      <c r="AA228" s="2">
        <f t="shared" si="387"/>
        <v>1.1503067484662588E-3</v>
      </c>
      <c r="AB228" s="2">
        <f t="shared" si="387"/>
        <v>0</v>
      </c>
      <c r="AC228" s="2">
        <f t="shared" si="387"/>
        <v>0</v>
      </c>
      <c r="AD228" s="2">
        <f t="shared" si="387"/>
        <v>0</v>
      </c>
      <c r="AE228" s="2">
        <f t="shared" si="387"/>
        <v>3.0710172744721695E-3</v>
      </c>
      <c r="AF228" s="2">
        <f t="shared" si="387"/>
        <v>7.7011936850211629E-4</v>
      </c>
      <c r="AG228" s="2">
        <f t="shared" si="387"/>
        <v>1.1560693641618509E-3</v>
      </c>
      <c r="AH228" s="2">
        <f t="shared" si="387"/>
        <v>0</v>
      </c>
      <c r="AI228" s="2">
        <f t="shared" si="387"/>
        <v>3.8580246913580169E-4</v>
      </c>
      <c r="AJ228" s="2">
        <f t="shared" si="387"/>
        <v>0</v>
      </c>
      <c r="AK228" s="2">
        <f t="shared" si="387"/>
        <v>0</v>
      </c>
      <c r="AL228" s="2">
        <f t="shared" si="387"/>
        <v>0</v>
      </c>
      <c r="AM228" s="2">
        <f t="shared" si="387"/>
        <v>0</v>
      </c>
      <c r="AN228" s="2">
        <f t="shared" si="387"/>
        <v>0</v>
      </c>
      <c r="AO228" s="2">
        <f t="shared" si="387"/>
        <v>0</v>
      </c>
      <c r="AP228" s="2">
        <f t="shared" si="387"/>
        <v>0</v>
      </c>
      <c r="AQ228" s="2">
        <f t="shared" si="387"/>
        <v>0</v>
      </c>
      <c r="AR228" s="2">
        <f t="shared" si="387"/>
        <v>0</v>
      </c>
      <c r="AS228" s="2">
        <f t="shared" si="387"/>
        <v>0</v>
      </c>
      <c r="AT228" s="2">
        <f t="shared" si="387"/>
        <v>0</v>
      </c>
      <c r="AU228" s="2">
        <f t="shared" si="387"/>
        <v>0</v>
      </c>
      <c r="AV228" s="2">
        <f t="shared" si="387"/>
        <v>0</v>
      </c>
      <c r="AW228" s="2">
        <f t="shared" si="387"/>
        <v>0</v>
      </c>
      <c r="AX228" s="2">
        <f t="shared" si="387"/>
        <v>0</v>
      </c>
      <c r="AY228" s="2">
        <f t="shared" si="387"/>
        <v>0</v>
      </c>
      <c r="AZ228" s="2">
        <f t="shared" si="387"/>
        <v>0</v>
      </c>
      <c r="BA228" s="2">
        <f t="shared" si="387"/>
        <v>0</v>
      </c>
      <c r="BB228" s="2">
        <f t="shared" si="387"/>
        <v>0</v>
      </c>
      <c r="BC228" s="2" t="str">
        <f t="shared" si="387"/>
        <v/>
      </c>
      <c r="BD228" s="2" t="str">
        <f t="shared" si="387"/>
        <v/>
      </c>
      <c r="BE228" s="2" t="str">
        <f t="shared" si="387"/>
        <v/>
      </c>
      <c r="BF228" s="2" t="str">
        <f t="shared" si="387"/>
        <v/>
      </c>
      <c r="BG228" s="2" t="str">
        <f t="shared" si="387"/>
        <v/>
      </c>
      <c r="BH228" s="2" t="str">
        <f t="shared" si="387"/>
        <v/>
      </c>
      <c r="BI228" s="2" t="str">
        <f t="shared" si="387"/>
        <v/>
      </c>
      <c r="BJ228" s="2" t="str">
        <f t="shared" si="387"/>
        <v/>
      </c>
      <c r="BK228" s="2" t="str">
        <f t="shared" si="387"/>
        <v/>
      </c>
      <c r="BL228" s="2" t="str">
        <f t="shared" si="387"/>
        <v/>
      </c>
      <c r="BM228" s="2" t="str">
        <f t="shared" si="387"/>
        <v/>
      </c>
      <c r="BN228" s="2" t="str">
        <f t="shared" si="387"/>
        <v/>
      </c>
      <c r="BO228" s="2" t="str">
        <f t="shared" ref="BO228:CK228" si="388">IF(BO136="","",BO136/(1-BN44))</f>
        <v/>
      </c>
      <c r="BP228" s="2" t="str">
        <f t="shared" si="388"/>
        <v/>
      </c>
      <c r="BQ228" s="2" t="str">
        <f t="shared" si="388"/>
        <v/>
      </c>
      <c r="BR228" s="2" t="str">
        <f t="shared" si="388"/>
        <v/>
      </c>
      <c r="BS228" s="2" t="str">
        <f t="shared" si="388"/>
        <v/>
      </c>
      <c r="BT228" s="2" t="str">
        <f t="shared" si="388"/>
        <v/>
      </c>
      <c r="BU228" s="2" t="str">
        <f t="shared" si="388"/>
        <v/>
      </c>
      <c r="BV228" s="2" t="str">
        <f t="shared" si="388"/>
        <v/>
      </c>
      <c r="BW228" s="2" t="str">
        <f t="shared" si="388"/>
        <v/>
      </c>
      <c r="BX228" s="2" t="str">
        <f t="shared" si="388"/>
        <v/>
      </c>
      <c r="BY228" s="2" t="str">
        <f t="shared" si="388"/>
        <v/>
      </c>
      <c r="BZ228" s="2" t="str">
        <f t="shared" si="388"/>
        <v/>
      </c>
      <c r="CA228" s="2" t="str">
        <f t="shared" si="388"/>
        <v/>
      </c>
      <c r="CB228" s="2" t="str">
        <f t="shared" si="388"/>
        <v/>
      </c>
      <c r="CC228" s="2" t="str">
        <f t="shared" si="388"/>
        <v/>
      </c>
      <c r="CD228" s="2" t="str">
        <f t="shared" si="388"/>
        <v/>
      </c>
      <c r="CE228" s="2" t="str">
        <f t="shared" si="388"/>
        <v/>
      </c>
      <c r="CF228" s="2" t="str">
        <f t="shared" si="388"/>
        <v/>
      </c>
      <c r="CG228" s="2" t="str">
        <f t="shared" si="388"/>
        <v/>
      </c>
      <c r="CH228" s="2" t="str">
        <f t="shared" si="388"/>
        <v/>
      </c>
      <c r="CI228" s="2" t="str">
        <f t="shared" si="388"/>
        <v/>
      </c>
      <c r="CJ228" s="2" t="str">
        <f t="shared" si="388"/>
        <v/>
      </c>
      <c r="CK228" s="2" t="str">
        <f t="shared" si="388"/>
        <v/>
      </c>
    </row>
    <row r="229" spans="1:89" ht="14.5" customHeight="1">
      <c r="A229" s="5">
        <v>42005</v>
      </c>
      <c r="B229" s="6">
        <f t="shared" si="318"/>
        <v>0</v>
      </c>
      <c r="C229" s="2">
        <f t="shared" ref="C229:BN229" si="389">IF(C137="","",C137/(1-B45))</f>
        <v>0</v>
      </c>
      <c r="D229" s="2">
        <f t="shared" si="389"/>
        <v>0</v>
      </c>
      <c r="E229" s="2">
        <f t="shared" si="389"/>
        <v>0</v>
      </c>
      <c r="F229" s="2">
        <f t="shared" si="389"/>
        <v>0</v>
      </c>
      <c r="G229" s="2">
        <f t="shared" si="389"/>
        <v>0</v>
      </c>
      <c r="H229" s="2">
        <f t="shared" si="389"/>
        <v>3.4843205574912892E-3</v>
      </c>
      <c r="I229" s="2">
        <f t="shared" si="389"/>
        <v>1.7482517482517487E-3</v>
      </c>
      <c r="J229" s="2">
        <f t="shared" si="389"/>
        <v>1.751313485113835E-3</v>
      </c>
      <c r="K229" s="2">
        <f t="shared" si="389"/>
        <v>0</v>
      </c>
      <c r="L229" s="2">
        <f t="shared" si="389"/>
        <v>0</v>
      </c>
      <c r="M229" s="2">
        <f t="shared" si="389"/>
        <v>3.5087719298245623E-3</v>
      </c>
      <c r="N229" s="2">
        <f t="shared" si="389"/>
        <v>7.042253521126759E-3</v>
      </c>
      <c r="O229" s="2">
        <f t="shared" si="389"/>
        <v>0</v>
      </c>
      <c r="P229" s="2">
        <f t="shared" si="389"/>
        <v>5.3191489361702144E-3</v>
      </c>
      <c r="Q229" s="2">
        <f t="shared" si="389"/>
        <v>5.3475935828876994E-3</v>
      </c>
      <c r="R229" s="2">
        <f t="shared" si="389"/>
        <v>0</v>
      </c>
      <c r="S229" s="2">
        <f t="shared" si="389"/>
        <v>0</v>
      </c>
      <c r="T229" s="2">
        <f t="shared" si="389"/>
        <v>0</v>
      </c>
      <c r="U229" s="2">
        <f t="shared" si="389"/>
        <v>0</v>
      </c>
      <c r="V229" s="2">
        <f t="shared" si="389"/>
        <v>0</v>
      </c>
      <c r="W229" s="2">
        <f t="shared" si="389"/>
        <v>0</v>
      </c>
      <c r="X229" s="2">
        <f t="shared" si="389"/>
        <v>3.4050179211469529E-2</v>
      </c>
      <c r="Y229" s="2">
        <f t="shared" si="389"/>
        <v>5.5658627087198506E-3</v>
      </c>
      <c r="Z229" s="2">
        <f t="shared" si="389"/>
        <v>1.8656716417910443E-3</v>
      </c>
      <c r="AA229" s="2">
        <f t="shared" si="389"/>
        <v>1.8691588785046723E-3</v>
      </c>
      <c r="AB229" s="2">
        <f t="shared" si="389"/>
        <v>0</v>
      </c>
      <c r="AC229" s="2">
        <f t="shared" si="389"/>
        <v>0</v>
      </c>
      <c r="AD229" s="2">
        <f t="shared" si="389"/>
        <v>3.7453183520599243E-3</v>
      </c>
      <c r="AE229" s="2">
        <f t="shared" si="389"/>
        <v>0</v>
      </c>
      <c r="AF229" s="2">
        <f t="shared" si="389"/>
        <v>1.8796992481203002E-3</v>
      </c>
      <c r="AG229" s="2">
        <f t="shared" si="389"/>
        <v>0</v>
      </c>
      <c r="AH229" s="2">
        <f t="shared" si="389"/>
        <v>0</v>
      </c>
      <c r="AI229" s="2">
        <f t="shared" si="389"/>
        <v>0</v>
      </c>
      <c r="AJ229" s="2">
        <f t="shared" si="389"/>
        <v>0</v>
      </c>
      <c r="AK229" s="2">
        <f t="shared" si="389"/>
        <v>0</v>
      </c>
      <c r="AL229" s="2">
        <f t="shared" si="389"/>
        <v>0</v>
      </c>
      <c r="AM229" s="2">
        <f t="shared" si="389"/>
        <v>0</v>
      </c>
      <c r="AN229" s="2">
        <f t="shared" si="389"/>
        <v>0</v>
      </c>
      <c r="AO229" s="2">
        <f t="shared" si="389"/>
        <v>0</v>
      </c>
      <c r="AP229" s="2">
        <f t="shared" si="389"/>
        <v>0</v>
      </c>
      <c r="AQ229" s="2">
        <f t="shared" si="389"/>
        <v>0</v>
      </c>
      <c r="AR229" s="2">
        <f t="shared" si="389"/>
        <v>0</v>
      </c>
      <c r="AS229" s="2">
        <f t="shared" si="389"/>
        <v>0</v>
      </c>
      <c r="AT229" s="2">
        <f t="shared" si="389"/>
        <v>0</v>
      </c>
      <c r="AU229" s="2">
        <f t="shared" si="389"/>
        <v>0</v>
      </c>
      <c r="AV229" s="2">
        <f t="shared" si="389"/>
        <v>0</v>
      </c>
      <c r="AW229" s="2">
        <f t="shared" si="389"/>
        <v>0</v>
      </c>
      <c r="AX229" s="2">
        <f t="shared" si="389"/>
        <v>0</v>
      </c>
      <c r="AY229" s="2">
        <f t="shared" si="389"/>
        <v>0</v>
      </c>
      <c r="AZ229" s="2">
        <f t="shared" si="389"/>
        <v>0</v>
      </c>
      <c r="BA229" s="2">
        <f t="shared" si="389"/>
        <v>0</v>
      </c>
      <c r="BB229" s="2" t="str">
        <f t="shared" si="389"/>
        <v/>
      </c>
      <c r="BC229" s="2" t="str">
        <f t="shared" si="389"/>
        <v/>
      </c>
      <c r="BD229" s="2" t="str">
        <f t="shared" si="389"/>
        <v/>
      </c>
      <c r="BE229" s="2" t="str">
        <f t="shared" si="389"/>
        <v/>
      </c>
      <c r="BF229" s="2" t="str">
        <f t="shared" si="389"/>
        <v/>
      </c>
      <c r="BG229" s="2" t="str">
        <f t="shared" si="389"/>
        <v/>
      </c>
      <c r="BH229" s="2" t="str">
        <f t="shared" si="389"/>
        <v/>
      </c>
      <c r="BI229" s="2" t="str">
        <f t="shared" si="389"/>
        <v/>
      </c>
      <c r="BJ229" s="2" t="str">
        <f t="shared" si="389"/>
        <v/>
      </c>
      <c r="BK229" s="2" t="str">
        <f t="shared" si="389"/>
        <v/>
      </c>
      <c r="BL229" s="2" t="str">
        <f t="shared" si="389"/>
        <v/>
      </c>
      <c r="BM229" s="2" t="str">
        <f t="shared" si="389"/>
        <v/>
      </c>
      <c r="BN229" s="2" t="str">
        <f t="shared" si="389"/>
        <v/>
      </c>
      <c r="BO229" s="2" t="str">
        <f t="shared" ref="BO229:CK229" si="390">IF(BO137="","",BO137/(1-BN45))</f>
        <v/>
      </c>
      <c r="BP229" s="2" t="str">
        <f t="shared" si="390"/>
        <v/>
      </c>
      <c r="BQ229" s="2" t="str">
        <f t="shared" si="390"/>
        <v/>
      </c>
      <c r="BR229" s="2" t="str">
        <f t="shared" si="390"/>
        <v/>
      </c>
      <c r="BS229" s="2" t="str">
        <f t="shared" si="390"/>
        <v/>
      </c>
      <c r="BT229" s="2" t="str">
        <f t="shared" si="390"/>
        <v/>
      </c>
      <c r="BU229" s="2" t="str">
        <f t="shared" si="390"/>
        <v/>
      </c>
      <c r="BV229" s="2" t="str">
        <f t="shared" si="390"/>
        <v/>
      </c>
      <c r="BW229" s="2" t="str">
        <f t="shared" si="390"/>
        <v/>
      </c>
      <c r="BX229" s="2" t="str">
        <f t="shared" si="390"/>
        <v/>
      </c>
      <c r="BY229" s="2" t="str">
        <f t="shared" si="390"/>
        <v/>
      </c>
      <c r="BZ229" s="2" t="str">
        <f t="shared" si="390"/>
        <v/>
      </c>
      <c r="CA229" s="2" t="str">
        <f t="shared" si="390"/>
        <v/>
      </c>
      <c r="CB229" s="2" t="str">
        <f t="shared" si="390"/>
        <v/>
      </c>
      <c r="CC229" s="2" t="str">
        <f t="shared" si="390"/>
        <v/>
      </c>
      <c r="CD229" s="2" t="str">
        <f t="shared" si="390"/>
        <v/>
      </c>
      <c r="CE229" s="2" t="str">
        <f t="shared" si="390"/>
        <v/>
      </c>
      <c r="CF229" s="2" t="str">
        <f t="shared" si="390"/>
        <v/>
      </c>
      <c r="CG229" s="2" t="str">
        <f t="shared" si="390"/>
        <v/>
      </c>
      <c r="CH229" s="2" t="str">
        <f t="shared" si="390"/>
        <v/>
      </c>
      <c r="CI229" s="2" t="str">
        <f t="shared" si="390"/>
        <v/>
      </c>
      <c r="CJ229" s="2" t="str">
        <f t="shared" si="390"/>
        <v/>
      </c>
      <c r="CK229" s="2" t="str">
        <f t="shared" si="390"/>
        <v/>
      </c>
    </row>
    <row r="230" spans="1:89" ht="14.5" customHeight="1">
      <c r="A230" s="5">
        <v>42036</v>
      </c>
      <c r="B230" s="6">
        <f t="shared" si="318"/>
        <v>0</v>
      </c>
      <c r="C230" s="2">
        <f t="shared" ref="C230:BN230" si="391">IF(C138="","",C138/(1-B46))</f>
        <v>0</v>
      </c>
      <c r="D230" s="2">
        <f t="shared" si="391"/>
        <v>0</v>
      </c>
      <c r="E230" s="2">
        <f t="shared" si="391"/>
        <v>0</v>
      </c>
      <c r="F230" s="2">
        <f t="shared" si="391"/>
        <v>0</v>
      </c>
      <c r="G230" s="2">
        <f t="shared" si="391"/>
        <v>3.8925652004671076E-4</v>
      </c>
      <c r="H230" s="2">
        <f t="shared" si="391"/>
        <v>0</v>
      </c>
      <c r="I230" s="2">
        <f t="shared" si="391"/>
        <v>0</v>
      </c>
      <c r="J230" s="2">
        <f t="shared" si="391"/>
        <v>3.8940809968847351E-4</v>
      </c>
      <c r="K230" s="2">
        <f t="shared" si="391"/>
        <v>3.8955979742890539E-4</v>
      </c>
      <c r="L230" s="2">
        <f t="shared" si="391"/>
        <v>1.5588464536243178E-3</v>
      </c>
      <c r="M230" s="2">
        <f t="shared" si="391"/>
        <v>0</v>
      </c>
      <c r="N230" s="2">
        <f t="shared" si="391"/>
        <v>3.9032006245120994E-4</v>
      </c>
      <c r="O230" s="2">
        <f t="shared" si="391"/>
        <v>1.1714174150722375E-3</v>
      </c>
      <c r="P230" s="2">
        <f t="shared" si="391"/>
        <v>1.9546520719311961E-3</v>
      </c>
      <c r="Q230" s="2">
        <f t="shared" si="391"/>
        <v>0</v>
      </c>
      <c r="R230" s="2">
        <f t="shared" si="391"/>
        <v>0</v>
      </c>
      <c r="S230" s="2">
        <f t="shared" si="391"/>
        <v>0</v>
      </c>
      <c r="T230" s="2">
        <f t="shared" si="391"/>
        <v>0</v>
      </c>
      <c r="U230" s="2">
        <f t="shared" si="391"/>
        <v>0</v>
      </c>
      <c r="V230" s="2">
        <f t="shared" si="391"/>
        <v>0</v>
      </c>
      <c r="W230" s="2">
        <f t="shared" si="391"/>
        <v>5.8754406580493546E-3</v>
      </c>
      <c r="X230" s="2">
        <f t="shared" si="391"/>
        <v>1.5760441292356183E-3</v>
      </c>
      <c r="Y230" s="2">
        <f t="shared" si="391"/>
        <v>0</v>
      </c>
      <c r="Z230" s="2">
        <f t="shared" si="391"/>
        <v>0</v>
      </c>
      <c r="AA230" s="2">
        <f t="shared" si="391"/>
        <v>0</v>
      </c>
      <c r="AB230" s="2">
        <f t="shared" si="391"/>
        <v>0</v>
      </c>
      <c r="AC230" s="2">
        <f t="shared" si="391"/>
        <v>0</v>
      </c>
      <c r="AD230" s="2">
        <f t="shared" si="391"/>
        <v>0</v>
      </c>
      <c r="AE230" s="2">
        <f t="shared" si="391"/>
        <v>1.5785319652722963E-3</v>
      </c>
      <c r="AF230" s="2">
        <f t="shared" si="391"/>
        <v>0</v>
      </c>
      <c r="AG230" s="2">
        <f t="shared" si="391"/>
        <v>0</v>
      </c>
      <c r="AH230" s="2">
        <f t="shared" si="391"/>
        <v>0</v>
      </c>
      <c r="AI230" s="2">
        <f t="shared" si="391"/>
        <v>0</v>
      </c>
      <c r="AJ230" s="2">
        <f t="shared" si="391"/>
        <v>0</v>
      </c>
      <c r="AK230" s="2">
        <f t="shared" si="391"/>
        <v>0</v>
      </c>
      <c r="AL230" s="2">
        <f t="shared" si="391"/>
        <v>0</v>
      </c>
      <c r="AM230" s="2">
        <f t="shared" si="391"/>
        <v>0</v>
      </c>
      <c r="AN230" s="2">
        <f t="shared" si="391"/>
        <v>1.1857707509881411E-3</v>
      </c>
      <c r="AO230" s="2">
        <f t="shared" si="391"/>
        <v>0</v>
      </c>
      <c r="AP230" s="2">
        <f t="shared" si="391"/>
        <v>3.957261574990115E-4</v>
      </c>
      <c r="AQ230" s="2">
        <f t="shared" si="391"/>
        <v>7.9176563737133967E-4</v>
      </c>
      <c r="AR230" s="2">
        <f t="shared" si="391"/>
        <v>0</v>
      </c>
      <c r="AS230" s="2">
        <f t="shared" si="391"/>
        <v>0</v>
      </c>
      <c r="AT230" s="2">
        <f t="shared" si="391"/>
        <v>0</v>
      </c>
      <c r="AU230" s="2">
        <f t="shared" si="391"/>
        <v>0</v>
      </c>
      <c r="AV230" s="2">
        <f t="shared" si="391"/>
        <v>0</v>
      </c>
      <c r="AW230" s="2">
        <f t="shared" si="391"/>
        <v>0</v>
      </c>
      <c r="AX230" s="2">
        <f t="shared" si="391"/>
        <v>0</v>
      </c>
      <c r="AY230" s="2">
        <f t="shared" si="391"/>
        <v>0</v>
      </c>
      <c r="AZ230" s="2">
        <f t="shared" si="391"/>
        <v>0</v>
      </c>
      <c r="BA230" s="2" t="str">
        <f t="shared" si="391"/>
        <v/>
      </c>
      <c r="BB230" s="2" t="str">
        <f t="shared" si="391"/>
        <v/>
      </c>
      <c r="BC230" s="2" t="str">
        <f t="shared" si="391"/>
        <v/>
      </c>
      <c r="BD230" s="2" t="str">
        <f t="shared" si="391"/>
        <v/>
      </c>
      <c r="BE230" s="2" t="str">
        <f t="shared" si="391"/>
        <v/>
      </c>
      <c r="BF230" s="2" t="str">
        <f t="shared" si="391"/>
        <v/>
      </c>
      <c r="BG230" s="2" t="str">
        <f t="shared" si="391"/>
        <v/>
      </c>
      <c r="BH230" s="2" t="str">
        <f t="shared" si="391"/>
        <v/>
      </c>
      <c r="BI230" s="2" t="str">
        <f t="shared" si="391"/>
        <v/>
      </c>
      <c r="BJ230" s="2" t="str">
        <f t="shared" si="391"/>
        <v/>
      </c>
      <c r="BK230" s="2" t="str">
        <f t="shared" si="391"/>
        <v/>
      </c>
      <c r="BL230" s="2" t="str">
        <f t="shared" si="391"/>
        <v/>
      </c>
      <c r="BM230" s="2" t="str">
        <f t="shared" si="391"/>
        <v/>
      </c>
      <c r="BN230" s="2" t="str">
        <f t="shared" si="391"/>
        <v/>
      </c>
      <c r="BO230" s="2" t="str">
        <f t="shared" ref="BO230:CK230" si="392">IF(BO138="","",BO138/(1-BN46))</f>
        <v/>
      </c>
      <c r="BP230" s="2" t="str">
        <f t="shared" si="392"/>
        <v/>
      </c>
      <c r="BQ230" s="2" t="str">
        <f t="shared" si="392"/>
        <v/>
      </c>
      <c r="BR230" s="2" t="str">
        <f t="shared" si="392"/>
        <v/>
      </c>
      <c r="BS230" s="2" t="str">
        <f t="shared" si="392"/>
        <v/>
      </c>
      <c r="BT230" s="2" t="str">
        <f t="shared" si="392"/>
        <v/>
      </c>
      <c r="BU230" s="2" t="str">
        <f t="shared" si="392"/>
        <v/>
      </c>
      <c r="BV230" s="2" t="str">
        <f t="shared" si="392"/>
        <v/>
      </c>
      <c r="BW230" s="2" t="str">
        <f t="shared" si="392"/>
        <v/>
      </c>
      <c r="BX230" s="2" t="str">
        <f t="shared" si="392"/>
        <v/>
      </c>
      <c r="BY230" s="2" t="str">
        <f t="shared" si="392"/>
        <v/>
      </c>
      <c r="BZ230" s="2" t="str">
        <f t="shared" si="392"/>
        <v/>
      </c>
      <c r="CA230" s="2" t="str">
        <f t="shared" si="392"/>
        <v/>
      </c>
      <c r="CB230" s="2" t="str">
        <f t="shared" si="392"/>
        <v/>
      </c>
      <c r="CC230" s="2" t="str">
        <f t="shared" si="392"/>
        <v/>
      </c>
      <c r="CD230" s="2" t="str">
        <f t="shared" si="392"/>
        <v/>
      </c>
      <c r="CE230" s="2" t="str">
        <f t="shared" si="392"/>
        <v/>
      </c>
      <c r="CF230" s="2" t="str">
        <f t="shared" si="392"/>
        <v/>
      </c>
      <c r="CG230" s="2" t="str">
        <f t="shared" si="392"/>
        <v/>
      </c>
      <c r="CH230" s="2" t="str">
        <f t="shared" si="392"/>
        <v/>
      </c>
      <c r="CI230" s="2" t="str">
        <f t="shared" si="392"/>
        <v/>
      </c>
      <c r="CJ230" s="2" t="str">
        <f t="shared" si="392"/>
        <v/>
      </c>
      <c r="CK230" s="2" t="str">
        <f t="shared" si="392"/>
        <v/>
      </c>
    </row>
    <row r="231" spans="1:89" ht="14.5" customHeight="1">
      <c r="A231" s="5">
        <v>42064</v>
      </c>
      <c r="B231" s="6">
        <f t="shared" si="318"/>
        <v>0</v>
      </c>
      <c r="C231" s="2">
        <f t="shared" ref="C231:BN231" si="393">IF(C139="","",C139/(1-B47))</f>
        <v>0</v>
      </c>
      <c r="D231" s="2">
        <f t="shared" si="393"/>
        <v>0</v>
      </c>
      <c r="E231" s="2">
        <f t="shared" si="393"/>
        <v>0</v>
      </c>
      <c r="F231" s="2">
        <f t="shared" si="393"/>
        <v>0</v>
      </c>
      <c r="G231" s="2">
        <f t="shared" si="393"/>
        <v>7.0274068868587491E-4</v>
      </c>
      <c r="H231" s="2">
        <f t="shared" si="393"/>
        <v>7.0323488045007034E-4</v>
      </c>
      <c r="I231" s="2">
        <f t="shared" si="393"/>
        <v>3.5186488388458821E-4</v>
      </c>
      <c r="J231" s="2">
        <f t="shared" si="393"/>
        <v>0</v>
      </c>
      <c r="K231" s="2">
        <f t="shared" si="393"/>
        <v>1.407954945441746E-3</v>
      </c>
      <c r="L231" s="2">
        <f t="shared" si="393"/>
        <v>1.4099400775467042E-3</v>
      </c>
      <c r="M231" s="2">
        <f t="shared" si="393"/>
        <v>0</v>
      </c>
      <c r="N231" s="2">
        <f t="shared" si="393"/>
        <v>7.0596540769502316E-4</v>
      </c>
      <c r="O231" s="2">
        <f t="shared" si="393"/>
        <v>1.0596962204168137E-3</v>
      </c>
      <c r="P231" s="2">
        <f t="shared" si="393"/>
        <v>0</v>
      </c>
      <c r="Q231" s="2">
        <f t="shared" si="393"/>
        <v>0</v>
      </c>
      <c r="R231" s="2">
        <f t="shared" si="393"/>
        <v>0</v>
      </c>
      <c r="S231" s="2">
        <f t="shared" si="393"/>
        <v>0</v>
      </c>
      <c r="T231" s="2">
        <f t="shared" si="393"/>
        <v>0</v>
      </c>
      <c r="U231" s="2">
        <f t="shared" si="393"/>
        <v>0</v>
      </c>
      <c r="V231" s="2">
        <f t="shared" si="393"/>
        <v>6.3649222065063652E-3</v>
      </c>
      <c r="W231" s="2">
        <f t="shared" si="393"/>
        <v>1.7793594306049815E-3</v>
      </c>
      <c r="X231" s="2">
        <f t="shared" si="393"/>
        <v>0</v>
      </c>
      <c r="Y231" s="2">
        <f t="shared" si="393"/>
        <v>2.1390374331550798E-3</v>
      </c>
      <c r="Z231" s="2">
        <f t="shared" si="393"/>
        <v>0</v>
      </c>
      <c r="AA231" s="2">
        <f t="shared" si="393"/>
        <v>0</v>
      </c>
      <c r="AB231" s="2">
        <f t="shared" si="393"/>
        <v>0</v>
      </c>
      <c r="AC231" s="2">
        <f t="shared" si="393"/>
        <v>1.429081814933907E-3</v>
      </c>
      <c r="AD231" s="2">
        <f t="shared" si="393"/>
        <v>0</v>
      </c>
      <c r="AE231" s="2">
        <f t="shared" si="393"/>
        <v>2.86225402504472E-3</v>
      </c>
      <c r="AF231" s="2">
        <f t="shared" si="393"/>
        <v>1.4352350197344838E-3</v>
      </c>
      <c r="AG231" s="2">
        <f t="shared" si="393"/>
        <v>0</v>
      </c>
      <c r="AH231" s="2">
        <f t="shared" si="393"/>
        <v>0</v>
      </c>
      <c r="AI231" s="2">
        <f t="shared" si="393"/>
        <v>0</v>
      </c>
      <c r="AJ231" s="2">
        <f t="shared" si="393"/>
        <v>0</v>
      </c>
      <c r="AK231" s="2">
        <f t="shared" si="393"/>
        <v>0</v>
      </c>
      <c r="AL231" s="2">
        <f t="shared" si="393"/>
        <v>0</v>
      </c>
      <c r="AM231" s="2">
        <f t="shared" si="393"/>
        <v>0</v>
      </c>
      <c r="AN231" s="2">
        <f t="shared" si="393"/>
        <v>0</v>
      </c>
      <c r="AO231" s="2">
        <f t="shared" si="393"/>
        <v>0</v>
      </c>
      <c r="AP231" s="2">
        <f t="shared" si="393"/>
        <v>0</v>
      </c>
      <c r="AQ231" s="2">
        <f t="shared" si="393"/>
        <v>0</v>
      </c>
      <c r="AR231" s="2">
        <f t="shared" si="393"/>
        <v>0</v>
      </c>
      <c r="AS231" s="2">
        <f t="shared" si="393"/>
        <v>0</v>
      </c>
      <c r="AT231" s="2">
        <f t="shared" si="393"/>
        <v>0</v>
      </c>
      <c r="AU231" s="2">
        <f t="shared" si="393"/>
        <v>0</v>
      </c>
      <c r="AV231" s="2">
        <f t="shared" si="393"/>
        <v>0</v>
      </c>
      <c r="AW231" s="2">
        <f t="shared" si="393"/>
        <v>0</v>
      </c>
      <c r="AX231" s="2">
        <f t="shared" si="393"/>
        <v>0</v>
      </c>
      <c r="AY231" s="2">
        <f t="shared" si="393"/>
        <v>0</v>
      </c>
      <c r="AZ231" s="2" t="str">
        <f t="shared" si="393"/>
        <v/>
      </c>
      <c r="BA231" s="2" t="str">
        <f t="shared" si="393"/>
        <v/>
      </c>
      <c r="BB231" s="2" t="str">
        <f t="shared" si="393"/>
        <v/>
      </c>
      <c r="BC231" s="2" t="str">
        <f t="shared" si="393"/>
        <v/>
      </c>
      <c r="BD231" s="2" t="str">
        <f t="shared" si="393"/>
        <v/>
      </c>
      <c r="BE231" s="2" t="str">
        <f t="shared" si="393"/>
        <v/>
      </c>
      <c r="BF231" s="2" t="str">
        <f t="shared" si="393"/>
        <v/>
      </c>
      <c r="BG231" s="2" t="str">
        <f t="shared" si="393"/>
        <v/>
      </c>
      <c r="BH231" s="2" t="str">
        <f t="shared" si="393"/>
        <v/>
      </c>
      <c r="BI231" s="2" t="str">
        <f t="shared" si="393"/>
        <v/>
      </c>
      <c r="BJ231" s="2" t="str">
        <f t="shared" si="393"/>
        <v/>
      </c>
      <c r="BK231" s="2" t="str">
        <f t="shared" si="393"/>
        <v/>
      </c>
      <c r="BL231" s="2" t="str">
        <f t="shared" si="393"/>
        <v/>
      </c>
      <c r="BM231" s="2" t="str">
        <f t="shared" si="393"/>
        <v/>
      </c>
      <c r="BN231" s="2" t="str">
        <f t="shared" si="393"/>
        <v/>
      </c>
      <c r="BO231" s="2" t="str">
        <f t="shared" ref="BO231:CK231" si="394">IF(BO139="","",BO139/(1-BN47))</f>
        <v/>
      </c>
      <c r="BP231" s="2" t="str">
        <f t="shared" si="394"/>
        <v/>
      </c>
      <c r="BQ231" s="2" t="str">
        <f t="shared" si="394"/>
        <v/>
      </c>
      <c r="BR231" s="2" t="str">
        <f t="shared" si="394"/>
        <v/>
      </c>
      <c r="BS231" s="2" t="str">
        <f t="shared" si="394"/>
        <v/>
      </c>
      <c r="BT231" s="2" t="str">
        <f t="shared" si="394"/>
        <v/>
      </c>
      <c r="BU231" s="2" t="str">
        <f t="shared" si="394"/>
        <v/>
      </c>
      <c r="BV231" s="2" t="str">
        <f t="shared" si="394"/>
        <v/>
      </c>
      <c r="BW231" s="2" t="str">
        <f t="shared" si="394"/>
        <v/>
      </c>
      <c r="BX231" s="2" t="str">
        <f t="shared" si="394"/>
        <v/>
      </c>
      <c r="BY231" s="2" t="str">
        <f t="shared" si="394"/>
        <v/>
      </c>
      <c r="BZ231" s="2" t="str">
        <f t="shared" si="394"/>
        <v/>
      </c>
      <c r="CA231" s="2" t="str">
        <f t="shared" si="394"/>
        <v/>
      </c>
      <c r="CB231" s="2" t="str">
        <f t="shared" si="394"/>
        <v/>
      </c>
      <c r="CC231" s="2" t="str">
        <f t="shared" si="394"/>
        <v/>
      </c>
      <c r="CD231" s="2" t="str">
        <f t="shared" si="394"/>
        <v/>
      </c>
      <c r="CE231" s="2" t="str">
        <f t="shared" si="394"/>
        <v/>
      </c>
      <c r="CF231" s="2" t="str">
        <f t="shared" si="394"/>
        <v/>
      </c>
      <c r="CG231" s="2" t="str">
        <f t="shared" si="394"/>
        <v/>
      </c>
      <c r="CH231" s="2" t="str">
        <f t="shared" si="394"/>
        <v/>
      </c>
      <c r="CI231" s="2" t="str">
        <f t="shared" si="394"/>
        <v/>
      </c>
      <c r="CJ231" s="2" t="str">
        <f t="shared" si="394"/>
        <v/>
      </c>
      <c r="CK231" s="2" t="str">
        <f t="shared" si="394"/>
        <v/>
      </c>
    </row>
    <row r="232" spans="1:89" ht="14.5" customHeight="1">
      <c r="A232" s="5">
        <v>42095</v>
      </c>
      <c r="B232" s="6">
        <f t="shared" si="318"/>
        <v>0</v>
      </c>
      <c r="C232" s="2">
        <f t="shared" ref="C232:BN232" si="395">IF(C140="","",C140/(1-B48))</f>
        <v>0</v>
      </c>
      <c r="D232" s="2">
        <f t="shared" si="395"/>
        <v>0</v>
      </c>
      <c r="E232" s="2">
        <f t="shared" si="395"/>
        <v>0</v>
      </c>
      <c r="F232" s="2">
        <f t="shared" si="395"/>
        <v>7.1098471382865266E-4</v>
      </c>
      <c r="G232" s="2">
        <f t="shared" si="395"/>
        <v>3.5574528637495563E-4</v>
      </c>
      <c r="H232" s="2">
        <f t="shared" si="395"/>
        <v>0</v>
      </c>
      <c r="I232" s="2">
        <f t="shared" si="395"/>
        <v>1.0676156583629894E-3</v>
      </c>
      <c r="J232" s="2">
        <f t="shared" si="395"/>
        <v>1.0687566797292481E-3</v>
      </c>
      <c r="K232" s="2">
        <f t="shared" si="395"/>
        <v>1.0699001426533526E-3</v>
      </c>
      <c r="L232" s="2">
        <f t="shared" si="395"/>
        <v>7.1403070332024204E-4</v>
      </c>
      <c r="M232" s="2">
        <f t="shared" si="395"/>
        <v>0</v>
      </c>
      <c r="N232" s="2">
        <f t="shared" si="395"/>
        <v>0</v>
      </c>
      <c r="O232" s="2">
        <f t="shared" si="395"/>
        <v>0</v>
      </c>
      <c r="P232" s="2">
        <f t="shared" si="395"/>
        <v>0</v>
      </c>
      <c r="Q232" s="2">
        <f t="shared" si="395"/>
        <v>0</v>
      </c>
      <c r="R232" s="2">
        <f t="shared" si="395"/>
        <v>0</v>
      </c>
      <c r="S232" s="2">
        <f t="shared" si="395"/>
        <v>0</v>
      </c>
      <c r="T232" s="2">
        <f t="shared" si="395"/>
        <v>0</v>
      </c>
      <c r="U232" s="2">
        <f t="shared" si="395"/>
        <v>1.0003572704537335E-2</v>
      </c>
      <c r="V232" s="2">
        <f t="shared" si="395"/>
        <v>7.2176109707686685E-4</v>
      </c>
      <c r="W232" s="2">
        <f t="shared" si="395"/>
        <v>0</v>
      </c>
      <c r="X232" s="2">
        <f t="shared" si="395"/>
        <v>1.4445648248465172E-3</v>
      </c>
      <c r="Y232" s="2">
        <f t="shared" si="395"/>
        <v>0</v>
      </c>
      <c r="Z232" s="2">
        <f t="shared" si="395"/>
        <v>0</v>
      </c>
      <c r="AA232" s="2">
        <f t="shared" si="395"/>
        <v>0</v>
      </c>
      <c r="AB232" s="2">
        <f t="shared" si="395"/>
        <v>0</v>
      </c>
      <c r="AC232" s="2">
        <f t="shared" si="395"/>
        <v>7.2332730560578412E-4</v>
      </c>
      <c r="AD232" s="2">
        <f t="shared" si="395"/>
        <v>7.2385088671733731E-4</v>
      </c>
      <c r="AE232" s="2">
        <f t="shared" si="395"/>
        <v>0</v>
      </c>
      <c r="AF232" s="2">
        <f t="shared" si="395"/>
        <v>0</v>
      </c>
      <c r="AG232" s="2">
        <f t="shared" si="395"/>
        <v>0</v>
      </c>
      <c r="AH232" s="2">
        <f t="shared" si="395"/>
        <v>0</v>
      </c>
      <c r="AI232" s="2">
        <f t="shared" si="395"/>
        <v>0</v>
      </c>
      <c r="AJ232" s="2">
        <f t="shared" si="395"/>
        <v>0</v>
      </c>
      <c r="AK232" s="2">
        <f t="shared" si="395"/>
        <v>0</v>
      </c>
      <c r="AL232" s="2">
        <f t="shared" si="395"/>
        <v>0</v>
      </c>
      <c r="AM232" s="2">
        <f t="shared" si="395"/>
        <v>0</v>
      </c>
      <c r="AN232" s="2">
        <f t="shared" si="395"/>
        <v>0</v>
      </c>
      <c r="AO232" s="2">
        <f t="shared" si="395"/>
        <v>0</v>
      </c>
      <c r="AP232" s="2">
        <f t="shared" si="395"/>
        <v>0</v>
      </c>
      <c r="AQ232" s="2">
        <f t="shared" si="395"/>
        <v>0</v>
      </c>
      <c r="AR232" s="2">
        <f t="shared" si="395"/>
        <v>0</v>
      </c>
      <c r="AS232" s="2">
        <f t="shared" si="395"/>
        <v>0</v>
      </c>
      <c r="AT232" s="2">
        <f t="shared" si="395"/>
        <v>0</v>
      </c>
      <c r="AU232" s="2">
        <f t="shared" si="395"/>
        <v>0</v>
      </c>
      <c r="AV232" s="2">
        <f t="shared" si="395"/>
        <v>0</v>
      </c>
      <c r="AW232" s="2">
        <f t="shared" si="395"/>
        <v>0</v>
      </c>
      <c r="AX232" s="2">
        <f t="shared" si="395"/>
        <v>0</v>
      </c>
      <c r="AY232" s="2" t="str">
        <f t="shared" si="395"/>
        <v/>
      </c>
      <c r="AZ232" s="2" t="str">
        <f t="shared" si="395"/>
        <v/>
      </c>
      <c r="BA232" s="2" t="str">
        <f t="shared" si="395"/>
        <v/>
      </c>
      <c r="BB232" s="2" t="str">
        <f t="shared" si="395"/>
        <v/>
      </c>
      <c r="BC232" s="2" t="str">
        <f t="shared" si="395"/>
        <v/>
      </c>
      <c r="BD232" s="2" t="str">
        <f t="shared" si="395"/>
        <v/>
      </c>
      <c r="BE232" s="2" t="str">
        <f t="shared" si="395"/>
        <v/>
      </c>
      <c r="BF232" s="2" t="str">
        <f t="shared" si="395"/>
        <v/>
      </c>
      <c r="BG232" s="2" t="str">
        <f t="shared" si="395"/>
        <v/>
      </c>
      <c r="BH232" s="2" t="str">
        <f t="shared" si="395"/>
        <v/>
      </c>
      <c r="BI232" s="2" t="str">
        <f t="shared" si="395"/>
        <v/>
      </c>
      <c r="BJ232" s="2" t="str">
        <f t="shared" si="395"/>
        <v/>
      </c>
      <c r="BK232" s="2" t="str">
        <f t="shared" si="395"/>
        <v/>
      </c>
      <c r="BL232" s="2" t="str">
        <f t="shared" si="395"/>
        <v/>
      </c>
      <c r="BM232" s="2" t="str">
        <f t="shared" si="395"/>
        <v/>
      </c>
      <c r="BN232" s="2" t="str">
        <f t="shared" si="395"/>
        <v/>
      </c>
      <c r="BO232" s="2" t="str">
        <f t="shared" ref="BO232:CK232" si="396">IF(BO140="","",BO140/(1-BN48))</f>
        <v/>
      </c>
      <c r="BP232" s="2" t="str">
        <f t="shared" si="396"/>
        <v/>
      </c>
      <c r="BQ232" s="2" t="str">
        <f t="shared" si="396"/>
        <v/>
      </c>
      <c r="BR232" s="2" t="str">
        <f t="shared" si="396"/>
        <v/>
      </c>
      <c r="BS232" s="2" t="str">
        <f t="shared" si="396"/>
        <v/>
      </c>
      <c r="BT232" s="2" t="str">
        <f t="shared" si="396"/>
        <v/>
      </c>
      <c r="BU232" s="2" t="str">
        <f t="shared" si="396"/>
        <v/>
      </c>
      <c r="BV232" s="2" t="str">
        <f t="shared" si="396"/>
        <v/>
      </c>
      <c r="BW232" s="2" t="str">
        <f t="shared" si="396"/>
        <v/>
      </c>
      <c r="BX232" s="2" t="str">
        <f t="shared" si="396"/>
        <v/>
      </c>
      <c r="BY232" s="2" t="str">
        <f t="shared" si="396"/>
        <v/>
      </c>
      <c r="BZ232" s="2" t="str">
        <f t="shared" si="396"/>
        <v/>
      </c>
      <c r="CA232" s="2" t="str">
        <f t="shared" si="396"/>
        <v/>
      </c>
      <c r="CB232" s="2" t="str">
        <f t="shared" si="396"/>
        <v/>
      </c>
      <c r="CC232" s="2" t="str">
        <f t="shared" si="396"/>
        <v/>
      </c>
      <c r="CD232" s="2" t="str">
        <f t="shared" si="396"/>
        <v/>
      </c>
      <c r="CE232" s="2" t="str">
        <f t="shared" si="396"/>
        <v/>
      </c>
      <c r="CF232" s="2" t="str">
        <f t="shared" si="396"/>
        <v/>
      </c>
      <c r="CG232" s="2" t="str">
        <f t="shared" si="396"/>
        <v/>
      </c>
      <c r="CH232" s="2" t="str">
        <f t="shared" si="396"/>
        <v/>
      </c>
      <c r="CI232" s="2" t="str">
        <f t="shared" si="396"/>
        <v/>
      </c>
      <c r="CJ232" s="2" t="str">
        <f t="shared" si="396"/>
        <v/>
      </c>
      <c r="CK232" s="2" t="str">
        <f t="shared" si="396"/>
        <v/>
      </c>
    </row>
    <row r="233" spans="1:89" ht="14.5" customHeight="1">
      <c r="A233" s="5">
        <v>42125</v>
      </c>
      <c r="B233" s="6">
        <f t="shared" si="318"/>
        <v>0</v>
      </c>
      <c r="C233" s="2">
        <f t="shared" ref="C233:BN233" si="397">IF(C141="","",C141/(1-B49))</f>
        <v>0</v>
      </c>
      <c r="D233" s="2">
        <f t="shared" si="397"/>
        <v>0</v>
      </c>
      <c r="E233" s="2">
        <f t="shared" si="397"/>
        <v>3.84172109104879E-4</v>
      </c>
      <c r="F233" s="2">
        <f t="shared" si="397"/>
        <v>7.6863950807071473E-4</v>
      </c>
      <c r="G233" s="2">
        <f t="shared" si="397"/>
        <v>3.8461538461538472E-4</v>
      </c>
      <c r="H233" s="2">
        <f t="shared" si="397"/>
        <v>7.6952674105425147E-4</v>
      </c>
      <c r="I233" s="2">
        <f t="shared" si="397"/>
        <v>7.7011936850211802E-4</v>
      </c>
      <c r="J233" s="2">
        <f t="shared" si="397"/>
        <v>1.1560693641618491E-3</v>
      </c>
      <c r="K233" s="2">
        <f t="shared" si="397"/>
        <v>3.8580246913580261E-4</v>
      </c>
      <c r="L233" s="2">
        <f t="shared" si="397"/>
        <v>3.8595137012736408E-4</v>
      </c>
      <c r="M233" s="2">
        <f t="shared" si="397"/>
        <v>3.8610038610038626E-4</v>
      </c>
      <c r="N233" s="2">
        <f t="shared" si="397"/>
        <v>0</v>
      </c>
      <c r="O233" s="2">
        <f t="shared" si="397"/>
        <v>0</v>
      </c>
      <c r="P233" s="2">
        <f t="shared" si="397"/>
        <v>0</v>
      </c>
      <c r="Q233" s="2">
        <f t="shared" si="397"/>
        <v>0</v>
      </c>
      <c r="R233" s="2">
        <f t="shared" si="397"/>
        <v>0</v>
      </c>
      <c r="S233" s="2">
        <f t="shared" si="397"/>
        <v>0</v>
      </c>
      <c r="T233" s="2">
        <f t="shared" si="397"/>
        <v>8.1112398609501733E-3</v>
      </c>
      <c r="U233" s="2">
        <f t="shared" si="397"/>
        <v>7.7881619937694734E-4</v>
      </c>
      <c r="V233" s="2">
        <f t="shared" si="397"/>
        <v>0</v>
      </c>
      <c r="W233" s="2">
        <f t="shared" si="397"/>
        <v>2.3382696804364776E-3</v>
      </c>
      <c r="X233" s="2">
        <f t="shared" si="397"/>
        <v>0</v>
      </c>
      <c r="Y233" s="2">
        <f t="shared" si="397"/>
        <v>4.2968750000000003E-3</v>
      </c>
      <c r="Z233" s="2">
        <f t="shared" si="397"/>
        <v>0</v>
      </c>
      <c r="AA233" s="2">
        <f t="shared" si="397"/>
        <v>0</v>
      </c>
      <c r="AB233" s="2">
        <f t="shared" si="397"/>
        <v>0</v>
      </c>
      <c r="AC233" s="2">
        <f t="shared" si="397"/>
        <v>0</v>
      </c>
      <c r="AD233" s="2">
        <f t="shared" si="397"/>
        <v>0</v>
      </c>
      <c r="AE233" s="2">
        <f t="shared" si="397"/>
        <v>0</v>
      </c>
      <c r="AF233" s="2">
        <f t="shared" si="397"/>
        <v>0</v>
      </c>
      <c r="AG233" s="2">
        <f t="shared" si="397"/>
        <v>0</v>
      </c>
      <c r="AH233" s="2">
        <f t="shared" si="397"/>
        <v>0</v>
      </c>
      <c r="AI233" s="2">
        <f t="shared" si="397"/>
        <v>0</v>
      </c>
      <c r="AJ233" s="2">
        <f t="shared" si="397"/>
        <v>0</v>
      </c>
      <c r="AK233" s="2">
        <f t="shared" si="397"/>
        <v>0</v>
      </c>
      <c r="AL233" s="2">
        <f t="shared" si="397"/>
        <v>0</v>
      </c>
      <c r="AM233" s="2">
        <f t="shared" si="397"/>
        <v>0</v>
      </c>
      <c r="AN233" s="2">
        <f t="shared" si="397"/>
        <v>0</v>
      </c>
      <c r="AO233" s="2">
        <f t="shared" si="397"/>
        <v>0</v>
      </c>
      <c r="AP233" s="2">
        <f t="shared" si="397"/>
        <v>0</v>
      </c>
      <c r="AQ233" s="2">
        <f t="shared" si="397"/>
        <v>0</v>
      </c>
      <c r="AR233" s="2">
        <f t="shared" si="397"/>
        <v>0</v>
      </c>
      <c r="AS233" s="2">
        <f t="shared" si="397"/>
        <v>0</v>
      </c>
      <c r="AT233" s="2">
        <f t="shared" si="397"/>
        <v>0</v>
      </c>
      <c r="AU233" s="2">
        <f t="shared" si="397"/>
        <v>0</v>
      </c>
      <c r="AV233" s="2">
        <f t="shared" si="397"/>
        <v>0</v>
      </c>
      <c r="AW233" s="2">
        <f t="shared" si="397"/>
        <v>0</v>
      </c>
      <c r="AX233" s="2" t="str">
        <f t="shared" si="397"/>
        <v/>
      </c>
      <c r="AY233" s="2" t="str">
        <f t="shared" si="397"/>
        <v/>
      </c>
      <c r="AZ233" s="2" t="str">
        <f t="shared" si="397"/>
        <v/>
      </c>
      <c r="BA233" s="2" t="str">
        <f t="shared" si="397"/>
        <v/>
      </c>
      <c r="BB233" s="2" t="str">
        <f t="shared" si="397"/>
        <v/>
      </c>
      <c r="BC233" s="2" t="str">
        <f t="shared" si="397"/>
        <v/>
      </c>
      <c r="BD233" s="2" t="str">
        <f t="shared" si="397"/>
        <v/>
      </c>
      <c r="BE233" s="2" t="str">
        <f t="shared" si="397"/>
        <v/>
      </c>
      <c r="BF233" s="2" t="str">
        <f t="shared" si="397"/>
        <v/>
      </c>
      <c r="BG233" s="2" t="str">
        <f t="shared" si="397"/>
        <v/>
      </c>
      <c r="BH233" s="2" t="str">
        <f t="shared" si="397"/>
        <v/>
      </c>
      <c r="BI233" s="2" t="str">
        <f t="shared" si="397"/>
        <v/>
      </c>
      <c r="BJ233" s="2" t="str">
        <f t="shared" si="397"/>
        <v/>
      </c>
      <c r="BK233" s="2" t="str">
        <f t="shared" si="397"/>
        <v/>
      </c>
      <c r="BL233" s="2" t="str">
        <f t="shared" si="397"/>
        <v/>
      </c>
      <c r="BM233" s="2" t="str">
        <f t="shared" si="397"/>
        <v/>
      </c>
      <c r="BN233" s="2" t="str">
        <f t="shared" si="397"/>
        <v/>
      </c>
      <c r="BO233" s="2" t="str">
        <f t="shared" ref="BO233:CK233" si="398">IF(BO141="","",BO141/(1-BN49))</f>
        <v/>
      </c>
      <c r="BP233" s="2" t="str">
        <f t="shared" si="398"/>
        <v/>
      </c>
      <c r="BQ233" s="2" t="str">
        <f t="shared" si="398"/>
        <v/>
      </c>
      <c r="BR233" s="2" t="str">
        <f t="shared" si="398"/>
        <v/>
      </c>
      <c r="BS233" s="2" t="str">
        <f t="shared" si="398"/>
        <v/>
      </c>
      <c r="BT233" s="2" t="str">
        <f t="shared" si="398"/>
        <v/>
      </c>
      <c r="BU233" s="2" t="str">
        <f t="shared" si="398"/>
        <v/>
      </c>
      <c r="BV233" s="2" t="str">
        <f t="shared" si="398"/>
        <v/>
      </c>
      <c r="BW233" s="2" t="str">
        <f t="shared" si="398"/>
        <v/>
      </c>
      <c r="BX233" s="2" t="str">
        <f t="shared" si="398"/>
        <v/>
      </c>
      <c r="BY233" s="2" t="str">
        <f t="shared" si="398"/>
        <v/>
      </c>
      <c r="BZ233" s="2" t="str">
        <f t="shared" si="398"/>
        <v/>
      </c>
      <c r="CA233" s="2" t="str">
        <f t="shared" si="398"/>
        <v/>
      </c>
      <c r="CB233" s="2" t="str">
        <f t="shared" si="398"/>
        <v/>
      </c>
      <c r="CC233" s="2" t="str">
        <f t="shared" si="398"/>
        <v/>
      </c>
      <c r="CD233" s="2" t="str">
        <f t="shared" si="398"/>
        <v/>
      </c>
      <c r="CE233" s="2" t="str">
        <f t="shared" si="398"/>
        <v/>
      </c>
      <c r="CF233" s="2" t="str">
        <f t="shared" si="398"/>
        <v/>
      </c>
      <c r="CG233" s="2" t="str">
        <f t="shared" si="398"/>
        <v/>
      </c>
      <c r="CH233" s="2" t="str">
        <f t="shared" si="398"/>
        <v/>
      </c>
      <c r="CI233" s="2" t="str">
        <f t="shared" si="398"/>
        <v/>
      </c>
      <c r="CJ233" s="2" t="str">
        <f t="shared" si="398"/>
        <v/>
      </c>
      <c r="CK233" s="2" t="str">
        <f t="shared" si="398"/>
        <v/>
      </c>
    </row>
    <row r="234" spans="1:89" ht="14.5" customHeight="1">
      <c r="A234" s="5">
        <v>42156</v>
      </c>
      <c r="B234" s="6">
        <f t="shared" si="318"/>
        <v>0</v>
      </c>
      <c r="C234" s="2">
        <f t="shared" ref="C234:BN234" si="399">IF(C142="","",C142/(1-B50))</f>
        <v>0</v>
      </c>
      <c r="D234" s="2">
        <f t="shared" si="399"/>
        <v>0</v>
      </c>
      <c r="E234" s="2">
        <f t="shared" si="399"/>
        <v>6.7613252197430695E-4</v>
      </c>
      <c r="F234" s="2">
        <f t="shared" si="399"/>
        <v>0</v>
      </c>
      <c r="G234" s="2">
        <f t="shared" si="399"/>
        <v>6.7658998646820021E-4</v>
      </c>
      <c r="H234" s="2">
        <f t="shared" si="399"/>
        <v>6.770480704129993E-4</v>
      </c>
      <c r="I234" s="2">
        <f t="shared" si="399"/>
        <v>0</v>
      </c>
      <c r="J234" s="2">
        <f t="shared" si="399"/>
        <v>3.3875338753387534E-4</v>
      </c>
      <c r="K234" s="2">
        <f t="shared" si="399"/>
        <v>6.7773636055574386E-4</v>
      </c>
      <c r="L234" s="2">
        <f t="shared" si="399"/>
        <v>3.3909799932180397E-4</v>
      </c>
      <c r="M234" s="2">
        <f t="shared" si="399"/>
        <v>0</v>
      </c>
      <c r="N234" s="2">
        <f t="shared" si="399"/>
        <v>0</v>
      </c>
      <c r="O234" s="2">
        <f t="shared" si="399"/>
        <v>0</v>
      </c>
      <c r="P234" s="2">
        <f t="shared" si="399"/>
        <v>0</v>
      </c>
      <c r="Q234" s="2">
        <f t="shared" si="399"/>
        <v>0</v>
      </c>
      <c r="R234" s="2">
        <f t="shared" si="399"/>
        <v>0</v>
      </c>
      <c r="S234" s="2">
        <f t="shared" si="399"/>
        <v>9.8371777476255091E-3</v>
      </c>
      <c r="T234" s="2">
        <f t="shared" si="399"/>
        <v>1.0277492291880781E-3</v>
      </c>
      <c r="U234" s="2">
        <f t="shared" si="399"/>
        <v>6.8587105624142667E-4</v>
      </c>
      <c r="V234" s="2">
        <f t="shared" si="399"/>
        <v>6.863417982155113E-4</v>
      </c>
      <c r="W234" s="2">
        <f t="shared" si="399"/>
        <v>0</v>
      </c>
      <c r="X234" s="2">
        <f t="shared" si="399"/>
        <v>1.3736263736263737E-3</v>
      </c>
      <c r="Y234" s="2">
        <f t="shared" si="399"/>
        <v>0</v>
      </c>
      <c r="Z234" s="2">
        <f t="shared" si="399"/>
        <v>0</v>
      </c>
      <c r="AA234" s="2">
        <f t="shared" si="399"/>
        <v>0</v>
      </c>
      <c r="AB234" s="2">
        <f t="shared" si="399"/>
        <v>3.43878954607978E-4</v>
      </c>
      <c r="AC234" s="2">
        <f t="shared" si="399"/>
        <v>2.4079807361541109E-3</v>
      </c>
      <c r="AD234" s="2">
        <f t="shared" si="399"/>
        <v>0</v>
      </c>
      <c r="AE234" s="2">
        <f t="shared" si="399"/>
        <v>0</v>
      </c>
      <c r="AF234" s="2">
        <f t="shared" si="399"/>
        <v>0</v>
      </c>
      <c r="AG234" s="2">
        <f t="shared" si="399"/>
        <v>0</v>
      </c>
      <c r="AH234" s="2">
        <f t="shared" si="399"/>
        <v>0</v>
      </c>
      <c r="AI234" s="2">
        <f t="shared" si="399"/>
        <v>0</v>
      </c>
      <c r="AJ234" s="2">
        <f t="shared" si="399"/>
        <v>0</v>
      </c>
      <c r="AK234" s="2">
        <f t="shared" si="399"/>
        <v>0</v>
      </c>
      <c r="AL234" s="2">
        <f t="shared" si="399"/>
        <v>0</v>
      </c>
      <c r="AM234" s="2">
        <f t="shared" si="399"/>
        <v>0</v>
      </c>
      <c r="AN234" s="2">
        <f t="shared" si="399"/>
        <v>0</v>
      </c>
      <c r="AO234" s="2">
        <f t="shared" si="399"/>
        <v>0</v>
      </c>
      <c r="AP234" s="2">
        <f t="shared" si="399"/>
        <v>0</v>
      </c>
      <c r="AQ234" s="2">
        <f t="shared" si="399"/>
        <v>0</v>
      </c>
      <c r="AR234" s="2">
        <f t="shared" si="399"/>
        <v>0</v>
      </c>
      <c r="AS234" s="2">
        <f t="shared" si="399"/>
        <v>0</v>
      </c>
      <c r="AT234" s="2">
        <f t="shared" si="399"/>
        <v>0</v>
      </c>
      <c r="AU234" s="2">
        <f t="shared" si="399"/>
        <v>0</v>
      </c>
      <c r="AV234" s="2">
        <f t="shared" si="399"/>
        <v>3.4482758620689658E-4</v>
      </c>
      <c r="AW234" s="2" t="str">
        <f t="shared" si="399"/>
        <v/>
      </c>
      <c r="AX234" s="2" t="str">
        <f t="shared" si="399"/>
        <v/>
      </c>
      <c r="AY234" s="2" t="str">
        <f t="shared" si="399"/>
        <v/>
      </c>
      <c r="AZ234" s="2" t="str">
        <f t="shared" si="399"/>
        <v/>
      </c>
      <c r="BA234" s="2" t="str">
        <f t="shared" si="399"/>
        <v/>
      </c>
      <c r="BB234" s="2" t="str">
        <f t="shared" si="399"/>
        <v/>
      </c>
      <c r="BC234" s="2" t="str">
        <f t="shared" si="399"/>
        <v/>
      </c>
      <c r="BD234" s="2" t="str">
        <f t="shared" si="399"/>
        <v/>
      </c>
      <c r="BE234" s="2" t="str">
        <f t="shared" si="399"/>
        <v/>
      </c>
      <c r="BF234" s="2" t="str">
        <f t="shared" si="399"/>
        <v/>
      </c>
      <c r="BG234" s="2" t="str">
        <f t="shared" si="399"/>
        <v/>
      </c>
      <c r="BH234" s="2" t="str">
        <f t="shared" si="399"/>
        <v/>
      </c>
      <c r="BI234" s="2" t="str">
        <f t="shared" si="399"/>
        <v/>
      </c>
      <c r="BJ234" s="2" t="str">
        <f t="shared" si="399"/>
        <v/>
      </c>
      <c r="BK234" s="2" t="str">
        <f t="shared" si="399"/>
        <v/>
      </c>
      <c r="BL234" s="2" t="str">
        <f t="shared" si="399"/>
        <v/>
      </c>
      <c r="BM234" s="2" t="str">
        <f t="shared" si="399"/>
        <v/>
      </c>
      <c r="BN234" s="2" t="str">
        <f t="shared" si="399"/>
        <v/>
      </c>
      <c r="BO234" s="2" t="str">
        <f t="shared" ref="BO234:CK234" si="400">IF(BO142="","",BO142/(1-BN50))</f>
        <v/>
      </c>
      <c r="BP234" s="2" t="str">
        <f t="shared" si="400"/>
        <v/>
      </c>
      <c r="BQ234" s="2" t="str">
        <f t="shared" si="400"/>
        <v/>
      </c>
      <c r="BR234" s="2" t="str">
        <f t="shared" si="400"/>
        <v/>
      </c>
      <c r="BS234" s="2" t="str">
        <f t="shared" si="400"/>
        <v/>
      </c>
      <c r="BT234" s="2" t="str">
        <f t="shared" si="400"/>
        <v/>
      </c>
      <c r="BU234" s="2" t="str">
        <f t="shared" si="400"/>
        <v/>
      </c>
      <c r="BV234" s="2" t="str">
        <f t="shared" si="400"/>
        <v/>
      </c>
      <c r="BW234" s="2" t="str">
        <f t="shared" si="400"/>
        <v/>
      </c>
      <c r="BX234" s="2" t="str">
        <f t="shared" si="400"/>
        <v/>
      </c>
      <c r="BY234" s="2" t="str">
        <f t="shared" si="400"/>
        <v/>
      </c>
      <c r="BZ234" s="2" t="str">
        <f t="shared" si="400"/>
        <v/>
      </c>
      <c r="CA234" s="2" t="str">
        <f t="shared" si="400"/>
        <v/>
      </c>
      <c r="CB234" s="2" t="str">
        <f t="shared" si="400"/>
        <v/>
      </c>
      <c r="CC234" s="2" t="str">
        <f t="shared" si="400"/>
        <v/>
      </c>
      <c r="CD234" s="2" t="str">
        <f t="shared" si="400"/>
        <v/>
      </c>
      <c r="CE234" s="2" t="str">
        <f t="shared" si="400"/>
        <v/>
      </c>
      <c r="CF234" s="2" t="str">
        <f t="shared" si="400"/>
        <v/>
      </c>
      <c r="CG234" s="2" t="str">
        <f t="shared" si="400"/>
        <v/>
      </c>
      <c r="CH234" s="2" t="str">
        <f t="shared" si="400"/>
        <v/>
      </c>
      <c r="CI234" s="2" t="str">
        <f t="shared" si="400"/>
        <v/>
      </c>
      <c r="CJ234" s="2" t="str">
        <f t="shared" si="400"/>
        <v/>
      </c>
      <c r="CK234" s="2" t="str">
        <f t="shared" si="400"/>
        <v/>
      </c>
    </row>
    <row r="235" spans="1:89" ht="14.5" customHeight="1">
      <c r="A235" s="5">
        <v>42186</v>
      </c>
      <c r="B235" s="6">
        <f t="shared" si="318"/>
        <v>0</v>
      </c>
      <c r="C235" s="2">
        <f t="shared" ref="C235:BN235" si="401">IF(C143="","",C143/(1-B51))</f>
        <v>0</v>
      </c>
      <c r="D235" s="2">
        <f t="shared" si="401"/>
        <v>0</v>
      </c>
      <c r="E235" s="2">
        <f t="shared" si="401"/>
        <v>1.0362694300518134E-3</v>
      </c>
      <c r="F235" s="2">
        <f t="shared" si="401"/>
        <v>1.037344398340249E-3</v>
      </c>
      <c r="G235" s="2">
        <f t="shared" si="401"/>
        <v>1.0384215991692627E-3</v>
      </c>
      <c r="H235" s="2">
        <f t="shared" si="401"/>
        <v>1.0395010395010396E-3</v>
      </c>
      <c r="I235" s="2">
        <f t="shared" si="401"/>
        <v>1.0405827263267433E-3</v>
      </c>
      <c r="J235" s="2">
        <f t="shared" si="401"/>
        <v>4.1666666666666657E-3</v>
      </c>
      <c r="K235" s="2">
        <f t="shared" si="401"/>
        <v>0</v>
      </c>
      <c r="L235" s="2">
        <f t="shared" si="401"/>
        <v>0</v>
      </c>
      <c r="M235" s="2">
        <f t="shared" si="401"/>
        <v>0</v>
      </c>
      <c r="N235" s="2">
        <f t="shared" si="401"/>
        <v>0</v>
      </c>
      <c r="O235" s="2">
        <f t="shared" si="401"/>
        <v>0</v>
      </c>
      <c r="P235" s="2">
        <f t="shared" si="401"/>
        <v>0</v>
      </c>
      <c r="Q235" s="2">
        <f t="shared" si="401"/>
        <v>0</v>
      </c>
      <c r="R235" s="2">
        <f t="shared" si="401"/>
        <v>1.6736401673640166E-2</v>
      </c>
      <c r="S235" s="2">
        <f t="shared" si="401"/>
        <v>2.1276595744680877E-3</v>
      </c>
      <c r="T235" s="2">
        <f t="shared" si="401"/>
        <v>0</v>
      </c>
      <c r="U235" s="2">
        <f t="shared" si="401"/>
        <v>4.2643923240938148E-3</v>
      </c>
      <c r="V235" s="2">
        <f t="shared" si="401"/>
        <v>0</v>
      </c>
      <c r="W235" s="2">
        <f t="shared" si="401"/>
        <v>7.4946466809421878E-3</v>
      </c>
      <c r="X235" s="2">
        <f t="shared" si="401"/>
        <v>4.3149946062567401E-3</v>
      </c>
      <c r="Y235" s="2">
        <f t="shared" si="401"/>
        <v>0</v>
      </c>
      <c r="Z235" s="2">
        <f t="shared" si="401"/>
        <v>3.2502708559046575E-3</v>
      </c>
      <c r="AA235" s="2">
        <f t="shared" si="401"/>
        <v>0</v>
      </c>
      <c r="AB235" s="2">
        <f t="shared" si="401"/>
        <v>0</v>
      </c>
      <c r="AC235" s="2">
        <f t="shared" si="401"/>
        <v>0</v>
      </c>
      <c r="AD235" s="2">
        <f t="shared" si="401"/>
        <v>0</v>
      </c>
      <c r="AE235" s="2">
        <f t="shared" si="401"/>
        <v>0</v>
      </c>
      <c r="AF235" s="2">
        <f t="shared" si="401"/>
        <v>0</v>
      </c>
      <c r="AG235" s="2">
        <f t="shared" si="401"/>
        <v>0</v>
      </c>
      <c r="AH235" s="2">
        <f t="shared" si="401"/>
        <v>0</v>
      </c>
      <c r="AI235" s="2">
        <f t="shared" si="401"/>
        <v>0</v>
      </c>
      <c r="AJ235" s="2">
        <f t="shared" si="401"/>
        <v>0</v>
      </c>
      <c r="AK235" s="2">
        <f t="shared" si="401"/>
        <v>0</v>
      </c>
      <c r="AL235" s="2">
        <f t="shared" si="401"/>
        <v>0</v>
      </c>
      <c r="AM235" s="2">
        <f t="shared" si="401"/>
        <v>0</v>
      </c>
      <c r="AN235" s="2">
        <f t="shared" si="401"/>
        <v>0</v>
      </c>
      <c r="AO235" s="2">
        <f t="shared" si="401"/>
        <v>0</v>
      </c>
      <c r="AP235" s="2">
        <f t="shared" si="401"/>
        <v>0</v>
      </c>
      <c r="AQ235" s="2">
        <f t="shared" si="401"/>
        <v>0</v>
      </c>
      <c r="AR235" s="2">
        <f t="shared" si="401"/>
        <v>0</v>
      </c>
      <c r="AS235" s="2">
        <f t="shared" si="401"/>
        <v>0</v>
      </c>
      <c r="AT235" s="2">
        <f t="shared" si="401"/>
        <v>0</v>
      </c>
      <c r="AU235" s="2">
        <f t="shared" si="401"/>
        <v>0</v>
      </c>
      <c r="AV235" s="2" t="str">
        <f t="shared" si="401"/>
        <v/>
      </c>
      <c r="AW235" s="2" t="str">
        <f t="shared" si="401"/>
        <v/>
      </c>
      <c r="AX235" s="2" t="str">
        <f t="shared" si="401"/>
        <v/>
      </c>
      <c r="AY235" s="2" t="str">
        <f t="shared" si="401"/>
        <v/>
      </c>
      <c r="AZ235" s="2" t="str">
        <f t="shared" si="401"/>
        <v/>
      </c>
      <c r="BA235" s="2" t="str">
        <f t="shared" si="401"/>
        <v/>
      </c>
      <c r="BB235" s="2" t="str">
        <f t="shared" si="401"/>
        <v/>
      </c>
      <c r="BC235" s="2" t="str">
        <f t="shared" si="401"/>
        <v/>
      </c>
      <c r="BD235" s="2" t="str">
        <f t="shared" si="401"/>
        <v/>
      </c>
      <c r="BE235" s="2" t="str">
        <f t="shared" si="401"/>
        <v/>
      </c>
      <c r="BF235" s="2" t="str">
        <f t="shared" si="401"/>
        <v/>
      </c>
      <c r="BG235" s="2" t="str">
        <f t="shared" si="401"/>
        <v/>
      </c>
      <c r="BH235" s="2" t="str">
        <f t="shared" si="401"/>
        <v/>
      </c>
      <c r="BI235" s="2" t="str">
        <f t="shared" si="401"/>
        <v/>
      </c>
      <c r="BJ235" s="2" t="str">
        <f t="shared" si="401"/>
        <v/>
      </c>
      <c r="BK235" s="2" t="str">
        <f t="shared" si="401"/>
        <v/>
      </c>
      <c r="BL235" s="2" t="str">
        <f t="shared" si="401"/>
        <v/>
      </c>
      <c r="BM235" s="2" t="str">
        <f t="shared" si="401"/>
        <v/>
      </c>
      <c r="BN235" s="2" t="str">
        <f t="shared" si="401"/>
        <v/>
      </c>
      <c r="BO235" s="2" t="str">
        <f t="shared" ref="BO235:CK235" si="402">IF(BO143="","",BO143/(1-BN51))</f>
        <v/>
      </c>
      <c r="BP235" s="2" t="str">
        <f t="shared" si="402"/>
        <v/>
      </c>
      <c r="BQ235" s="2" t="str">
        <f t="shared" si="402"/>
        <v/>
      </c>
      <c r="BR235" s="2" t="str">
        <f t="shared" si="402"/>
        <v/>
      </c>
      <c r="BS235" s="2" t="str">
        <f t="shared" si="402"/>
        <v/>
      </c>
      <c r="BT235" s="2" t="str">
        <f t="shared" si="402"/>
        <v/>
      </c>
      <c r="BU235" s="2" t="str">
        <f t="shared" si="402"/>
        <v/>
      </c>
      <c r="BV235" s="2" t="str">
        <f t="shared" si="402"/>
        <v/>
      </c>
      <c r="BW235" s="2" t="str">
        <f t="shared" si="402"/>
        <v/>
      </c>
      <c r="BX235" s="2" t="str">
        <f t="shared" si="402"/>
        <v/>
      </c>
      <c r="BY235" s="2" t="str">
        <f t="shared" si="402"/>
        <v/>
      </c>
      <c r="BZ235" s="2" t="str">
        <f t="shared" si="402"/>
        <v/>
      </c>
      <c r="CA235" s="2" t="str">
        <f t="shared" si="402"/>
        <v/>
      </c>
      <c r="CB235" s="2" t="str">
        <f t="shared" si="402"/>
        <v/>
      </c>
      <c r="CC235" s="2" t="str">
        <f t="shared" si="402"/>
        <v/>
      </c>
      <c r="CD235" s="2" t="str">
        <f t="shared" si="402"/>
        <v/>
      </c>
      <c r="CE235" s="2" t="str">
        <f t="shared" si="402"/>
        <v/>
      </c>
      <c r="CF235" s="2" t="str">
        <f t="shared" si="402"/>
        <v/>
      </c>
      <c r="CG235" s="2" t="str">
        <f t="shared" si="402"/>
        <v/>
      </c>
      <c r="CH235" s="2" t="str">
        <f t="shared" si="402"/>
        <v/>
      </c>
      <c r="CI235" s="2" t="str">
        <f t="shared" si="402"/>
        <v/>
      </c>
      <c r="CJ235" s="2" t="str">
        <f t="shared" si="402"/>
        <v/>
      </c>
      <c r="CK235" s="2" t="str">
        <f t="shared" si="402"/>
        <v/>
      </c>
    </row>
    <row r="236" spans="1:89" ht="14.5" customHeight="1">
      <c r="A236" s="5">
        <v>42217</v>
      </c>
      <c r="B236" s="6">
        <f t="shared" si="318"/>
        <v>0</v>
      </c>
      <c r="C236" s="2">
        <f t="shared" ref="C236:BN236" si="403">IF(C144="","",C144/(1-B52))</f>
        <v>0</v>
      </c>
      <c r="D236" s="2">
        <f t="shared" si="403"/>
        <v>1.1627906976744186E-3</v>
      </c>
      <c r="E236" s="2">
        <f t="shared" si="403"/>
        <v>2.3282887077997671E-3</v>
      </c>
      <c r="F236" s="2">
        <f t="shared" si="403"/>
        <v>1.1668611435239206E-3</v>
      </c>
      <c r="G236" s="2">
        <f t="shared" si="403"/>
        <v>1.1682242990654205E-3</v>
      </c>
      <c r="H236" s="2">
        <f t="shared" si="403"/>
        <v>1.1695906432748538E-3</v>
      </c>
      <c r="I236" s="2">
        <f t="shared" si="403"/>
        <v>1.17096018735363E-3</v>
      </c>
      <c r="J236" s="2">
        <f t="shared" si="403"/>
        <v>3.5169988276670572E-3</v>
      </c>
      <c r="K236" s="2">
        <f t="shared" si="403"/>
        <v>0</v>
      </c>
      <c r="L236" s="2">
        <f t="shared" si="403"/>
        <v>0</v>
      </c>
      <c r="M236" s="2">
        <f t="shared" si="403"/>
        <v>0</v>
      </c>
      <c r="N236" s="2">
        <f t="shared" si="403"/>
        <v>0</v>
      </c>
      <c r="O236" s="2">
        <f t="shared" si="403"/>
        <v>0</v>
      </c>
      <c r="P236" s="2">
        <f t="shared" si="403"/>
        <v>0</v>
      </c>
      <c r="Q236" s="2">
        <f t="shared" si="403"/>
        <v>2.5882352941176471E-2</v>
      </c>
      <c r="R236" s="2">
        <f t="shared" si="403"/>
        <v>1.2077294685990374E-3</v>
      </c>
      <c r="S236" s="2">
        <f t="shared" si="403"/>
        <v>0</v>
      </c>
      <c r="T236" s="2">
        <f t="shared" si="403"/>
        <v>2.4183796856106408E-3</v>
      </c>
      <c r="U236" s="2">
        <f t="shared" si="403"/>
        <v>0</v>
      </c>
      <c r="V236" s="2">
        <f t="shared" si="403"/>
        <v>1.2121212121212084E-3</v>
      </c>
      <c r="W236" s="2">
        <f t="shared" si="403"/>
        <v>0</v>
      </c>
      <c r="X236" s="2">
        <f t="shared" si="403"/>
        <v>0</v>
      </c>
      <c r="Y236" s="2">
        <f t="shared" si="403"/>
        <v>6.0679611650485471E-3</v>
      </c>
      <c r="Z236" s="2">
        <f t="shared" si="403"/>
        <v>2.442002442002442E-3</v>
      </c>
      <c r="AA236" s="2">
        <f t="shared" si="403"/>
        <v>0</v>
      </c>
      <c r="AB236" s="2">
        <f t="shared" si="403"/>
        <v>0</v>
      </c>
      <c r="AC236" s="2">
        <f t="shared" si="403"/>
        <v>0</v>
      </c>
      <c r="AD236" s="2">
        <f t="shared" si="403"/>
        <v>0</v>
      </c>
      <c r="AE236" s="2">
        <f t="shared" si="403"/>
        <v>0</v>
      </c>
      <c r="AF236" s="2">
        <f t="shared" si="403"/>
        <v>0</v>
      </c>
      <c r="AG236" s="2">
        <f t="shared" si="403"/>
        <v>0</v>
      </c>
      <c r="AH236" s="2">
        <f t="shared" si="403"/>
        <v>0</v>
      </c>
      <c r="AI236" s="2">
        <f t="shared" si="403"/>
        <v>0</v>
      </c>
      <c r="AJ236" s="2">
        <f t="shared" si="403"/>
        <v>0</v>
      </c>
      <c r="AK236" s="2">
        <f t="shared" si="403"/>
        <v>0</v>
      </c>
      <c r="AL236" s="2">
        <f t="shared" si="403"/>
        <v>0</v>
      </c>
      <c r="AM236" s="2">
        <f t="shared" si="403"/>
        <v>0</v>
      </c>
      <c r="AN236" s="2">
        <f t="shared" si="403"/>
        <v>0</v>
      </c>
      <c r="AO236" s="2">
        <f t="shared" si="403"/>
        <v>0</v>
      </c>
      <c r="AP236" s="2">
        <f t="shared" si="403"/>
        <v>0</v>
      </c>
      <c r="AQ236" s="2">
        <f t="shared" si="403"/>
        <v>0</v>
      </c>
      <c r="AR236" s="2">
        <f t="shared" si="403"/>
        <v>0</v>
      </c>
      <c r="AS236" s="2">
        <f t="shared" si="403"/>
        <v>0</v>
      </c>
      <c r="AT236" s="2">
        <f t="shared" si="403"/>
        <v>0</v>
      </c>
      <c r="AU236" s="2" t="str">
        <f t="shared" si="403"/>
        <v/>
      </c>
      <c r="AV236" s="2" t="str">
        <f t="shared" si="403"/>
        <v/>
      </c>
      <c r="AW236" s="2" t="str">
        <f t="shared" si="403"/>
        <v/>
      </c>
      <c r="AX236" s="2" t="str">
        <f t="shared" si="403"/>
        <v/>
      </c>
      <c r="AY236" s="2" t="str">
        <f t="shared" si="403"/>
        <v/>
      </c>
      <c r="AZ236" s="2" t="str">
        <f t="shared" si="403"/>
        <v/>
      </c>
      <c r="BA236" s="2" t="str">
        <f t="shared" si="403"/>
        <v/>
      </c>
      <c r="BB236" s="2" t="str">
        <f t="shared" si="403"/>
        <v/>
      </c>
      <c r="BC236" s="2" t="str">
        <f t="shared" si="403"/>
        <v/>
      </c>
      <c r="BD236" s="2" t="str">
        <f t="shared" si="403"/>
        <v/>
      </c>
      <c r="BE236" s="2" t="str">
        <f t="shared" si="403"/>
        <v/>
      </c>
      <c r="BF236" s="2" t="str">
        <f t="shared" si="403"/>
        <v/>
      </c>
      <c r="BG236" s="2" t="str">
        <f t="shared" si="403"/>
        <v/>
      </c>
      <c r="BH236" s="2" t="str">
        <f t="shared" si="403"/>
        <v/>
      </c>
      <c r="BI236" s="2" t="str">
        <f t="shared" si="403"/>
        <v/>
      </c>
      <c r="BJ236" s="2" t="str">
        <f t="shared" si="403"/>
        <v/>
      </c>
      <c r="BK236" s="2" t="str">
        <f t="shared" si="403"/>
        <v/>
      </c>
      <c r="BL236" s="2" t="str">
        <f t="shared" si="403"/>
        <v/>
      </c>
      <c r="BM236" s="2" t="str">
        <f t="shared" si="403"/>
        <v/>
      </c>
      <c r="BN236" s="2" t="str">
        <f t="shared" si="403"/>
        <v/>
      </c>
      <c r="BO236" s="2" t="str">
        <f t="shared" ref="BO236:CK236" si="404">IF(BO144="","",BO144/(1-BN52))</f>
        <v/>
      </c>
      <c r="BP236" s="2" t="str">
        <f t="shared" si="404"/>
        <v/>
      </c>
      <c r="BQ236" s="2" t="str">
        <f t="shared" si="404"/>
        <v/>
      </c>
      <c r="BR236" s="2" t="str">
        <f t="shared" si="404"/>
        <v/>
      </c>
      <c r="BS236" s="2" t="str">
        <f t="shared" si="404"/>
        <v/>
      </c>
      <c r="BT236" s="2" t="str">
        <f t="shared" si="404"/>
        <v/>
      </c>
      <c r="BU236" s="2" t="str">
        <f t="shared" si="404"/>
        <v/>
      </c>
      <c r="BV236" s="2" t="str">
        <f t="shared" si="404"/>
        <v/>
      </c>
      <c r="BW236" s="2" t="str">
        <f t="shared" si="404"/>
        <v/>
      </c>
      <c r="BX236" s="2" t="str">
        <f t="shared" si="404"/>
        <v/>
      </c>
      <c r="BY236" s="2" t="str">
        <f t="shared" si="404"/>
        <v/>
      </c>
      <c r="BZ236" s="2" t="str">
        <f t="shared" si="404"/>
        <v/>
      </c>
      <c r="CA236" s="2" t="str">
        <f t="shared" si="404"/>
        <v/>
      </c>
      <c r="CB236" s="2" t="str">
        <f t="shared" si="404"/>
        <v/>
      </c>
      <c r="CC236" s="2" t="str">
        <f t="shared" si="404"/>
        <v/>
      </c>
      <c r="CD236" s="2" t="str">
        <f t="shared" si="404"/>
        <v/>
      </c>
      <c r="CE236" s="2" t="str">
        <f t="shared" si="404"/>
        <v/>
      </c>
      <c r="CF236" s="2" t="str">
        <f t="shared" si="404"/>
        <v/>
      </c>
      <c r="CG236" s="2" t="str">
        <f t="shared" si="404"/>
        <v/>
      </c>
      <c r="CH236" s="2" t="str">
        <f t="shared" si="404"/>
        <v/>
      </c>
      <c r="CI236" s="2" t="str">
        <f t="shared" si="404"/>
        <v/>
      </c>
      <c r="CJ236" s="2" t="str">
        <f t="shared" si="404"/>
        <v/>
      </c>
      <c r="CK236" s="2" t="str">
        <f t="shared" si="404"/>
        <v/>
      </c>
    </row>
    <row r="237" spans="1:89" ht="14.5" customHeight="1">
      <c r="A237" s="5">
        <v>42248</v>
      </c>
      <c r="B237" s="6">
        <f t="shared" si="318"/>
        <v>0</v>
      </c>
      <c r="C237" s="2">
        <f t="shared" ref="C237:BN237" si="405">IF(C145="","",C145/(1-B53))</f>
        <v>0</v>
      </c>
      <c r="D237" s="2">
        <f t="shared" si="405"/>
        <v>0</v>
      </c>
      <c r="E237" s="2">
        <f t="shared" si="405"/>
        <v>0</v>
      </c>
      <c r="F237" s="2">
        <f t="shared" si="405"/>
        <v>1.001001001001001E-3</v>
      </c>
      <c r="G237" s="2">
        <f t="shared" si="405"/>
        <v>2.004008016032064E-3</v>
      </c>
      <c r="H237" s="2">
        <f t="shared" si="405"/>
        <v>1.0040160642570282E-3</v>
      </c>
      <c r="I237" s="2">
        <f t="shared" si="405"/>
        <v>2.0100502512562816E-3</v>
      </c>
      <c r="J237" s="2">
        <f t="shared" si="405"/>
        <v>0</v>
      </c>
      <c r="K237" s="2">
        <f t="shared" si="405"/>
        <v>0</v>
      </c>
      <c r="L237" s="2">
        <f t="shared" si="405"/>
        <v>0</v>
      </c>
      <c r="M237" s="2">
        <f t="shared" si="405"/>
        <v>0</v>
      </c>
      <c r="N237" s="2">
        <f t="shared" si="405"/>
        <v>0</v>
      </c>
      <c r="O237" s="2">
        <f t="shared" si="405"/>
        <v>0</v>
      </c>
      <c r="P237" s="2">
        <f t="shared" si="405"/>
        <v>2.6183282980866061E-2</v>
      </c>
      <c r="Q237" s="2">
        <f t="shared" si="405"/>
        <v>2.0682523267838713E-3</v>
      </c>
      <c r="R237" s="2">
        <f t="shared" si="405"/>
        <v>0</v>
      </c>
      <c r="S237" s="2">
        <f t="shared" si="405"/>
        <v>2.0725388601036234E-3</v>
      </c>
      <c r="T237" s="2">
        <f t="shared" si="405"/>
        <v>0</v>
      </c>
      <c r="U237" s="2">
        <f t="shared" si="405"/>
        <v>0</v>
      </c>
      <c r="V237" s="2">
        <f t="shared" si="405"/>
        <v>3.1152647975077898E-3</v>
      </c>
      <c r="W237" s="2">
        <f t="shared" si="405"/>
        <v>1.0416666666666649E-3</v>
      </c>
      <c r="X237" s="2">
        <f t="shared" si="405"/>
        <v>7.2992700729927022E-3</v>
      </c>
      <c r="Y237" s="2">
        <f t="shared" si="405"/>
        <v>5.2521008403361331E-3</v>
      </c>
      <c r="Z237" s="2">
        <f t="shared" si="405"/>
        <v>2.1119324181626225E-3</v>
      </c>
      <c r="AA237" s="2">
        <f t="shared" si="405"/>
        <v>0</v>
      </c>
      <c r="AB237" s="2">
        <f t="shared" si="405"/>
        <v>0</v>
      </c>
      <c r="AC237" s="2">
        <f t="shared" si="405"/>
        <v>0</v>
      </c>
      <c r="AD237" s="2">
        <f t="shared" si="405"/>
        <v>0</v>
      </c>
      <c r="AE237" s="2">
        <f t="shared" si="405"/>
        <v>0</v>
      </c>
      <c r="AF237" s="2">
        <f t="shared" si="405"/>
        <v>0</v>
      </c>
      <c r="AG237" s="2">
        <f t="shared" si="405"/>
        <v>1.0582010582010563E-3</v>
      </c>
      <c r="AH237" s="2">
        <f t="shared" si="405"/>
        <v>0</v>
      </c>
      <c r="AI237" s="2">
        <f t="shared" si="405"/>
        <v>0</v>
      </c>
      <c r="AJ237" s="2">
        <f t="shared" si="405"/>
        <v>0</v>
      </c>
      <c r="AK237" s="2">
        <f t="shared" si="405"/>
        <v>0</v>
      </c>
      <c r="AL237" s="2">
        <f t="shared" si="405"/>
        <v>0</v>
      </c>
      <c r="AM237" s="2">
        <f t="shared" si="405"/>
        <v>0</v>
      </c>
      <c r="AN237" s="2">
        <f t="shared" si="405"/>
        <v>0</v>
      </c>
      <c r="AO237" s="2">
        <f t="shared" si="405"/>
        <v>0</v>
      </c>
      <c r="AP237" s="2">
        <f t="shared" si="405"/>
        <v>0</v>
      </c>
      <c r="AQ237" s="2">
        <f t="shared" si="405"/>
        <v>0</v>
      </c>
      <c r="AR237" s="2">
        <f t="shared" si="405"/>
        <v>0</v>
      </c>
      <c r="AS237" s="2">
        <f t="shared" si="405"/>
        <v>0</v>
      </c>
      <c r="AT237" s="2" t="str">
        <f t="shared" si="405"/>
        <v/>
      </c>
      <c r="AU237" s="2" t="str">
        <f t="shared" si="405"/>
        <v/>
      </c>
      <c r="AV237" s="2" t="str">
        <f t="shared" si="405"/>
        <v/>
      </c>
      <c r="AW237" s="2" t="str">
        <f t="shared" si="405"/>
        <v/>
      </c>
      <c r="AX237" s="2" t="str">
        <f t="shared" si="405"/>
        <v/>
      </c>
      <c r="AY237" s="2" t="str">
        <f t="shared" si="405"/>
        <v/>
      </c>
      <c r="AZ237" s="2" t="str">
        <f t="shared" si="405"/>
        <v/>
      </c>
      <c r="BA237" s="2" t="str">
        <f t="shared" si="405"/>
        <v/>
      </c>
      <c r="BB237" s="2" t="str">
        <f t="shared" si="405"/>
        <v/>
      </c>
      <c r="BC237" s="2" t="str">
        <f t="shared" si="405"/>
        <v/>
      </c>
      <c r="BD237" s="2" t="str">
        <f t="shared" si="405"/>
        <v/>
      </c>
      <c r="BE237" s="2" t="str">
        <f t="shared" si="405"/>
        <v/>
      </c>
      <c r="BF237" s="2" t="str">
        <f t="shared" si="405"/>
        <v/>
      </c>
      <c r="BG237" s="2" t="str">
        <f t="shared" si="405"/>
        <v/>
      </c>
      <c r="BH237" s="2" t="str">
        <f t="shared" si="405"/>
        <v/>
      </c>
      <c r="BI237" s="2" t="str">
        <f t="shared" si="405"/>
        <v/>
      </c>
      <c r="BJ237" s="2" t="str">
        <f t="shared" si="405"/>
        <v/>
      </c>
      <c r="BK237" s="2" t="str">
        <f t="shared" si="405"/>
        <v/>
      </c>
      <c r="BL237" s="2" t="str">
        <f t="shared" si="405"/>
        <v/>
      </c>
      <c r="BM237" s="2" t="str">
        <f t="shared" si="405"/>
        <v/>
      </c>
      <c r="BN237" s="2" t="str">
        <f t="shared" si="405"/>
        <v/>
      </c>
      <c r="BO237" s="2" t="str">
        <f t="shared" ref="BO237:CK237" si="406">IF(BO145="","",BO145/(1-BN53))</f>
        <v/>
      </c>
      <c r="BP237" s="2" t="str">
        <f t="shared" si="406"/>
        <v/>
      </c>
      <c r="BQ237" s="2" t="str">
        <f t="shared" si="406"/>
        <v/>
      </c>
      <c r="BR237" s="2" t="str">
        <f t="shared" si="406"/>
        <v/>
      </c>
      <c r="BS237" s="2" t="str">
        <f t="shared" si="406"/>
        <v/>
      </c>
      <c r="BT237" s="2" t="str">
        <f t="shared" si="406"/>
        <v/>
      </c>
      <c r="BU237" s="2" t="str">
        <f t="shared" si="406"/>
        <v/>
      </c>
      <c r="BV237" s="2" t="str">
        <f t="shared" si="406"/>
        <v/>
      </c>
      <c r="BW237" s="2" t="str">
        <f t="shared" si="406"/>
        <v/>
      </c>
      <c r="BX237" s="2" t="str">
        <f t="shared" si="406"/>
        <v/>
      </c>
      <c r="BY237" s="2" t="str">
        <f t="shared" si="406"/>
        <v/>
      </c>
      <c r="BZ237" s="2" t="str">
        <f t="shared" si="406"/>
        <v/>
      </c>
      <c r="CA237" s="2" t="str">
        <f t="shared" si="406"/>
        <v/>
      </c>
      <c r="CB237" s="2" t="str">
        <f t="shared" si="406"/>
        <v/>
      </c>
      <c r="CC237" s="2" t="str">
        <f t="shared" si="406"/>
        <v/>
      </c>
      <c r="CD237" s="2" t="str">
        <f t="shared" si="406"/>
        <v/>
      </c>
      <c r="CE237" s="2" t="str">
        <f t="shared" si="406"/>
        <v/>
      </c>
      <c r="CF237" s="2" t="str">
        <f t="shared" si="406"/>
        <v/>
      </c>
      <c r="CG237" s="2" t="str">
        <f t="shared" si="406"/>
        <v/>
      </c>
      <c r="CH237" s="2" t="str">
        <f t="shared" si="406"/>
        <v/>
      </c>
      <c r="CI237" s="2" t="str">
        <f t="shared" si="406"/>
        <v/>
      </c>
      <c r="CJ237" s="2" t="str">
        <f t="shared" si="406"/>
        <v/>
      </c>
      <c r="CK237" s="2" t="str">
        <f t="shared" si="406"/>
        <v/>
      </c>
    </row>
    <row r="238" spans="1:89" ht="14.5" customHeight="1">
      <c r="A238" s="5">
        <v>42278</v>
      </c>
      <c r="B238" s="6">
        <f t="shared" si="318"/>
        <v>0</v>
      </c>
      <c r="C238" s="2">
        <f t="shared" ref="C238:BN238" si="407">IF(C146="","",C146/(1-B54))</f>
        <v>0</v>
      </c>
      <c r="D238" s="2">
        <f t="shared" si="407"/>
        <v>0</v>
      </c>
      <c r="E238" s="2">
        <f t="shared" si="407"/>
        <v>2.4570024570024569E-3</v>
      </c>
      <c r="F238" s="2">
        <f t="shared" si="407"/>
        <v>1.2315270935960593E-3</v>
      </c>
      <c r="G238" s="2">
        <f t="shared" si="407"/>
        <v>2.4660912453760785E-3</v>
      </c>
      <c r="H238" s="2">
        <f t="shared" si="407"/>
        <v>2.4721878862793575E-3</v>
      </c>
      <c r="I238" s="2">
        <f t="shared" si="407"/>
        <v>0</v>
      </c>
      <c r="J238" s="2">
        <f t="shared" si="407"/>
        <v>0</v>
      </c>
      <c r="K238" s="2">
        <f t="shared" si="407"/>
        <v>0</v>
      </c>
      <c r="L238" s="2">
        <f t="shared" si="407"/>
        <v>0</v>
      </c>
      <c r="M238" s="2">
        <f t="shared" si="407"/>
        <v>0</v>
      </c>
      <c r="N238" s="2">
        <f t="shared" si="407"/>
        <v>0</v>
      </c>
      <c r="O238" s="2">
        <f t="shared" si="407"/>
        <v>5.0805452292441142E-2</v>
      </c>
      <c r="P238" s="2">
        <f t="shared" si="407"/>
        <v>1.3054830287206227E-3</v>
      </c>
      <c r="Q238" s="2">
        <f t="shared" si="407"/>
        <v>0</v>
      </c>
      <c r="R238" s="2">
        <f t="shared" si="407"/>
        <v>1.3071895424836635E-3</v>
      </c>
      <c r="S238" s="2">
        <f t="shared" si="407"/>
        <v>1.308900523560213E-3</v>
      </c>
      <c r="T238" s="2">
        <f t="shared" si="407"/>
        <v>1.3106159895150711E-2</v>
      </c>
      <c r="U238" s="2">
        <f t="shared" si="407"/>
        <v>0</v>
      </c>
      <c r="V238" s="2">
        <f t="shared" si="407"/>
        <v>0</v>
      </c>
      <c r="W238" s="2">
        <f t="shared" si="407"/>
        <v>0</v>
      </c>
      <c r="X238" s="2">
        <f t="shared" si="407"/>
        <v>3.9840637450199229E-3</v>
      </c>
      <c r="Y238" s="2">
        <f t="shared" si="407"/>
        <v>0</v>
      </c>
      <c r="Z238" s="2">
        <f t="shared" si="407"/>
        <v>0</v>
      </c>
      <c r="AA238" s="2">
        <f t="shared" si="407"/>
        <v>0</v>
      </c>
      <c r="AB238" s="2">
        <f t="shared" si="407"/>
        <v>0</v>
      </c>
      <c r="AC238" s="2">
        <f t="shared" si="407"/>
        <v>0</v>
      </c>
      <c r="AD238" s="2">
        <f t="shared" si="407"/>
        <v>0</v>
      </c>
      <c r="AE238" s="2">
        <f t="shared" si="407"/>
        <v>0</v>
      </c>
      <c r="AF238" s="2">
        <f t="shared" si="407"/>
        <v>0</v>
      </c>
      <c r="AG238" s="2">
        <f t="shared" si="407"/>
        <v>0</v>
      </c>
      <c r="AH238" s="2">
        <f t="shared" si="407"/>
        <v>0</v>
      </c>
      <c r="AI238" s="2">
        <f t="shared" si="407"/>
        <v>0</v>
      </c>
      <c r="AJ238" s="2">
        <f t="shared" si="407"/>
        <v>0</v>
      </c>
      <c r="AK238" s="2">
        <f t="shared" si="407"/>
        <v>0</v>
      </c>
      <c r="AL238" s="2">
        <f t="shared" si="407"/>
        <v>0</v>
      </c>
      <c r="AM238" s="2">
        <f t="shared" si="407"/>
        <v>0</v>
      </c>
      <c r="AN238" s="2">
        <f t="shared" si="407"/>
        <v>0</v>
      </c>
      <c r="AO238" s="2">
        <f t="shared" si="407"/>
        <v>0</v>
      </c>
      <c r="AP238" s="2">
        <f t="shared" si="407"/>
        <v>0</v>
      </c>
      <c r="AQ238" s="2">
        <f t="shared" si="407"/>
        <v>0</v>
      </c>
      <c r="AR238" s="2">
        <f t="shared" si="407"/>
        <v>0</v>
      </c>
      <c r="AS238" s="2" t="str">
        <f t="shared" si="407"/>
        <v/>
      </c>
      <c r="AT238" s="2" t="str">
        <f t="shared" si="407"/>
        <v/>
      </c>
      <c r="AU238" s="2" t="str">
        <f t="shared" si="407"/>
        <v/>
      </c>
      <c r="AV238" s="2" t="str">
        <f t="shared" si="407"/>
        <v/>
      </c>
      <c r="AW238" s="2" t="str">
        <f t="shared" si="407"/>
        <v/>
      </c>
      <c r="AX238" s="2" t="str">
        <f t="shared" si="407"/>
        <v/>
      </c>
      <c r="AY238" s="2" t="str">
        <f t="shared" si="407"/>
        <v/>
      </c>
      <c r="AZ238" s="2" t="str">
        <f t="shared" si="407"/>
        <v/>
      </c>
      <c r="BA238" s="2" t="str">
        <f t="shared" si="407"/>
        <v/>
      </c>
      <c r="BB238" s="2" t="str">
        <f t="shared" si="407"/>
        <v/>
      </c>
      <c r="BC238" s="2" t="str">
        <f t="shared" si="407"/>
        <v/>
      </c>
      <c r="BD238" s="2" t="str">
        <f t="shared" si="407"/>
        <v/>
      </c>
      <c r="BE238" s="2" t="str">
        <f t="shared" si="407"/>
        <v/>
      </c>
      <c r="BF238" s="2" t="str">
        <f t="shared" si="407"/>
        <v/>
      </c>
      <c r="BG238" s="2" t="str">
        <f t="shared" si="407"/>
        <v/>
      </c>
      <c r="BH238" s="2" t="str">
        <f t="shared" si="407"/>
        <v/>
      </c>
      <c r="BI238" s="2" t="str">
        <f t="shared" si="407"/>
        <v/>
      </c>
      <c r="BJ238" s="2" t="str">
        <f t="shared" si="407"/>
        <v/>
      </c>
      <c r="BK238" s="2" t="str">
        <f t="shared" si="407"/>
        <v/>
      </c>
      <c r="BL238" s="2" t="str">
        <f t="shared" si="407"/>
        <v/>
      </c>
      <c r="BM238" s="2" t="str">
        <f t="shared" si="407"/>
        <v/>
      </c>
      <c r="BN238" s="2" t="str">
        <f t="shared" si="407"/>
        <v/>
      </c>
      <c r="BO238" s="2" t="str">
        <f t="shared" ref="BO238:CK238" si="408">IF(BO146="","",BO146/(1-BN54))</f>
        <v/>
      </c>
      <c r="BP238" s="2" t="str">
        <f t="shared" si="408"/>
        <v/>
      </c>
      <c r="BQ238" s="2" t="str">
        <f t="shared" si="408"/>
        <v/>
      </c>
      <c r="BR238" s="2" t="str">
        <f t="shared" si="408"/>
        <v/>
      </c>
      <c r="BS238" s="2" t="str">
        <f t="shared" si="408"/>
        <v/>
      </c>
      <c r="BT238" s="2" t="str">
        <f t="shared" si="408"/>
        <v/>
      </c>
      <c r="BU238" s="2" t="str">
        <f t="shared" si="408"/>
        <v/>
      </c>
      <c r="BV238" s="2" t="str">
        <f t="shared" si="408"/>
        <v/>
      </c>
      <c r="BW238" s="2" t="str">
        <f t="shared" si="408"/>
        <v/>
      </c>
      <c r="BX238" s="2" t="str">
        <f t="shared" si="408"/>
        <v/>
      </c>
      <c r="BY238" s="2" t="str">
        <f t="shared" si="408"/>
        <v/>
      </c>
      <c r="BZ238" s="2" t="str">
        <f t="shared" si="408"/>
        <v/>
      </c>
      <c r="CA238" s="2" t="str">
        <f t="shared" si="408"/>
        <v/>
      </c>
      <c r="CB238" s="2" t="str">
        <f t="shared" si="408"/>
        <v/>
      </c>
      <c r="CC238" s="2" t="str">
        <f t="shared" si="408"/>
        <v/>
      </c>
      <c r="CD238" s="2" t="str">
        <f t="shared" si="408"/>
        <v/>
      </c>
      <c r="CE238" s="2" t="str">
        <f t="shared" si="408"/>
        <v/>
      </c>
      <c r="CF238" s="2" t="str">
        <f t="shared" si="408"/>
        <v/>
      </c>
      <c r="CG238" s="2" t="str">
        <f t="shared" si="408"/>
        <v/>
      </c>
      <c r="CH238" s="2" t="str">
        <f t="shared" si="408"/>
        <v/>
      </c>
      <c r="CI238" s="2" t="str">
        <f t="shared" si="408"/>
        <v/>
      </c>
      <c r="CJ238" s="2" t="str">
        <f t="shared" si="408"/>
        <v/>
      </c>
      <c r="CK238" s="2" t="str">
        <f t="shared" si="408"/>
        <v/>
      </c>
    </row>
    <row r="239" spans="1:89" ht="14.5" customHeight="1">
      <c r="A239" s="5">
        <v>42309</v>
      </c>
      <c r="B239" s="6">
        <f t="shared" si="318"/>
        <v>0</v>
      </c>
      <c r="C239" s="2">
        <f t="shared" ref="C239:BN239" si="409">IF(C147="","",C147/(1-B55))</f>
        <v>0</v>
      </c>
      <c r="D239" s="2">
        <f t="shared" si="409"/>
        <v>0</v>
      </c>
      <c r="E239" s="2">
        <f t="shared" si="409"/>
        <v>9.1157702825888785E-4</v>
      </c>
      <c r="F239" s="2">
        <f t="shared" si="409"/>
        <v>0</v>
      </c>
      <c r="G239" s="2">
        <f t="shared" si="409"/>
        <v>9.1240875912408756E-4</v>
      </c>
      <c r="H239" s="2">
        <f t="shared" si="409"/>
        <v>0</v>
      </c>
      <c r="I239" s="2">
        <f t="shared" si="409"/>
        <v>0</v>
      </c>
      <c r="J239" s="2">
        <f t="shared" si="409"/>
        <v>0</v>
      </c>
      <c r="K239" s="2">
        <f t="shared" si="409"/>
        <v>0</v>
      </c>
      <c r="L239" s="2">
        <f t="shared" si="409"/>
        <v>0</v>
      </c>
      <c r="M239" s="2">
        <f t="shared" si="409"/>
        <v>0</v>
      </c>
      <c r="N239" s="2">
        <f t="shared" si="409"/>
        <v>3.2876712328767127E-2</v>
      </c>
      <c r="O239" s="2">
        <f t="shared" si="409"/>
        <v>2.8328611898016981E-3</v>
      </c>
      <c r="P239" s="2">
        <f t="shared" si="409"/>
        <v>0</v>
      </c>
      <c r="Q239" s="2">
        <f t="shared" si="409"/>
        <v>9.4696969696969407E-4</v>
      </c>
      <c r="R239" s="2">
        <f t="shared" si="409"/>
        <v>0</v>
      </c>
      <c r="S239" s="2">
        <f t="shared" si="409"/>
        <v>5.6872037914691975E-3</v>
      </c>
      <c r="T239" s="2">
        <f t="shared" si="409"/>
        <v>3.8131553860819779E-3</v>
      </c>
      <c r="U239" s="2">
        <f t="shared" si="409"/>
        <v>1.9138755980861258E-3</v>
      </c>
      <c r="V239" s="2">
        <f t="shared" si="409"/>
        <v>2.8763183125599216E-3</v>
      </c>
      <c r="W239" s="2">
        <f t="shared" si="409"/>
        <v>0</v>
      </c>
      <c r="X239" s="2">
        <f t="shared" si="409"/>
        <v>0</v>
      </c>
      <c r="Y239" s="2">
        <f t="shared" si="409"/>
        <v>0</v>
      </c>
      <c r="Z239" s="2">
        <f t="shared" si="409"/>
        <v>0</v>
      </c>
      <c r="AA239" s="2">
        <f t="shared" si="409"/>
        <v>0</v>
      </c>
      <c r="AB239" s="2">
        <f t="shared" si="409"/>
        <v>0</v>
      </c>
      <c r="AC239" s="2">
        <f t="shared" si="409"/>
        <v>0</v>
      </c>
      <c r="AD239" s="2">
        <f t="shared" si="409"/>
        <v>0</v>
      </c>
      <c r="AE239" s="2">
        <f t="shared" si="409"/>
        <v>0</v>
      </c>
      <c r="AF239" s="2">
        <f t="shared" si="409"/>
        <v>0</v>
      </c>
      <c r="AG239" s="2">
        <f t="shared" si="409"/>
        <v>0</v>
      </c>
      <c r="AH239" s="2">
        <f t="shared" si="409"/>
        <v>0</v>
      </c>
      <c r="AI239" s="2">
        <f t="shared" si="409"/>
        <v>0</v>
      </c>
      <c r="AJ239" s="2">
        <f t="shared" si="409"/>
        <v>0</v>
      </c>
      <c r="AK239" s="2">
        <f t="shared" si="409"/>
        <v>0</v>
      </c>
      <c r="AL239" s="2">
        <f t="shared" si="409"/>
        <v>0</v>
      </c>
      <c r="AM239" s="2">
        <f t="shared" si="409"/>
        <v>0</v>
      </c>
      <c r="AN239" s="2">
        <f t="shared" si="409"/>
        <v>0</v>
      </c>
      <c r="AO239" s="2">
        <f t="shared" si="409"/>
        <v>0</v>
      </c>
      <c r="AP239" s="2">
        <f t="shared" si="409"/>
        <v>0</v>
      </c>
      <c r="AQ239" s="2">
        <f t="shared" si="409"/>
        <v>0</v>
      </c>
      <c r="AR239" s="2" t="str">
        <f t="shared" si="409"/>
        <v/>
      </c>
      <c r="AS239" s="2" t="str">
        <f t="shared" si="409"/>
        <v/>
      </c>
      <c r="AT239" s="2" t="str">
        <f t="shared" si="409"/>
        <v/>
      </c>
      <c r="AU239" s="2" t="str">
        <f t="shared" si="409"/>
        <v/>
      </c>
      <c r="AV239" s="2" t="str">
        <f t="shared" si="409"/>
        <v/>
      </c>
      <c r="AW239" s="2" t="str">
        <f t="shared" si="409"/>
        <v/>
      </c>
      <c r="AX239" s="2" t="str">
        <f t="shared" si="409"/>
        <v/>
      </c>
      <c r="AY239" s="2" t="str">
        <f t="shared" si="409"/>
        <v/>
      </c>
      <c r="AZ239" s="2" t="str">
        <f t="shared" si="409"/>
        <v/>
      </c>
      <c r="BA239" s="2" t="str">
        <f t="shared" si="409"/>
        <v/>
      </c>
      <c r="BB239" s="2" t="str">
        <f t="shared" si="409"/>
        <v/>
      </c>
      <c r="BC239" s="2" t="str">
        <f t="shared" si="409"/>
        <v/>
      </c>
      <c r="BD239" s="2" t="str">
        <f t="shared" si="409"/>
        <v/>
      </c>
      <c r="BE239" s="2" t="str">
        <f t="shared" si="409"/>
        <v/>
      </c>
      <c r="BF239" s="2" t="str">
        <f t="shared" si="409"/>
        <v/>
      </c>
      <c r="BG239" s="2" t="str">
        <f t="shared" si="409"/>
        <v/>
      </c>
      <c r="BH239" s="2" t="str">
        <f t="shared" si="409"/>
        <v/>
      </c>
      <c r="BI239" s="2" t="str">
        <f t="shared" si="409"/>
        <v/>
      </c>
      <c r="BJ239" s="2" t="str">
        <f t="shared" si="409"/>
        <v/>
      </c>
      <c r="BK239" s="2" t="str">
        <f t="shared" si="409"/>
        <v/>
      </c>
      <c r="BL239" s="2" t="str">
        <f t="shared" si="409"/>
        <v/>
      </c>
      <c r="BM239" s="2" t="str">
        <f t="shared" si="409"/>
        <v/>
      </c>
      <c r="BN239" s="2" t="str">
        <f t="shared" si="409"/>
        <v/>
      </c>
      <c r="BO239" s="2" t="str">
        <f t="shared" ref="BO239:CK239" si="410">IF(BO147="","",BO147/(1-BN55))</f>
        <v/>
      </c>
      <c r="BP239" s="2" t="str">
        <f t="shared" si="410"/>
        <v/>
      </c>
      <c r="BQ239" s="2" t="str">
        <f t="shared" si="410"/>
        <v/>
      </c>
      <c r="BR239" s="2" t="str">
        <f t="shared" si="410"/>
        <v/>
      </c>
      <c r="BS239" s="2" t="str">
        <f t="shared" si="410"/>
        <v/>
      </c>
      <c r="BT239" s="2" t="str">
        <f t="shared" si="410"/>
        <v/>
      </c>
      <c r="BU239" s="2" t="str">
        <f t="shared" si="410"/>
        <v/>
      </c>
      <c r="BV239" s="2" t="str">
        <f t="shared" si="410"/>
        <v/>
      </c>
      <c r="BW239" s="2" t="str">
        <f t="shared" si="410"/>
        <v/>
      </c>
      <c r="BX239" s="2" t="str">
        <f t="shared" si="410"/>
        <v/>
      </c>
      <c r="BY239" s="2" t="str">
        <f t="shared" si="410"/>
        <v/>
      </c>
      <c r="BZ239" s="2" t="str">
        <f t="shared" si="410"/>
        <v/>
      </c>
      <c r="CA239" s="2" t="str">
        <f t="shared" si="410"/>
        <v/>
      </c>
      <c r="CB239" s="2" t="str">
        <f t="shared" si="410"/>
        <v/>
      </c>
      <c r="CC239" s="2" t="str">
        <f t="shared" si="410"/>
        <v/>
      </c>
      <c r="CD239" s="2" t="str">
        <f t="shared" si="410"/>
        <v/>
      </c>
      <c r="CE239" s="2" t="str">
        <f t="shared" si="410"/>
        <v/>
      </c>
      <c r="CF239" s="2" t="str">
        <f t="shared" si="410"/>
        <v/>
      </c>
      <c r="CG239" s="2" t="str">
        <f t="shared" si="410"/>
        <v/>
      </c>
      <c r="CH239" s="2" t="str">
        <f t="shared" si="410"/>
        <v/>
      </c>
      <c r="CI239" s="2" t="str">
        <f t="shared" si="410"/>
        <v/>
      </c>
      <c r="CJ239" s="2" t="str">
        <f t="shared" si="410"/>
        <v/>
      </c>
      <c r="CK239" s="2" t="str">
        <f t="shared" si="410"/>
        <v/>
      </c>
    </row>
    <row r="240" spans="1:89" ht="14.5" customHeight="1">
      <c r="A240" s="5">
        <v>42339</v>
      </c>
      <c r="B240" s="6">
        <f t="shared" si="318"/>
        <v>0</v>
      </c>
      <c r="C240" s="2">
        <f t="shared" ref="C240:BN240" si="411">IF(C148="","",C148/(1-B56))</f>
        <v>0</v>
      </c>
      <c r="D240" s="2">
        <f t="shared" si="411"/>
        <v>0</v>
      </c>
      <c r="E240" s="2">
        <f t="shared" si="411"/>
        <v>0</v>
      </c>
      <c r="F240" s="2">
        <f t="shared" si="411"/>
        <v>1.0626992561105207E-3</v>
      </c>
      <c r="G240" s="2">
        <f t="shared" si="411"/>
        <v>0</v>
      </c>
      <c r="H240" s="2">
        <f t="shared" si="411"/>
        <v>0</v>
      </c>
      <c r="I240" s="2">
        <f t="shared" si="411"/>
        <v>0</v>
      </c>
      <c r="J240" s="2">
        <f t="shared" si="411"/>
        <v>0</v>
      </c>
      <c r="K240" s="2">
        <f t="shared" si="411"/>
        <v>0</v>
      </c>
      <c r="L240" s="2">
        <f t="shared" si="411"/>
        <v>0</v>
      </c>
      <c r="M240" s="2">
        <f t="shared" si="411"/>
        <v>3.4042553191489355E-2</v>
      </c>
      <c r="N240" s="2">
        <f t="shared" si="411"/>
        <v>5.5066079295154179E-3</v>
      </c>
      <c r="O240" s="2">
        <f t="shared" si="411"/>
        <v>1.1074197120708761E-3</v>
      </c>
      <c r="P240" s="2">
        <f t="shared" si="411"/>
        <v>0</v>
      </c>
      <c r="Q240" s="2">
        <f t="shared" si="411"/>
        <v>0</v>
      </c>
      <c r="R240" s="2">
        <f t="shared" si="411"/>
        <v>1.108647450110866E-3</v>
      </c>
      <c r="S240" s="2">
        <f t="shared" si="411"/>
        <v>0</v>
      </c>
      <c r="T240" s="2">
        <f t="shared" si="411"/>
        <v>0</v>
      </c>
      <c r="U240" s="2">
        <f t="shared" si="411"/>
        <v>0</v>
      </c>
      <c r="V240" s="2">
        <f t="shared" si="411"/>
        <v>3.3296337402885651E-3</v>
      </c>
      <c r="W240" s="2">
        <f t="shared" si="411"/>
        <v>1.1135857461024511E-3</v>
      </c>
      <c r="X240" s="2">
        <f t="shared" si="411"/>
        <v>0</v>
      </c>
      <c r="Y240" s="2">
        <f t="shared" si="411"/>
        <v>0</v>
      </c>
      <c r="Z240" s="2">
        <f t="shared" si="411"/>
        <v>0</v>
      </c>
      <c r="AA240" s="2">
        <f t="shared" si="411"/>
        <v>0</v>
      </c>
      <c r="AB240" s="2">
        <f t="shared" si="411"/>
        <v>0</v>
      </c>
      <c r="AC240" s="2">
        <f t="shared" si="411"/>
        <v>0</v>
      </c>
      <c r="AD240" s="2">
        <f t="shared" si="411"/>
        <v>0</v>
      </c>
      <c r="AE240" s="2">
        <f t="shared" si="411"/>
        <v>0</v>
      </c>
      <c r="AF240" s="2">
        <f t="shared" si="411"/>
        <v>0</v>
      </c>
      <c r="AG240" s="2">
        <f t="shared" si="411"/>
        <v>0</v>
      </c>
      <c r="AH240" s="2">
        <f t="shared" si="411"/>
        <v>0</v>
      </c>
      <c r="AI240" s="2">
        <f t="shared" si="411"/>
        <v>0</v>
      </c>
      <c r="AJ240" s="2">
        <f t="shared" si="411"/>
        <v>0</v>
      </c>
      <c r="AK240" s="2">
        <f t="shared" si="411"/>
        <v>0</v>
      </c>
      <c r="AL240" s="2">
        <f t="shared" si="411"/>
        <v>0</v>
      </c>
      <c r="AM240" s="2">
        <f t="shared" si="411"/>
        <v>0</v>
      </c>
      <c r="AN240" s="2">
        <f t="shared" si="411"/>
        <v>0</v>
      </c>
      <c r="AO240" s="2">
        <f t="shared" si="411"/>
        <v>0</v>
      </c>
      <c r="AP240" s="2">
        <f t="shared" si="411"/>
        <v>0</v>
      </c>
      <c r="AQ240" s="2" t="str">
        <f t="shared" si="411"/>
        <v/>
      </c>
      <c r="AR240" s="2" t="str">
        <f t="shared" si="411"/>
        <v/>
      </c>
      <c r="AS240" s="2" t="str">
        <f t="shared" si="411"/>
        <v/>
      </c>
      <c r="AT240" s="2" t="str">
        <f t="shared" si="411"/>
        <v/>
      </c>
      <c r="AU240" s="2" t="str">
        <f t="shared" si="411"/>
        <v/>
      </c>
      <c r="AV240" s="2" t="str">
        <f t="shared" si="411"/>
        <v/>
      </c>
      <c r="AW240" s="2" t="str">
        <f t="shared" si="411"/>
        <v/>
      </c>
      <c r="AX240" s="2" t="str">
        <f t="shared" si="411"/>
        <v/>
      </c>
      <c r="AY240" s="2" t="str">
        <f t="shared" si="411"/>
        <v/>
      </c>
      <c r="AZ240" s="2" t="str">
        <f t="shared" si="411"/>
        <v/>
      </c>
      <c r="BA240" s="2" t="str">
        <f t="shared" si="411"/>
        <v/>
      </c>
      <c r="BB240" s="2" t="str">
        <f t="shared" si="411"/>
        <v/>
      </c>
      <c r="BC240" s="2" t="str">
        <f t="shared" si="411"/>
        <v/>
      </c>
      <c r="BD240" s="2" t="str">
        <f t="shared" si="411"/>
        <v/>
      </c>
      <c r="BE240" s="2" t="str">
        <f t="shared" si="411"/>
        <v/>
      </c>
      <c r="BF240" s="2" t="str">
        <f t="shared" si="411"/>
        <v/>
      </c>
      <c r="BG240" s="2" t="str">
        <f t="shared" si="411"/>
        <v/>
      </c>
      <c r="BH240" s="2" t="str">
        <f t="shared" si="411"/>
        <v/>
      </c>
      <c r="BI240" s="2" t="str">
        <f t="shared" si="411"/>
        <v/>
      </c>
      <c r="BJ240" s="2" t="str">
        <f t="shared" si="411"/>
        <v/>
      </c>
      <c r="BK240" s="2" t="str">
        <f t="shared" si="411"/>
        <v/>
      </c>
      <c r="BL240" s="2" t="str">
        <f t="shared" si="411"/>
        <v/>
      </c>
      <c r="BM240" s="2" t="str">
        <f t="shared" si="411"/>
        <v/>
      </c>
      <c r="BN240" s="2" t="str">
        <f t="shared" si="411"/>
        <v/>
      </c>
      <c r="BO240" s="2" t="str">
        <f t="shared" ref="BO240:CK240" si="412">IF(BO148="","",BO148/(1-BN56))</f>
        <v/>
      </c>
      <c r="BP240" s="2" t="str">
        <f t="shared" si="412"/>
        <v/>
      </c>
      <c r="BQ240" s="2" t="str">
        <f t="shared" si="412"/>
        <v/>
      </c>
      <c r="BR240" s="2" t="str">
        <f t="shared" si="412"/>
        <v/>
      </c>
      <c r="BS240" s="2" t="str">
        <f t="shared" si="412"/>
        <v/>
      </c>
      <c r="BT240" s="2" t="str">
        <f t="shared" si="412"/>
        <v/>
      </c>
      <c r="BU240" s="2" t="str">
        <f t="shared" si="412"/>
        <v/>
      </c>
      <c r="BV240" s="2" t="str">
        <f t="shared" si="412"/>
        <v/>
      </c>
      <c r="BW240" s="2" t="str">
        <f t="shared" si="412"/>
        <v/>
      </c>
      <c r="BX240" s="2" t="str">
        <f t="shared" si="412"/>
        <v/>
      </c>
      <c r="BY240" s="2" t="str">
        <f t="shared" si="412"/>
        <v/>
      </c>
      <c r="BZ240" s="2" t="str">
        <f t="shared" si="412"/>
        <v/>
      </c>
      <c r="CA240" s="2" t="str">
        <f t="shared" si="412"/>
        <v/>
      </c>
      <c r="CB240" s="2" t="str">
        <f t="shared" si="412"/>
        <v/>
      </c>
      <c r="CC240" s="2" t="str">
        <f t="shared" si="412"/>
        <v/>
      </c>
      <c r="CD240" s="2" t="str">
        <f t="shared" si="412"/>
        <v/>
      </c>
      <c r="CE240" s="2" t="str">
        <f t="shared" si="412"/>
        <v/>
      </c>
      <c r="CF240" s="2" t="str">
        <f t="shared" si="412"/>
        <v/>
      </c>
      <c r="CG240" s="2" t="str">
        <f t="shared" si="412"/>
        <v/>
      </c>
      <c r="CH240" s="2" t="str">
        <f t="shared" si="412"/>
        <v/>
      </c>
      <c r="CI240" s="2" t="str">
        <f t="shared" si="412"/>
        <v/>
      </c>
      <c r="CJ240" s="2" t="str">
        <f t="shared" si="412"/>
        <v/>
      </c>
      <c r="CK240" s="2" t="str">
        <f t="shared" si="412"/>
        <v/>
      </c>
    </row>
    <row r="241" spans="1:89" ht="14.5" customHeight="1">
      <c r="A241" s="5">
        <v>42370</v>
      </c>
      <c r="B241" s="6">
        <f t="shared" si="318"/>
        <v>0</v>
      </c>
      <c r="C241" s="2">
        <f t="shared" ref="C241:BN241" si="413">IF(C149="","",C149/(1-B57))</f>
        <v>0</v>
      </c>
      <c r="D241" s="2">
        <f t="shared" si="413"/>
        <v>0</v>
      </c>
      <c r="E241" s="2">
        <f t="shared" si="413"/>
        <v>0</v>
      </c>
      <c r="F241" s="2">
        <f t="shared" si="413"/>
        <v>0</v>
      </c>
      <c r="G241" s="2">
        <f t="shared" si="413"/>
        <v>0</v>
      </c>
      <c r="H241" s="2">
        <f t="shared" si="413"/>
        <v>0</v>
      </c>
      <c r="I241" s="2">
        <f t="shared" si="413"/>
        <v>0</v>
      </c>
      <c r="J241" s="2">
        <f t="shared" si="413"/>
        <v>0</v>
      </c>
      <c r="K241" s="2">
        <f t="shared" si="413"/>
        <v>0</v>
      </c>
      <c r="L241" s="2">
        <f t="shared" si="413"/>
        <v>4.4117647058823532E-2</v>
      </c>
      <c r="M241" s="2">
        <f t="shared" si="413"/>
        <v>5.7692307692307626E-3</v>
      </c>
      <c r="N241" s="2">
        <f t="shared" si="413"/>
        <v>1.9342359767891687E-3</v>
      </c>
      <c r="O241" s="2">
        <f t="shared" si="413"/>
        <v>7.7519379844961257E-3</v>
      </c>
      <c r="P241" s="2">
        <f t="shared" si="413"/>
        <v>0</v>
      </c>
      <c r="Q241" s="2">
        <f t="shared" si="413"/>
        <v>7.8125000000000017E-3</v>
      </c>
      <c r="R241" s="2">
        <f t="shared" si="413"/>
        <v>0</v>
      </c>
      <c r="S241" s="2">
        <f t="shared" si="413"/>
        <v>3.9370078740157488E-3</v>
      </c>
      <c r="T241" s="2">
        <f t="shared" si="413"/>
        <v>1.1857707509881426E-2</v>
      </c>
      <c r="U241" s="2">
        <f t="shared" si="413"/>
        <v>0</v>
      </c>
      <c r="V241" s="2">
        <f t="shared" si="413"/>
        <v>0</v>
      </c>
      <c r="W241" s="2">
        <f t="shared" si="413"/>
        <v>0</v>
      </c>
      <c r="X241" s="2">
        <f t="shared" si="413"/>
        <v>0</v>
      </c>
      <c r="Y241" s="2">
        <f t="shared" si="413"/>
        <v>0</v>
      </c>
      <c r="Z241" s="2">
        <f t="shared" si="413"/>
        <v>0</v>
      </c>
      <c r="AA241" s="2">
        <f t="shared" si="413"/>
        <v>0</v>
      </c>
      <c r="AB241" s="2">
        <f t="shared" si="413"/>
        <v>0</v>
      </c>
      <c r="AC241" s="2">
        <f t="shared" si="413"/>
        <v>0</v>
      </c>
      <c r="AD241" s="2">
        <f t="shared" si="413"/>
        <v>0</v>
      </c>
      <c r="AE241" s="2">
        <f t="shared" si="413"/>
        <v>0</v>
      </c>
      <c r="AF241" s="2">
        <f t="shared" si="413"/>
        <v>0</v>
      </c>
      <c r="AG241" s="2">
        <f t="shared" si="413"/>
        <v>0</v>
      </c>
      <c r="AH241" s="2">
        <f t="shared" si="413"/>
        <v>0</v>
      </c>
      <c r="AI241" s="2">
        <f t="shared" si="413"/>
        <v>0</v>
      </c>
      <c r="AJ241" s="2">
        <f t="shared" si="413"/>
        <v>0</v>
      </c>
      <c r="AK241" s="2">
        <f t="shared" si="413"/>
        <v>0</v>
      </c>
      <c r="AL241" s="2">
        <f t="shared" si="413"/>
        <v>0</v>
      </c>
      <c r="AM241" s="2">
        <f t="shared" si="413"/>
        <v>0</v>
      </c>
      <c r="AN241" s="2">
        <f t="shared" si="413"/>
        <v>0</v>
      </c>
      <c r="AO241" s="2">
        <f t="shared" si="413"/>
        <v>0</v>
      </c>
      <c r="AP241" s="2" t="str">
        <f t="shared" si="413"/>
        <v/>
      </c>
      <c r="AQ241" s="2" t="str">
        <f t="shared" si="413"/>
        <v/>
      </c>
      <c r="AR241" s="2" t="str">
        <f t="shared" si="413"/>
        <v/>
      </c>
      <c r="AS241" s="2" t="str">
        <f t="shared" si="413"/>
        <v/>
      </c>
      <c r="AT241" s="2" t="str">
        <f t="shared" si="413"/>
        <v/>
      </c>
      <c r="AU241" s="2" t="str">
        <f t="shared" si="413"/>
        <v/>
      </c>
      <c r="AV241" s="2" t="str">
        <f t="shared" si="413"/>
        <v/>
      </c>
      <c r="AW241" s="2" t="str">
        <f t="shared" si="413"/>
        <v/>
      </c>
      <c r="AX241" s="2" t="str">
        <f t="shared" si="413"/>
        <v/>
      </c>
      <c r="AY241" s="2" t="str">
        <f t="shared" si="413"/>
        <v/>
      </c>
      <c r="AZ241" s="2" t="str">
        <f t="shared" si="413"/>
        <v/>
      </c>
      <c r="BA241" s="2" t="str">
        <f t="shared" si="413"/>
        <v/>
      </c>
      <c r="BB241" s="2" t="str">
        <f t="shared" si="413"/>
        <v/>
      </c>
      <c r="BC241" s="2" t="str">
        <f t="shared" si="413"/>
        <v/>
      </c>
      <c r="BD241" s="2" t="str">
        <f t="shared" si="413"/>
        <v/>
      </c>
      <c r="BE241" s="2" t="str">
        <f t="shared" si="413"/>
        <v/>
      </c>
      <c r="BF241" s="2" t="str">
        <f t="shared" si="413"/>
        <v/>
      </c>
      <c r="BG241" s="2" t="str">
        <f t="shared" si="413"/>
        <v/>
      </c>
      <c r="BH241" s="2" t="str">
        <f t="shared" si="413"/>
        <v/>
      </c>
      <c r="BI241" s="2" t="str">
        <f t="shared" si="413"/>
        <v/>
      </c>
      <c r="BJ241" s="2" t="str">
        <f t="shared" si="413"/>
        <v/>
      </c>
      <c r="BK241" s="2" t="str">
        <f t="shared" si="413"/>
        <v/>
      </c>
      <c r="BL241" s="2" t="str">
        <f t="shared" si="413"/>
        <v/>
      </c>
      <c r="BM241" s="2" t="str">
        <f t="shared" si="413"/>
        <v/>
      </c>
      <c r="BN241" s="2" t="str">
        <f t="shared" si="413"/>
        <v/>
      </c>
      <c r="BO241" s="2" t="str">
        <f t="shared" ref="BO241:CK241" si="414">IF(BO149="","",BO149/(1-BN57))</f>
        <v/>
      </c>
      <c r="BP241" s="2" t="str">
        <f t="shared" si="414"/>
        <v/>
      </c>
      <c r="BQ241" s="2" t="str">
        <f t="shared" si="414"/>
        <v/>
      </c>
      <c r="BR241" s="2" t="str">
        <f t="shared" si="414"/>
        <v/>
      </c>
      <c r="BS241" s="2" t="str">
        <f t="shared" si="414"/>
        <v/>
      </c>
      <c r="BT241" s="2" t="str">
        <f t="shared" si="414"/>
        <v/>
      </c>
      <c r="BU241" s="2" t="str">
        <f t="shared" si="414"/>
        <v/>
      </c>
      <c r="BV241" s="2" t="str">
        <f t="shared" si="414"/>
        <v/>
      </c>
      <c r="BW241" s="2" t="str">
        <f t="shared" si="414"/>
        <v/>
      </c>
      <c r="BX241" s="2" t="str">
        <f t="shared" si="414"/>
        <v/>
      </c>
      <c r="BY241" s="2" t="str">
        <f t="shared" si="414"/>
        <v/>
      </c>
      <c r="BZ241" s="2" t="str">
        <f t="shared" si="414"/>
        <v/>
      </c>
      <c r="CA241" s="2" t="str">
        <f t="shared" si="414"/>
        <v/>
      </c>
      <c r="CB241" s="2" t="str">
        <f t="shared" si="414"/>
        <v/>
      </c>
      <c r="CC241" s="2" t="str">
        <f t="shared" si="414"/>
        <v/>
      </c>
      <c r="CD241" s="2" t="str">
        <f t="shared" si="414"/>
        <v/>
      </c>
      <c r="CE241" s="2" t="str">
        <f t="shared" si="414"/>
        <v/>
      </c>
      <c r="CF241" s="2" t="str">
        <f t="shared" si="414"/>
        <v/>
      </c>
      <c r="CG241" s="2" t="str">
        <f t="shared" si="414"/>
        <v/>
      </c>
      <c r="CH241" s="2" t="str">
        <f t="shared" si="414"/>
        <v/>
      </c>
      <c r="CI241" s="2" t="str">
        <f t="shared" si="414"/>
        <v/>
      </c>
      <c r="CJ241" s="2" t="str">
        <f t="shared" si="414"/>
        <v/>
      </c>
      <c r="CK241" s="2" t="str">
        <f t="shared" si="414"/>
        <v/>
      </c>
    </row>
    <row r="242" spans="1:89" ht="14.5" customHeight="1">
      <c r="A242" s="5">
        <v>42401</v>
      </c>
      <c r="B242" s="6">
        <f t="shared" si="318"/>
        <v>0</v>
      </c>
      <c r="C242" s="2">
        <f t="shared" ref="C242:BN242" si="415">IF(C150="","",C150/(1-B58))</f>
        <v>0</v>
      </c>
      <c r="D242" s="2">
        <f t="shared" si="415"/>
        <v>0</v>
      </c>
      <c r="E242" s="2">
        <f t="shared" si="415"/>
        <v>0</v>
      </c>
      <c r="F242" s="2">
        <f t="shared" si="415"/>
        <v>0</v>
      </c>
      <c r="G242" s="2">
        <f t="shared" si="415"/>
        <v>0</v>
      </c>
      <c r="H242" s="2">
        <f t="shared" si="415"/>
        <v>0</v>
      </c>
      <c r="I242" s="2">
        <f t="shared" si="415"/>
        <v>0</v>
      </c>
      <c r="J242" s="2">
        <f t="shared" si="415"/>
        <v>0</v>
      </c>
      <c r="K242" s="2">
        <f t="shared" si="415"/>
        <v>4.0756914119359534E-2</v>
      </c>
      <c r="L242" s="2">
        <f t="shared" si="415"/>
        <v>3.0349013657056121E-3</v>
      </c>
      <c r="M242" s="2">
        <f t="shared" si="415"/>
        <v>0</v>
      </c>
      <c r="N242" s="2">
        <f t="shared" si="415"/>
        <v>6.0882800608828029E-3</v>
      </c>
      <c r="O242" s="2">
        <f t="shared" si="415"/>
        <v>0</v>
      </c>
      <c r="P242" s="2">
        <f t="shared" si="415"/>
        <v>1.2251148545176107E-2</v>
      </c>
      <c r="Q242" s="2">
        <f t="shared" si="415"/>
        <v>0</v>
      </c>
      <c r="R242" s="2">
        <f t="shared" si="415"/>
        <v>3.1007751937984543E-3</v>
      </c>
      <c r="S242" s="2">
        <f t="shared" si="415"/>
        <v>1.5552099533437001E-3</v>
      </c>
      <c r="T242" s="2">
        <f t="shared" si="415"/>
        <v>7.7881619937694643E-3</v>
      </c>
      <c r="U242" s="2">
        <f t="shared" si="415"/>
        <v>7.8492935635792859E-3</v>
      </c>
      <c r="V242" s="2">
        <f t="shared" si="415"/>
        <v>0</v>
      </c>
      <c r="W242" s="2">
        <f t="shared" si="415"/>
        <v>0</v>
      </c>
      <c r="X242" s="2">
        <f t="shared" si="415"/>
        <v>0</v>
      </c>
      <c r="Y242" s="2">
        <f t="shared" si="415"/>
        <v>0</v>
      </c>
      <c r="Z242" s="2">
        <f t="shared" si="415"/>
        <v>0</v>
      </c>
      <c r="AA242" s="2">
        <f t="shared" si="415"/>
        <v>0</v>
      </c>
      <c r="AB242" s="2">
        <f t="shared" si="415"/>
        <v>0</v>
      </c>
      <c r="AC242" s="2">
        <f t="shared" si="415"/>
        <v>0</v>
      </c>
      <c r="AD242" s="2">
        <f t="shared" si="415"/>
        <v>0</v>
      </c>
      <c r="AE242" s="2">
        <f t="shared" si="415"/>
        <v>0</v>
      </c>
      <c r="AF242" s="2">
        <f t="shared" si="415"/>
        <v>0</v>
      </c>
      <c r="AG242" s="2">
        <f t="shared" si="415"/>
        <v>0</v>
      </c>
      <c r="AH242" s="2">
        <f t="shared" si="415"/>
        <v>0</v>
      </c>
      <c r="AI242" s="2">
        <f t="shared" si="415"/>
        <v>0</v>
      </c>
      <c r="AJ242" s="2">
        <f t="shared" si="415"/>
        <v>0</v>
      </c>
      <c r="AK242" s="2">
        <f t="shared" si="415"/>
        <v>0</v>
      </c>
      <c r="AL242" s="2">
        <f t="shared" si="415"/>
        <v>0</v>
      </c>
      <c r="AM242" s="2">
        <f t="shared" si="415"/>
        <v>0</v>
      </c>
      <c r="AN242" s="2">
        <f t="shared" si="415"/>
        <v>0</v>
      </c>
      <c r="AO242" s="2" t="str">
        <f t="shared" si="415"/>
        <v/>
      </c>
      <c r="AP242" s="2" t="str">
        <f t="shared" si="415"/>
        <v/>
      </c>
      <c r="AQ242" s="2" t="str">
        <f t="shared" si="415"/>
        <v/>
      </c>
      <c r="AR242" s="2" t="str">
        <f t="shared" si="415"/>
        <v/>
      </c>
      <c r="AS242" s="2" t="str">
        <f t="shared" si="415"/>
        <v/>
      </c>
      <c r="AT242" s="2" t="str">
        <f t="shared" si="415"/>
        <v/>
      </c>
      <c r="AU242" s="2" t="str">
        <f t="shared" si="415"/>
        <v/>
      </c>
      <c r="AV242" s="2" t="str">
        <f t="shared" si="415"/>
        <v/>
      </c>
      <c r="AW242" s="2" t="str">
        <f t="shared" si="415"/>
        <v/>
      </c>
      <c r="AX242" s="2" t="str">
        <f t="shared" si="415"/>
        <v/>
      </c>
      <c r="AY242" s="2" t="str">
        <f t="shared" si="415"/>
        <v/>
      </c>
      <c r="AZ242" s="2" t="str">
        <f t="shared" si="415"/>
        <v/>
      </c>
      <c r="BA242" s="2" t="str">
        <f t="shared" si="415"/>
        <v/>
      </c>
      <c r="BB242" s="2" t="str">
        <f t="shared" si="415"/>
        <v/>
      </c>
      <c r="BC242" s="2" t="str">
        <f t="shared" si="415"/>
        <v/>
      </c>
      <c r="BD242" s="2" t="str">
        <f t="shared" si="415"/>
        <v/>
      </c>
      <c r="BE242" s="2" t="str">
        <f t="shared" si="415"/>
        <v/>
      </c>
      <c r="BF242" s="2" t="str">
        <f t="shared" si="415"/>
        <v/>
      </c>
      <c r="BG242" s="2" t="str">
        <f t="shared" si="415"/>
        <v/>
      </c>
      <c r="BH242" s="2" t="str">
        <f t="shared" si="415"/>
        <v/>
      </c>
      <c r="BI242" s="2" t="str">
        <f t="shared" si="415"/>
        <v/>
      </c>
      <c r="BJ242" s="2" t="str">
        <f t="shared" si="415"/>
        <v/>
      </c>
      <c r="BK242" s="2" t="str">
        <f t="shared" si="415"/>
        <v/>
      </c>
      <c r="BL242" s="2" t="str">
        <f t="shared" si="415"/>
        <v/>
      </c>
      <c r="BM242" s="2" t="str">
        <f t="shared" si="415"/>
        <v/>
      </c>
      <c r="BN242" s="2" t="str">
        <f t="shared" si="415"/>
        <v/>
      </c>
      <c r="BO242" s="2" t="str">
        <f t="shared" ref="BO242:CK242" si="416">IF(BO150="","",BO150/(1-BN58))</f>
        <v/>
      </c>
      <c r="BP242" s="2" t="str">
        <f t="shared" si="416"/>
        <v/>
      </c>
      <c r="BQ242" s="2" t="str">
        <f t="shared" si="416"/>
        <v/>
      </c>
      <c r="BR242" s="2" t="str">
        <f t="shared" si="416"/>
        <v/>
      </c>
      <c r="BS242" s="2" t="str">
        <f t="shared" si="416"/>
        <v/>
      </c>
      <c r="BT242" s="2" t="str">
        <f t="shared" si="416"/>
        <v/>
      </c>
      <c r="BU242" s="2" t="str">
        <f t="shared" si="416"/>
        <v/>
      </c>
      <c r="BV242" s="2" t="str">
        <f t="shared" si="416"/>
        <v/>
      </c>
      <c r="BW242" s="2" t="str">
        <f t="shared" si="416"/>
        <v/>
      </c>
      <c r="BX242" s="2" t="str">
        <f t="shared" si="416"/>
        <v/>
      </c>
      <c r="BY242" s="2" t="str">
        <f t="shared" si="416"/>
        <v/>
      </c>
      <c r="BZ242" s="2" t="str">
        <f t="shared" si="416"/>
        <v/>
      </c>
      <c r="CA242" s="2" t="str">
        <f t="shared" si="416"/>
        <v/>
      </c>
      <c r="CB242" s="2" t="str">
        <f t="shared" si="416"/>
        <v/>
      </c>
      <c r="CC242" s="2" t="str">
        <f t="shared" si="416"/>
        <v/>
      </c>
      <c r="CD242" s="2" t="str">
        <f t="shared" si="416"/>
        <v/>
      </c>
      <c r="CE242" s="2" t="str">
        <f t="shared" si="416"/>
        <v/>
      </c>
      <c r="CF242" s="2" t="str">
        <f t="shared" si="416"/>
        <v/>
      </c>
      <c r="CG242" s="2" t="str">
        <f t="shared" si="416"/>
        <v/>
      </c>
      <c r="CH242" s="2" t="str">
        <f t="shared" si="416"/>
        <v/>
      </c>
      <c r="CI242" s="2" t="str">
        <f t="shared" si="416"/>
        <v/>
      </c>
      <c r="CJ242" s="2" t="str">
        <f t="shared" si="416"/>
        <v/>
      </c>
      <c r="CK242" s="2" t="str">
        <f t="shared" si="416"/>
        <v/>
      </c>
    </row>
    <row r="243" spans="1:89" ht="14.5" customHeight="1">
      <c r="A243" s="5">
        <v>42430</v>
      </c>
      <c r="B243" s="6">
        <f t="shared" si="318"/>
        <v>0</v>
      </c>
      <c r="C243" s="2">
        <f t="shared" ref="C243:BN243" si="417">IF(C151="","",C151/(1-B59))</f>
        <v>0</v>
      </c>
      <c r="D243" s="2">
        <f t="shared" si="417"/>
        <v>0</v>
      </c>
      <c r="E243" s="2">
        <f t="shared" si="417"/>
        <v>0</v>
      </c>
      <c r="F243" s="2">
        <f t="shared" si="417"/>
        <v>0</v>
      </c>
      <c r="G243" s="2">
        <f t="shared" si="417"/>
        <v>0</v>
      </c>
      <c r="H243" s="2">
        <f t="shared" si="417"/>
        <v>0</v>
      </c>
      <c r="I243" s="2">
        <f t="shared" si="417"/>
        <v>0</v>
      </c>
      <c r="J243" s="2">
        <f t="shared" si="417"/>
        <v>2.8011204481792718E-2</v>
      </c>
      <c r="K243" s="2">
        <f t="shared" si="417"/>
        <v>6.7243035542747373E-3</v>
      </c>
      <c r="L243" s="2">
        <f t="shared" si="417"/>
        <v>0</v>
      </c>
      <c r="M243" s="2">
        <f t="shared" si="417"/>
        <v>1.9342359767891685E-3</v>
      </c>
      <c r="N243" s="2">
        <f t="shared" si="417"/>
        <v>1.9379844961240312E-3</v>
      </c>
      <c r="O243" s="2">
        <f t="shared" si="417"/>
        <v>1.9417475728155343E-3</v>
      </c>
      <c r="P243" s="2">
        <f t="shared" si="417"/>
        <v>2.9182879377431872E-3</v>
      </c>
      <c r="Q243" s="2">
        <f t="shared" si="417"/>
        <v>2.9268292682926795E-3</v>
      </c>
      <c r="R243" s="2">
        <f t="shared" si="417"/>
        <v>7.8277886497064592E-3</v>
      </c>
      <c r="S243" s="2">
        <f t="shared" si="417"/>
        <v>3.9447731755424074E-3</v>
      </c>
      <c r="T243" s="2">
        <f t="shared" si="417"/>
        <v>4.9504950495049549E-3</v>
      </c>
      <c r="U243" s="2">
        <f t="shared" si="417"/>
        <v>0</v>
      </c>
      <c r="V243" s="2">
        <f t="shared" si="417"/>
        <v>0</v>
      </c>
      <c r="W243" s="2">
        <f t="shared" si="417"/>
        <v>0</v>
      </c>
      <c r="X243" s="2">
        <f t="shared" si="417"/>
        <v>0</v>
      </c>
      <c r="Y243" s="2">
        <f t="shared" si="417"/>
        <v>0</v>
      </c>
      <c r="Z243" s="2">
        <f t="shared" si="417"/>
        <v>0</v>
      </c>
      <c r="AA243" s="2">
        <f t="shared" si="417"/>
        <v>9.9502487562188702E-4</v>
      </c>
      <c r="AB243" s="2">
        <f t="shared" si="417"/>
        <v>0</v>
      </c>
      <c r="AC243" s="2">
        <f t="shared" si="417"/>
        <v>8.964143426294818E-3</v>
      </c>
      <c r="AD243" s="2">
        <f t="shared" si="417"/>
        <v>2.010050251256289E-3</v>
      </c>
      <c r="AE243" s="2">
        <f t="shared" si="417"/>
        <v>0</v>
      </c>
      <c r="AF243" s="2">
        <f t="shared" si="417"/>
        <v>0</v>
      </c>
      <c r="AG243" s="2">
        <f t="shared" si="417"/>
        <v>0</v>
      </c>
      <c r="AH243" s="2">
        <f t="shared" si="417"/>
        <v>0</v>
      </c>
      <c r="AI243" s="2">
        <f t="shared" si="417"/>
        <v>0</v>
      </c>
      <c r="AJ243" s="2">
        <f t="shared" si="417"/>
        <v>0</v>
      </c>
      <c r="AK243" s="2">
        <f t="shared" si="417"/>
        <v>0</v>
      </c>
      <c r="AL243" s="2">
        <f t="shared" si="417"/>
        <v>0</v>
      </c>
      <c r="AM243" s="2">
        <f t="shared" si="417"/>
        <v>0</v>
      </c>
      <c r="AN243" s="2" t="str">
        <f t="shared" si="417"/>
        <v/>
      </c>
      <c r="AO243" s="2" t="str">
        <f t="shared" si="417"/>
        <v/>
      </c>
      <c r="AP243" s="2" t="str">
        <f t="shared" si="417"/>
        <v/>
      </c>
      <c r="AQ243" s="2" t="str">
        <f t="shared" si="417"/>
        <v/>
      </c>
      <c r="AR243" s="2" t="str">
        <f t="shared" si="417"/>
        <v/>
      </c>
      <c r="AS243" s="2" t="str">
        <f t="shared" si="417"/>
        <v/>
      </c>
      <c r="AT243" s="2" t="str">
        <f t="shared" si="417"/>
        <v/>
      </c>
      <c r="AU243" s="2" t="str">
        <f t="shared" si="417"/>
        <v/>
      </c>
      <c r="AV243" s="2" t="str">
        <f t="shared" si="417"/>
        <v/>
      </c>
      <c r="AW243" s="2" t="str">
        <f t="shared" si="417"/>
        <v/>
      </c>
      <c r="AX243" s="2" t="str">
        <f t="shared" si="417"/>
        <v/>
      </c>
      <c r="AY243" s="2" t="str">
        <f t="shared" si="417"/>
        <v/>
      </c>
      <c r="AZ243" s="2" t="str">
        <f t="shared" si="417"/>
        <v/>
      </c>
      <c r="BA243" s="2" t="str">
        <f t="shared" si="417"/>
        <v/>
      </c>
      <c r="BB243" s="2" t="str">
        <f t="shared" si="417"/>
        <v/>
      </c>
      <c r="BC243" s="2" t="str">
        <f t="shared" si="417"/>
        <v/>
      </c>
      <c r="BD243" s="2" t="str">
        <f t="shared" si="417"/>
        <v/>
      </c>
      <c r="BE243" s="2" t="str">
        <f t="shared" si="417"/>
        <v/>
      </c>
      <c r="BF243" s="2" t="str">
        <f t="shared" si="417"/>
        <v/>
      </c>
      <c r="BG243" s="2" t="str">
        <f t="shared" si="417"/>
        <v/>
      </c>
      <c r="BH243" s="2" t="str">
        <f t="shared" si="417"/>
        <v/>
      </c>
      <c r="BI243" s="2" t="str">
        <f t="shared" si="417"/>
        <v/>
      </c>
      <c r="BJ243" s="2" t="str">
        <f t="shared" si="417"/>
        <v/>
      </c>
      <c r="BK243" s="2" t="str">
        <f t="shared" si="417"/>
        <v/>
      </c>
      <c r="BL243" s="2" t="str">
        <f t="shared" si="417"/>
        <v/>
      </c>
      <c r="BM243" s="2" t="str">
        <f t="shared" si="417"/>
        <v/>
      </c>
      <c r="BN243" s="2" t="str">
        <f t="shared" si="417"/>
        <v/>
      </c>
      <c r="BO243" s="2" t="str">
        <f t="shared" ref="BO243:CK243" si="418">IF(BO151="","",BO151/(1-BN59))</f>
        <v/>
      </c>
      <c r="BP243" s="2" t="str">
        <f t="shared" si="418"/>
        <v/>
      </c>
      <c r="BQ243" s="2" t="str">
        <f t="shared" si="418"/>
        <v/>
      </c>
      <c r="BR243" s="2" t="str">
        <f t="shared" si="418"/>
        <v/>
      </c>
      <c r="BS243" s="2" t="str">
        <f t="shared" si="418"/>
        <v/>
      </c>
      <c r="BT243" s="2" t="str">
        <f t="shared" si="418"/>
        <v/>
      </c>
      <c r="BU243" s="2" t="str">
        <f t="shared" si="418"/>
        <v/>
      </c>
      <c r="BV243" s="2" t="str">
        <f t="shared" si="418"/>
        <v/>
      </c>
      <c r="BW243" s="2" t="str">
        <f t="shared" si="418"/>
        <v/>
      </c>
      <c r="BX243" s="2" t="str">
        <f t="shared" si="418"/>
        <v/>
      </c>
      <c r="BY243" s="2" t="str">
        <f t="shared" si="418"/>
        <v/>
      </c>
      <c r="BZ243" s="2" t="str">
        <f t="shared" si="418"/>
        <v/>
      </c>
      <c r="CA243" s="2" t="str">
        <f t="shared" si="418"/>
        <v/>
      </c>
      <c r="CB243" s="2" t="str">
        <f t="shared" si="418"/>
        <v/>
      </c>
      <c r="CC243" s="2" t="str">
        <f t="shared" si="418"/>
        <v/>
      </c>
      <c r="CD243" s="2" t="str">
        <f t="shared" si="418"/>
        <v/>
      </c>
      <c r="CE243" s="2" t="str">
        <f t="shared" si="418"/>
        <v/>
      </c>
      <c r="CF243" s="2" t="str">
        <f t="shared" si="418"/>
        <v/>
      </c>
      <c r="CG243" s="2" t="str">
        <f t="shared" si="418"/>
        <v/>
      </c>
      <c r="CH243" s="2" t="str">
        <f t="shared" si="418"/>
        <v/>
      </c>
      <c r="CI243" s="2" t="str">
        <f t="shared" si="418"/>
        <v/>
      </c>
      <c r="CJ243" s="2" t="str">
        <f t="shared" si="418"/>
        <v/>
      </c>
      <c r="CK243" s="2" t="str">
        <f t="shared" si="418"/>
        <v/>
      </c>
    </row>
    <row r="244" spans="1:89" ht="14.5" customHeight="1">
      <c r="A244" s="5">
        <v>42461</v>
      </c>
      <c r="B244" s="6">
        <f t="shared" si="318"/>
        <v>0</v>
      </c>
      <c r="C244" s="2">
        <f t="shared" ref="C244:BN244" si="419">IF(C152="","",C152/(1-B60))</f>
        <v>0</v>
      </c>
      <c r="D244" s="2">
        <f t="shared" si="419"/>
        <v>0</v>
      </c>
      <c r="E244" s="2">
        <f t="shared" si="419"/>
        <v>0</v>
      </c>
      <c r="F244" s="2">
        <f t="shared" si="419"/>
        <v>0</v>
      </c>
      <c r="G244" s="2">
        <f t="shared" si="419"/>
        <v>0</v>
      </c>
      <c r="H244" s="2">
        <f t="shared" si="419"/>
        <v>0</v>
      </c>
      <c r="I244" s="2">
        <f t="shared" si="419"/>
        <v>1.3404825737265416E-2</v>
      </c>
      <c r="J244" s="2">
        <f t="shared" si="419"/>
        <v>5.4347826086956503E-3</v>
      </c>
      <c r="K244" s="2">
        <f t="shared" si="419"/>
        <v>0</v>
      </c>
      <c r="L244" s="2">
        <f t="shared" si="419"/>
        <v>9.1074681238615673E-3</v>
      </c>
      <c r="M244" s="2">
        <f t="shared" si="419"/>
        <v>0</v>
      </c>
      <c r="N244" s="2">
        <f t="shared" si="419"/>
        <v>1.8382352941176457E-3</v>
      </c>
      <c r="O244" s="2">
        <f t="shared" si="419"/>
        <v>0</v>
      </c>
      <c r="P244" s="2">
        <f t="shared" si="419"/>
        <v>1.8416206261510119E-3</v>
      </c>
      <c r="Q244" s="2">
        <f t="shared" si="419"/>
        <v>2.7675276752767547E-3</v>
      </c>
      <c r="R244" s="2">
        <f t="shared" si="419"/>
        <v>0</v>
      </c>
      <c r="S244" s="2">
        <f t="shared" si="419"/>
        <v>9.2506938020351823E-4</v>
      </c>
      <c r="T244" s="2">
        <f t="shared" si="419"/>
        <v>0</v>
      </c>
      <c r="U244" s="2">
        <f t="shared" si="419"/>
        <v>0</v>
      </c>
      <c r="V244" s="2">
        <f t="shared" si="419"/>
        <v>0</v>
      </c>
      <c r="W244" s="2">
        <f t="shared" si="419"/>
        <v>0</v>
      </c>
      <c r="X244" s="2">
        <f t="shared" si="419"/>
        <v>1.8518518518518508E-3</v>
      </c>
      <c r="Y244" s="2">
        <f t="shared" si="419"/>
        <v>0</v>
      </c>
      <c r="Z244" s="2">
        <f t="shared" si="419"/>
        <v>6.4935064935064931E-3</v>
      </c>
      <c r="AA244" s="2">
        <f t="shared" si="419"/>
        <v>0</v>
      </c>
      <c r="AB244" s="2">
        <f t="shared" si="419"/>
        <v>2.8011204481792735E-3</v>
      </c>
      <c r="AC244" s="2">
        <f t="shared" si="419"/>
        <v>1.8726591760299615E-3</v>
      </c>
      <c r="AD244" s="2">
        <f t="shared" si="419"/>
        <v>0</v>
      </c>
      <c r="AE244" s="2">
        <f t="shared" si="419"/>
        <v>0</v>
      </c>
      <c r="AF244" s="2">
        <f t="shared" si="419"/>
        <v>0</v>
      </c>
      <c r="AG244" s="2">
        <f t="shared" si="419"/>
        <v>0</v>
      </c>
      <c r="AH244" s="2">
        <f t="shared" si="419"/>
        <v>0</v>
      </c>
      <c r="AI244" s="2">
        <f t="shared" si="419"/>
        <v>0</v>
      </c>
      <c r="AJ244" s="2">
        <f t="shared" si="419"/>
        <v>0</v>
      </c>
      <c r="AK244" s="2">
        <f t="shared" si="419"/>
        <v>0</v>
      </c>
      <c r="AL244" s="2">
        <f t="shared" si="419"/>
        <v>0</v>
      </c>
      <c r="AM244" s="2" t="str">
        <f t="shared" si="419"/>
        <v/>
      </c>
      <c r="AN244" s="2" t="str">
        <f t="shared" si="419"/>
        <v/>
      </c>
      <c r="AO244" s="2" t="str">
        <f t="shared" si="419"/>
        <v/>
      </c>
      <c r="AP244" s="2" t="str">
        <f t="shared" si="419"/>
        <v/>
      </c>
      <c r="AQ244" s="2" t="str">
        <f t="shared" si="419"/>
        <v/>
      </c>
      <c r="AR244" s="2" t="str">
        <f t="shared" si="419"/>
        <v/>
      </c>
      <c r="AS244" s="2" t="str">
        <f t="shared" si="419"/>
        <v/>
      </c>
      <c r="AT244" s="2" t="str">
        <f t="shared" si="419"/>
        <v/>
      </c>
      <c r="AU244" s="2" t="str">
        <f t="shared" si="419"/>
        <v/>
      </c>
      <c r="AV244" s="2" t="str">
        <f t="shared" si="419"/>
        <v/>
      </c>
      <c r="AW244" s="2" t="str">
        <f t="shared" si="419"/>
        <v/>
      </c>
      <c r="AX244" s="2" t="str">
        <f t="shared" si="419"/>
        <v/>
      </c>
      <c r="AY244" s="2" t="str">
        <f t="shared" si="419"/>
        <v/>
      </c>
      <c r="AZ244" s="2" t="str">
        <f t="shared" si="419"/>
        <v/>
      </c>
      <c r="BA244" s="2" t="str">
        <f t="shared" si="419"/>
        <v/>
      </c>
      <c r="BB244" s="2" t="str">
        <f t="shared" si="419"/>
        <v/>
      </c>
      <c r="BC244" s="2" t="str">
        <f t="shared" si="419"/>
        <v/>
      </c>
      <c r="BD244" s="2" t="str">
        <f t="shared" si="419"/>
        <v/>
      </c>
      <c r="BE244" s="2" t="str">
        <f t="shared" si="419"/>
        <v/>
      </c>
      <c r="BF244" s="2" t="str">
        <f t="shared" si="419"/>
        <v/>
      </c>
      <c r="BG244" s="2" t="str">
        <f t="shared" si="419"/>
        <v/>
      </c>
      <c r="BH244" s="2" t="str">
        <f t="shared" si="419"/>
        <v/>
      </c>
      <c r="BI244" s="2" t="str">
        <f t="shared" si="419"/>
        <v/>
      </c>
      <c r="BJ244" s="2" t="str">
        <f t="shared" si="419"/>
        <v/>
      </c>
      <c r="BK244" s="2" t="str">
        <f t="shared" si="419"/>
        <v/>
      </c>
      <c r="BL244" s="2" t="str">
        <f t="shared" si="419"/>
        <v/>
      </c>
      <c r="BM244" s="2" t="str">
        <f t="shared" si="419"/>
        <v/>
      </c>
      <c r="BN244" s="2" t="str">
        <f t="shared" si="419"/>
        <v/>
      </c>
      <c r="BO244" s="2" t="str">
        <f t="shared" ref="BO244:CK244" si="420">IF(BO152="","",BO152/(1-BN60))</f>
        <v/>
      </c>
      <c r="BP244" s="2" t="str">
        <f t="shared" si="420"/>
        <v/>
      </c>
      <c r="BQ244" s="2" t="str">
        <f t="shared" si="420"/>
        <v/>
      </c>
      <c r="BR244" s="2" t="str">
        <f t="shared" si="420"/>
        <v/>
      </c>
      <c r="BS244" s="2" t="str">
        <f t="shared" si="420"/>
        <v/>
      </c>
      <c r="BT244" s="2" t="str">
        <f t="shared" si="420"/>
        <v/>
      </c>
      <c r="BU244" s="2" t="str">
        <f t="shared" si="420"/>
        <v/>
      </c>
      <c r="BV244" s="2" t="str">
        <f t="shared" si="420"/>
        <v/>
      </c>
      <c r="BW244" s="2" t="str">
        <f t="shared" si="420"/>
        <v/>
      </c>
      <c r="BX244" s="2" t="str">
        <f t="shared" si="420"/>
        <v/>
      </c>
      <c r="BY244" s="2" t="str">
        <f t="shared" si="420"/>
        <v/>
      </c>
      <c r="BZ244" s="2" t="str">
        <f t="shared" si="420"/>
        <v/>
      </c>
      <c r="CA244" s="2" t="str">
        <f t="shared" si="420"/>
        <v/>
      </c>
      <c r="CB244" s="2" t="str">
        <f t="shared" si="420"/>
        <v/>
      </c>
      <c r="CC244" s="2" t="str">
        <f t="shared" si="420"/>
        <v/>
      </c>
      <c r="CD244" s="2" t="str">
        <f t="shared" si="420"/>
        <v/>
      </c>
      <c r="CE244" s="2" t="str">
        <f t="shared" si="420"/>
        <v/>
      </c>
      <c r="CF244" s="2" t="str">
        <f t="shared" si="420"/>
        <v/>
      </c>
      <c r="CG244" s="2" t="str">
        <f t="shared" si="420"/>
        <v/>
      </c>
      <c r="CH244" s="2" t="str">
        <f t="shared" si="420"/>
        <v/>
      </c>
      <c r="CI244" s="2" t="str">
        <f t="shared" si="420"/>
        <v/>
      </c>
      <c r="CJ244" s="2" t="str">
        <f t="shared" si="420"/>
        <v/>
      </c>
      <c r="CK244" s="2" t="str">
        <f t="shared" si="420"/>
        <v/>
      </c>
    </row>
    <row r="245" spans="1:89" ht="14.5" customHeight="1">
      <c r="A245" s="5">
        <v>42491</v>
      </c>
      <c r="B245" s="6">
        <f t="shared" si="318"/>
        <v>0</v>
      </c>
      <c r="C245" s="2">
        <f t="shared" ref="C245:BN245" si="421">IF(C153="","",C153/(1-B61))</f>
        <v>0</v>
      </c>
      <c r="D245" s="2">
        <f t="shared" si="421"/>
        <v>0</v>
      </c>
      <c r="E245" s="2">
        <f t="shared" si="421"/>
        <v>0</v>
      </c>
      <c r="F245" s="2">
        <f t="shared" si="421"/>
        <v>0</v>
      </c>
      <c r="G245" s="2">
        <f t="shared" si="421"/>
        <v>0</v>
      </c>
      <c r="H245" s="2">
        <f t="shared" si="421"/>
        <v>4.3554006968641118E-2</v>
      </c>
      <c r="I245" s="2">
        <f t="shared" si="421"/>
        <v>0</v>
      </c>
      <c r="J245" s="2">
        <f t="shared" si="421"/>
        <v>0</v>
      </c>
      <c r="K245" s="2">
        <f t="shared" si="421"/>
        <v>1.8214936247723128E-2</v>
      </c>
      <c r="L245" s="2">
        <f t="shared" si="421"/>
        <v>0</v>
      </c>
      <c r="M245" s="2">
        <f t="shared" si="421"/>
        <v>1.1131725417439701E-2</v>
      </c>
      <c r="N245" s="2">
        <f t="shared" si="421"/>
        <v>0</v>
      </c>
      <c r="O245" s="2">
        <f t="shared" si="421"/>
        <v>0</v>
      </c>
      <c r="P245" s="2">
        <f t="shared" si="421"/>
        <v>0</v>
      </c>
      <c r="Q245" s="2">
        <f t="shared" si="421"/>
        <v>0</v>
      </c>
      <c r="R245" s="2">
        <f t="shared" si="421"/>
        <v>3.752345215759849E-3</v>
      </c>
      <c r="S245" s="2">
        <f t="shared" si="421"/>
        <v>0</v>
      </c>
      <c r="T245" s="2">
        <f t="shared" si="421"/>
        <v>0</v>
      </c>
      <c r="U245" s="2">
        <f t="shared" si="421"/>
        <v>0</v>
      </c>
      <c r="V245" s="2">
        <f t="shared" si="421"/>
        <v>0</v>
      </c>
      <c r="W245" s="2">
        <f t="shared" si="421"/>
        <v>0</v>
      </c>
      <c r="X245" s="2">
        <f t="shared" si="421"/>
        <v>0</v>
      </c>
      <c r="Y245" s="2">
        <f t="shared" si="421"/>
        <v>0</v>
      </c>
      <c r="Z245" s="2">
        <f t="shared" si="421"/>
        <v>0</v>
      </c>
      <c r="AA245" s="2">
        <f t="shared" si="421"/>
        <v>0</v>
      </c>
      <c r="AB245" s="2">
        <f t="shared" si="421"/>
        <v>0</v>
      </c>
      <c r="AC245" s="2">
        <f t="shared" si="421"/>
        <v>0</v>
      </c>
      <c r="AD245" s="2">
        <f t="shared" si="421"/>
        <v>0</v>
      </c>
      <c r="AE245" s="2">
        <f t="shared" si="421"/>
        <v>0</v>
      </c>
      <c r="AF245" s="2">
        <f t="shared" si="421"/>
        <v>0</v>
      </c>
      <c r="AG245" s="2">
        <f t="shared" si="421"/>
        <v>0</v>
      </c>
      <c r="AH245" s="2">
        <f t="shared" si="421"/>
        <v>0</v>
      </c>
      <c r="AI245" s="2">
        <f t="shared" si="421"/>
        <v>0</v>
      </c>
      <c r="AJ245" s="2">
        <f t="shared" si="421"/>
        <v>0</v>
      </c>
      <c r="AK245" s="2">
        <f t="shared" si="421"/>
        <v>0</v>
      </c>
      <c r="AL245" s="2" t="str">
        <f t="shared" si="421"/>
        <v/>
      </c>
      <c r="AM245" s="2" t="str">
        <f t="shared" si="421"/>
        <v/>
      </c>
      <c r="AN245" s="2" t="str">
        <f t="shared" si="421"/>
        <v/>
      </c>
      <c r="AO245" s="2" t="str">
        <f t="shared" si="421"/>
        <v/>
      </c>
      <c r="AP245" s="2" t="str">
        <f t="shared" si="421"/>
        <v/>
      </c>
      <c r="AQ245" s="2" t="str">
        <f t="shared" si="421"/>
        <v/>
      </c>
      <c r="AR245" s="2" t="str">
        <f t="shared" si="421"/>
        <v/>
      </c>
      <c r="AS245" s="2" t="str">
        <f t="shared" si="421"/>
        <v/>
      </c>
      <c r="AT245" s="2" t="str">
        <f t="shared" si="421"/>
        <v/>
      </c>
      <c r="AU245" s="2" t="str">
        <f t="shared" si="421"/>
        <v/>
      </c>
      <c r="AV245" s="2" t="str">
        <f t="shared" si="421"/>
        <v/>
      </c>
      <c r="AW245" s="2" t="str">
        <f t="shared" si="421"/>
        <v/>
      </c>
      <c r="AX245" s="2" t="str">
        <f t="shared" si="421"/>
        <v/>
      </c>
      <c r="AY245" s="2" t="str">
        <f t="shared" si="421"/>
        <v/>
      </c>
      <c r="AZ245" s="2" t="str">
        <f t="shared" si="421"/>
        <v/>
      </c>
      <c r="BA245" s="2" t="str">
        <f t="shared" si="421"/>
        <v/>
      </c>
      <c r="BB245" s="2" t="str">
        <f t="shared" si="421"/>
        <v/>
      </c>
      <c r="BC245" s="2" t="str">
        <f t="shared" si="421"/>
        <v/>
      </c>
      <c r="BD245" s="2" t="str">
        <f t="shared" si="421"/>
        <v/>
      </c>
      <c r="BE245" s="2" t="str">
        <f t="shared" si="421"/>
        <v/>
      </c>
      <c r="BF245" s="2" t="str">
        <f t="shared" si="421"/>
        <v/>
      </c>
      <c r="BG245" s="2" t="str">
        <f t="shared" si="421"/>
        <v/>
      </c>
      <c r="BH245" s="2" t="str">
        <f t="shared" si="421"/>
        <v/>
      </c>
      <c r="BI245" s="2" t="str">
        <f t="shared" si="421"/>
        <v/>
      </c>
      <c r="BJ245" s="2" t="str">
        <f t="shared" si="421"/>
        <v/>
      </c>
      <c r="BK245" s="2" t="str">
        <f t="shared" si="421"/>
        <v/>
      </c>
      <c r="BL245" s="2" t="str">
        <f t="shared" si="421"/>
        <v/>
      </c>
      <c r="BM245" s="2" t="str">
        <f t="shared" si="421"/>
        <v/>
      </c>
      <c r="BN245" s="2" t="str">
        <f t="shared" si="421"/>
        <v/>
      </c>
      <c r="BO245" s="2" t="str">
        <f t="shared" ref="BO245:CK245" si="422">IF(BO153="","",BO153/(1-BN61))</f>
        <v/>
      </c>
      <c r="BP245" s="2" t="str">
        <f t="shared" si="422"/>
        <v/>
      </c>
      <c r="BQ245" s="2" t="str">
        <f t="shared" si="422"/>
        <v/>
      </c>
      <c r="BR245" s="2" t="str">
        <f t="shared" si="422"/>
        <v/>
      </c>
      <c r="BS245" s="2" t="str">
        <f t="shared" si="422"/>
        <v/>
      </c>
      <c r="BT245" s="2" t="str">
        <f t="shared" si="422"/>
        <v/>
      </c>
      <c r="BU245" s="2" t="str">
        <f t="shared" si="422"/>
        <v/>
      </c>
      <c r="BV245" s="2" t="str">
        <f t="shared" si="422"/>
        <v/>
      </c>
      <c r="BW245" s="2" t="str">
        <f t="shared" si="422"/>
        <v/>
      </c>
      <c r="BX245" s="2" t="str">
        <f t="shared" si="422"/>
        <v/>
      </c>
      <c r="BY245" s="2" t="str">
        <f t="shared" si="422"/>
        <v/>
      </c>
      <c r="BZ245" s="2" t="str">
        <f t="shared" si="422"/>
        <v/>
      </c>
      <c r="CA245" s="2" t="str">
        <f t="shared" si="422"/>
        <v/>
      </c>
      <c r="CB245" s="2" t="str">
        <f t="shared" si="422"/>
        <v/>
      </c>
      <c r="CC245" s="2" t="str">
        <f t="shared" si="422"/>
        <v/>
      </c>
      <c r="CD245" s="2" t="str">
        <f t="shared" si="422"/>
        <v/>
      </c>
      <c r="CE245" s="2" t="str">
        <f t="shared" si="422"/>
        <v/>
      </c>
      <c r="CF245" s="2" t="str">
        <f t="shared" si="422"/>
        <v/>
      </c>
      <c r="CG245" s="2" t="str">
        <f t="shared" si="422"/>
        <v/>
      </c>
      <c r="CH245" s="2" t="str">
        <f t="shared" si="422"/>
        <v/>
      </c>
      <c r="CI245" s="2" t="str">
        <f t="shared" si="422"/>
        <v/>
      </c>
      <c r="CJ245" s="2" t="str">
        <f t="shared" si="422"/>
        <v/>
      </c>
      <c r="CK245" s="2" t="str">
        <f t="shared" si="422"/>
        <v/>
      </c>
    </row>
    <row r="246" spans="1:89" ht="14.5" customHeight="1">
      <c r="A246" s="5">
        <v>42522</v>
      </c>
      <c r="B246" s="6">
        <f t="shared" si="318"/>
        <v>0</v>
      </c>
      <c r="C246" s="2">
        <f t="shared" ref="C246:BN246" si="423">IF(C154="","",C154/(1-B62))</f>
        <v>0</v>
      </c>
      <c r="D246" s="2">
        <f t="shared" si="423"/>
        <v>0</v>
      </c>
      <c r="E246" s="2">
        <f t="shared" si="423"/>
        <v>0</v>
      </c>
      <c r="F246" s="2">
        <f t="shared" si="423"/>
        <v>0</v>
      </c>
      <c r="G246" s="2">
        <f t="shared" si="423"/>
        <v>4.1009463722397478E-2</v>
      </c>
      <c r="H246" s="2">
        <f t="shared" si="423"/>
        <v>1.0964912280701758E-3</v>
      </c>
      <c r="I246" s="2">
        <f t="shared" si="423"/>
        <v>0</v>
      </c>
      <c r="J246" s="2">
        <f t="shared" si="423"/>
        <v>7.6838638858397323E-3</v>
      </c>
      <c r="K246" s="2">
        <f t="shared" si="423"/>
        <v>1.1061946902654871E-3</v>
      </c>
      <c r="L246" s="2">
        <f t="shared" si="423"/>
        <v>6.6445182724252519E-3</v>
      </c>
      <c r="M246" s="2">
        <f t="shared" si="423"/>
        <v>3.3444816053511718E-3</v>
      </c>
      <c r="N246" s="2">
        <f t="shared" si="423"/>
        <v>4.4742729306487712E-3</v>
      </c>
      <c r="O246" s="2">
        <f t="shared" si="423"/>
        <v>8.9887640449438245E-3</v>
      </c>
      <c r="P246" s="2">
        <f t="shared" si="423"/>
        <v>4.5351473922902365E-3</v>
      </c>
      <c r="Q246" s="2">
        <f t="shared" si="423"/>
        <v>5.6947608200455671E-3</v>
      </c>
      <c r="R246" s="2">
        <f t="shared" si="423"/>
        <v>0</v>
      </c>
      <c r="S246" s="2">
        <f t="shared" si="423"/>
        <v>0</v>
      </c>
      <c r="T246" s="2">
        <f t="shared" si="423"/>
        <v>0</v>
      </c>
      <c r="U246" s="2">
        <f t="shared" si="423"/>
        <v>0</v>
      </c>
      <c r="V246" s="2">
        <f t="shared" si="423"/>
        <v>0</v>
      </c>
      <c r="W246" s="2">
        <f t="shared" si="423"/>
        <v>0</v>
      </c>
      <c r="X246" s="2">
        <f t="shared" si="423"/>
        <v>0</v>
      </c>
      <c r="Y246" s="2">
        <f t="shared" si="423"/>
        <v>0</v>
      </c>
      <c r="Z246" s="2">
        <f t="shared" si="423"/>
        <v>0</v>
      </c>
      <c r="AA246" s="2">
        <f t="shared" si="423"/>
        <v>0</v>
      </c>
      <c r="AB246" s="2">
        <f t="shared" si="423"/>
        <v>0</v>
      </c>
      <c r="AC246" s="2">
        <f t="shared" si="423"/>
        <v>0</v>
      </c>
      <c r="AD246" s="2">
        <f t="shared" si="423"/>
        <v>0</v>
      </c>
      <c r="AE246" s="2">
        <f t="shared" si="423"/>
        <v>0</v>
      </c>
      <c r="AF246" s="2">
        <f t="shared" si="423"/>
        <v>0</v>
      </c>
      <c r="AG246" s="2">
        <f t="shared" si="423"/>
        <v>0</v>
      </c>
      <c r="AH246" s="2">
        <f t="shared" si="423"/>
        <v>0</v>
      </c>
      <c r="AI246" s="2">
        <f t="shared" si="423"/>
        <v>0</v>
      </c>
      <c r="AJ246" s="2">
        <f t="shared" si="423"/>
        <v>0</v>
      </c>
      <c r="AK246" s="2" t="str">
        <f t="shared" si="423"/>
        <v/>
      </c>
      <c r="AL246" s="2" t="str">
        <f t="shared" si="423"/>
        <v/>
      </c>
      <c r="AM246" s="2" t="str">
        <f t="shared" si="423"/>
        <v/>
      </c>
      <c r="AN246" s="2" t="str">
        <f t="shared" si="423"/>
        <v/>
      </c>
      <c r="AO246" s="2" t="str">
        <f t="shared" si="423"/>
        <v/>
      </c>
      <c r="AP246" s="2" t="str">
        <f t="shared" si="423"/>
        <v/>
      </c>
      <c r="AQ246" s="2" t="str">
        <f t="shared" si="423"/>
        <v/>
      </c>
      <c r="AR246" s="2" t="str">
        <f t="shared" si="423"/>
        <v/>
      </c>
      <c r="AS246" s="2" t="str">
        <f t="shared" si="423"/>
        <v/>
      </c>
      <c r="AT246" s="2" t="str">
        <f t="shared" si="423"/>
        <v/>
      </c>
      <c r="AU246" s="2" t="str">
        <f t="shared" si="423"/>
        <v/>
      </c>
      <c r="AV246" s="2" t="str">
        <f t="shared" si="423"/>
        <v/>
      </c>
      <c r="AW246" s="2" t="str">
        <f t="shared" si="423"/>
        <v/>
      </c>
      <c r="AX246" s="2" t="str">
        <f t="shared" si="423"/>
        <v/>
      </c>
      <c r="AY246" s="2" t="str">
        <f t="shared" si="423"/>
        <v/>
      </c>
      <c r="AZ246" s="2" t="str">
        <f t="shared" si="423"/>
        <v/>
      </c>
      <c r="BA246" s="2" t="str">
        <f t="shared" si="423"/>
        <v/>
      </c>
      <c r="BB246" s="2" t="str">
        <f t="shared" si="423"/>
        <v/>
      </c>
      <c r="BC246" s="2" t="str">
        <f t="shared" si="423"/>
        <v/>
      </c>
      <c r="BD246" s="2" t="str">
        <f t="shared" si="423"/>
        <v/>
      </c>
      <c r="BE246" s="2" t="str">
        <f t="shared" si="423"/>
        <v/>
      </c>
      <c r="BF246" s="2" t="str">
        <f t="shared" si="423"/>
        <v/>
      </c>
      <c r="BG246" s="2" t="str">
        <f t="shared" si="423"/>
        <v/>
      </c>
      <c r="BH246" s="2" t="str">
        <f t="shared" si="423"/>
        <v/>
      </c>
      <c r="BI246" s="2" t="str">
        <f t="shared" si="423"/>
        <v/>
      </c>
      <c r="BJ246" s="2" t="str">
        <f t="shared" si="423"/>
        <v/>
      </c>
      <c r="BK246" s="2" t="str">
        <f t="shared" si="423"/>
        <v/>
      </c>
      <c r="BL246" s="2" t="str">
        <f t="shared" si="423"/>
        <v/>
      </c>
      <c r="BM246" s="2" t="str">
        <f t="shared" si="423"/>
        <v/>
      </c>
      <c r="BN246" s="2" t="str">
        <f t="shared" si="423"/>
        <v/>
      </c>
      <c r="BO246" s="2" t="str">
        <f t="shared" ref="BO246:CK246" si="424">IF(BO154="","",BO154/(1-BN62))</f>
        <v/>
      </c>
      <c r="BP246" s="2" t="str">
        <f t="shared" si="424"/>
        <v/>
      </c>
      <c r="BQ246" s="2" t="str">
        <f t="shared" si="424"/>
        <v/>
      </c>
      <c r="BR246" s="2" t="str">
        <f t="shared" si="424"/>
        <v/>
      </c>
      <c r="BS246" s="2" t="str">
        <f t="shared" si="424"/>
        <v/>
      </c>
      <c r="BT246" s="2" t="str">
        <f t="shared" si="424"/>
        <v/>
      </c>
      <c r="BU246" s="2" t="str">
        <f t="shared" si="424"/>
        <v/>
      </c>
      <c r="BV246" s="2" t="str">
        <f t="shared" si="424"/>
        <v/>
      </c>
      <c r="BW246" s="2" t="str">
        <f t="shared" si="424"/>
        <v/>
      </c>
      <c r="BX246" s="2" t="str">
        <f t="shared" si="424"/>
        <v/>
      </c>
      <c r="BY246" s="2" t="str">
        <f t="shared" si="424"/>
        <v/>
      </c>
      <c r="BZ246" s="2" t="str">
        <f t="shared" si="424"/>
        <v/>
      </c>
      <c r="CA246" s="2" t="str">
        <f t="shared" si="424"/>
        <v/>
      </c>
      <c r="CB246" s="2" t="str">
        <f t="shared" si="424"/>
        <v/>
      </c>
      <c r="CC246" s="2" t="str">
        <f t="shared" si="424"/>
        <v/>
      </c>
      <c r="CD246" s="2" t="str">
        <f t="shared" si="424"/>
        <v/>
      </c>
      <c r="CE246" s="2" t="str">
        <f t="shared" si="424"/>
        <v/>
      </c>
      <c r="CF246" s="2" t="str">
        <f t="shared" si="424"/>
        <v/>
      </c>
      <c r="CG246" s="2" t="str">
        <f t="shared" si="424"/>
        <v/>
      </c>
      <c r="CH246" s="2" t="str">
        <f t="shared" si="424"/>
        <v/>
      </c>
      <c r="CI246" s="2" t="str">
        <f t="shared" si="424"/>
        <v/>
      </c>
      <c r="CJ246" s="2" t="str">
        <f t="shared" si="424"/>
        <v/>
      </c>
      <c r="CK246" s="2" t="str">
        <f t="shared" si="424"/>
        <v/>
      </c>
    </row>
    <row r="247" spans="1:89" ht="14.5" customHeight="1">
      <c r="A247" s="5">
        <v>42552</v>
      </c>
      <c r="B247" s="6">
        <f t="shared" si="318"/>
        <v>0</v>
      </c>
      <c r="C247" s="2">
        <f t="shared" ref="C247:BN247" si="425">IF(C155="","",C155/(1-B63))</f>
        <v>0</v>
      </c>
      <c r="D247" s="2">
        <f t="shared" si="425"/>
        <v>0</v>
      </c>
      <c r="E247" s="2">
        <f t="shared" si="425"/>
        <v>0</v>
      </c>
      <c r="F247" s="2">
        <f t="shared" si="425"/>
        <v>3.4700315457413249E-2</v>
      </c>
      <c r="G247" s="2">
        <f t="shared" si="425"/>
        <v>9.8039215686274543E-3</v>
      </c>
      <c r="H247" s="2">
        <f t="shared" si="425"/>
        <v>0</v>
      </c>
      <c r="I247" s="2">
        <f t="shared" si="425"/>
        <v>1.1551155115511543E-2</v>
      </c>
      <c r="J247" s="2">
        <f t="shared" si="425"/>
        <v>1.6694490818030094E-3</v>
      </c>
      <c r="K247" s="2">
        <f t="shared" si="425"/>
        <v>1.8394648829431433E-2</v>
      </c>
      <c r="L247" s="2">
        <f t="shared" si="425"/>
        <v>0</v>
      </c>
      <c r="M247" s="2">
        <f t="shared" si="425"/>
        <v>0</v>
      </c>
      <c r="N247" s="2">
        <f t="shared" si="425"/>
        <v>3.4071550255536714E-3</v>
      </c>
      <c r="O247" s="2">
        <f t="shared" si="425"/>
        <v>0</v>
      </c>
      <c r="P247" s="2">
        <f t="shared" si="425"/>
        <v>0</v>
      </c>
      <c r="Q247" s="2">
        <f t="shared" si="425"/>
        <v>0</v>
      </c>
      <c r="R247" s="2">
        <f t="shared" si="425"/>
        <v>0</v>
      </c>
      <c r="S247" s="2">
        <f t="shared" si="425"/>
        <v>0</v>
      </c>
      <c r="T247" s="2">
        <f t="shared" si="425"/>
        <v>0</v>
      </c>
      <c r="U247" s="2">
        <f t="shared" si="425"/>
        <v>0</v>
      </c>
      <c r="V247" s="2">
        <f t="shared" si="425"/>
        <v>0</v>
      </c>
      <c r="W247" s="2">
        <f t="shared" si="425"/>
        <v>8.5470085470085392E-3</v>
      </c>
      <c r="X247" s="2">
        <f t="shared" si="425"/>
        <v>1.7241379310344873E-3</v>
      </c>
      <c r="Y247" s="2">
        <f t="shared" si="425"/>
        <v>0</v>
      </c>
      <c r="Z247" s="2">
        <f t="shared" si="425"/>
        <v>0</v>
      </c>
      <c r="AA247" s="2">
        <f t="shared" si="425"/>
        <v>0</v>
      </c>
      <c r="AB247" s="2">
        <f t="shared" si="425"/>
        <v>0</v>
      </c>
      <c r="AC247" s="2">
        <f t="shared" si="425"/>
        <v>0</v>
      </c>
      <c r="AD247" s="2">
        <f t="shared" si="425"/>
        <v>0</v>
      </c>
      <c r="AE247" s="2">
        <f t="shared" si="425"/>
        <v>0</v>
      </c>
      <c r="AF247" s="2">
        <f t="shared" si="425"/>
        <v>0</v>
      </c>
      <c r="AG247" s="2">
        <f t="shared" si="425"/>
        <v>0</v>
      </c>
      <c r="AH247" s="2">
        <f t="shared" si="425"/>
        <v>0</v>
      </c>
      <c r="AI247" s="2">
        <f t="shared" si="425"/>
        <v>0</v>
      </c>
      <c r="AJ247" s="2" t="str">
        <f t="shared" si="425"/>
        <v/>
      </c>
      <c r="AK247" s="2" t="str">
        <f t="shared" si="425"/>
        <v/>
      </c>
      <c r="AL247" s="2" t="str">
        <f t="shared" si="425"/>
        <v/>
      </c>
      <c r="AM247" s="2" t="str">
        <f t="shared" si="425"/>
        <v/>
      </c>
      <c r="AN247" s="2" t="str">
        <f t="shared" si="425"/>
        <v/>
      </c>
      <c r="AO247" s="2" t="str">
        <f t="shared" si="425"/>
        <v/>
      </c>
      <c r="AP247" s="2" t="str">
        <f t="shared" si="425"/>
        <v/>
      </c>
      <c r="AQ247" s="2" t="str">
        <f t="shared" si="425"/>
        <v/>
      </c>
      <c r="AR247" s="2" t="str">
        <f t="shared" si="425"/>
        <v/>
      </c>
      <c r="AS247" s="2" t="str">
        <f t="shared" si="425"/>
        <v/>
      </c>
      <c r="AT247" s="2" t="str">
        <f t="shared" si="425"/>
        <v/>
      </c>
      <c r="AU247" s="2" t="str">
        <f t="shared" si="425"/>
        <v/>
      </c>
      <c r="AV247" s="2" t="str">
        <f t="shared" si="425"/>
        <v/>
      </c>
      <c r="AW247" s="2" t="str">
        <f t="shared" si="425"/>
        <v/>
      </c>
      <c r="AX247" s="2" t="str">
        <f t="shared" si="425"/>
        <v/>
      </c>
      <c r="AY247" s="2" t="str">
        <f t="shared" si="425"/>
        <v/>
      </c>
      <c r="AZ247" s="2" t="str">
        <f t="shared" si="425"/>
        <v/>
      </c>
      <c r="BA247" s="2" t="str">
        <f t="shared" si="425"/>
        <v/>
      </c>
      <c r="BB247" s="2" t="str">
        <f t="shared" si="425"/>
        <v/>
      </c>
      <c r="BC247" s="2" t="str">
        <f t="shared" si="425"/>
        <v/>
      </c>
      <c r="BD247" s="2" t="str">
        <f t="shared" si="425"/>
        <v/>
      </c>
      <c r="BE247" s="2" t="str">
        <f t="shared" si="425"/>
        <v/>
      </c>
      <c r="BF247" s="2" t="str">
        <f t="shared" si="425"/>
        <v/>
      </c>
      <c r="BG247" s="2" t="str">
        <f t="shared" si="425"/>
        <v/>
      </c>
      <c r="BH247" s="2" t="str">
        <f t="shared" si="425"/>
        <v/>
      </c>
      <c r="BI247" s="2" t="str">
        <f t="shared" si="425"/>
        <v/>
      </c>
      <c r="BJ247" s="2" t="str">
        <f t="shared" si="425"/>
        <v/>
      </c>
      <c r="BK247" s="2" t="str">
        <f t="shared" si="425"/>
        <v/>
      </c>
      <c r="BL247" s="2" t="str">
        <f t="shared" si="425"/>
        <v/>
      </c>
      <c r="BM247" s="2" t="str">
        <f t="shared" si="425"/>
        <v/>
      </c>
      <c r="BN247" s="2" t="str">
        <f t="shared" si="425"/>
        <v/>
      </c>
      <c r="BO247" s="2" t="str">
        <f t="shared" ref="BO247:CK247" si="426">IF(BO155="","",BO155/(1-BN63))</f>
        <v/>
      </c>
      <c r="BP247" s="2" t="str">
        <f t="shared" si="426"/>
        <v/>
      </c>
      <c r="BQ247" s="2" t="str">
        <f t="shared" si="426"/>
        <v/>
      </c>
      <c r="BR247" s="2" t="str">
        <f t="shared" si="426"/>
        <v/>
      </c>
      <c r="BS247" s="2" t="str">
        <f t="shared" si="426"/>
        <v/>
      </c>
      <c r="BT247" s="2" t="str">
        <f t="shared" si="426"/>
        <v/>
      </c>
      <c r="BU247" s="2" t="str">
        <f t="shared" si="426"/>
        <v/>
      </c>
      <c r="BV247" s="2" t="str">
        <f t="shared" si="426"/>
        <v/>
      </c>
      <c r="BW247" s="2" t="str">
        <f t="shared" si="426"/>
        <v/>
      </c>
      <c r="BX247" s="2" t="str">
        <f t="shared" si="426"/>
        <v/>
      </c>
      <c r="BY247" s="2" t="str">
        <f t="shared" si="426"/>
        <v/>
      </c>
      <c r="BZ247" s="2" t="str">
        <f t="shared" si="426"/>
        <v/>
      </c>
      <c r="CA247" s="2" t="str">
        <f t="shared" si="426"/>
        <v/>
      </c>
      <c r="CB247" s="2" t="str">
        <f t="shared" si="426"/>
        <v/>
      </c>
      <c r="CC247" s="2" t="str">
        <f t="shared" si="426"/>
        <v/>
      </c>
      <c r="CD247" s="2" t="str">
        <f t="shared" si="426"/>
        <v/>
      </c>
      <c r="CE247" s="2" t="str">
        <f t="shared" si="426"/>
        <v/>
      </c>
      <c r="CF247" s="2" t="str">
        <f t="shared" si="426"/>
        <v/>
      </c>
      <c r="CG247" s="2" t="str">
        <f t="shared" si="426"/>
        <v/>
      </c>
      <c r="CH247" s="2" t="str">
        <f t="shared" si="426"/>
        <v/>
      </c>
      <c r="CI247" s="2" t="str">
        <f t="shared" si="426"/>
        <v/>
      </c>
      <c r="CJ247" s="2" t="str">
        <f t="shared" si="426"/>
        <v/>
      </c>
      <c r="CK247" s="2" t="str">
        <f t="shared" si="426"/>
        <v/>
      </c>
    </row>
    <row r="248" spans="1:89" ht="14.5" customHeight="1">
      <c r="A248" s="5">
        <v>42583</v>
      </c>
      <c r="B248" s="6">
        <f t="shared" si="318"/>
        <v>0</v>
      </c>
      <c r="C248" s="2">
        <f t="shared" ref="C248:BN248" si="427">IF(C156="","",C156/(1-B64))</f>
        <v>0</v>
      </c>
      <c r="D248" s="2">
        <f t="shared" si="427"/>
        <v>0</v>
      </c>
      <c r="E248" s="2">
        <f t="shared" si="427"/>
        <v>2.8811524609843937E-2</v>
      </c>
      <c r="F248" s="2">
        <f t="shared" si="427"/>
        <v>9.8887515451174263E-3</v>
      </c>
      <c r="G248" s="2">
        <f t="shared" si="427"/>
        <v>1.2484394506866413E-3</v>
      </c>
      <c r="H248" s="2">
        <f t="shared" si="427"/>
        <v>1.0000000000000005E-2</v>
      </c>
      <c r="I248" s="2">
        <f t="shared" si="427"/>
        <v>0</v>
      </c>
      <c r="J248" s="2">
        <f t="shared" si="427"/>
        <v>5.0505050505050492E-3</v>
      </c>
      <c r="K248" s="2">
        <f t="shared" si="427"/>
        <v>0</v>
      </c>
      <c r="L248" s="2">
        <f t="shared" si="427"/>
        <v>2.5380710659898471E-3</v>
      </c>
      <c r="M248" s="2">
        <f t="shared" si="427"/>
        <v>6.3613231552162829E-3</v>
      </c>
      <c r="N248" s="2">
        <f t="shared" si="427"/>
        <v>3.8412291933418684E-3</v>
      </c>
      <c r="O248" s="2">
        <f t="shared" si="427"/>
        <v>1.2853470437017992E-2</v>
      </c>
      <c r="P248" s="2">
        <f t="shared" si="427"/>
        <v>0</v>
      </c>
      <c r="Q248" s="2">
        <f t="shared" si="427"/>
        <v>0</v>
      </c>
      <c r="R248" s="2">
        <f t="shared" si="427"/>
        <v>0</v>
      </c>
      <c r="S248" s="2">
        <f t="shared" si="427"/>
        <v>0</v>
      </c>
      <c r="T248" s="2">
        <f t="shared" si="427"/>
        <v>0</v>
      </c>
      <c r="U248" s="2">
        <f t="shared" si="427"/>
        <v>0</v>
      </c>
      <c r="V248" s="2">
        <f t="shared" si="427"/>
        <v>0</v>
      </c>
      <c r="W248" s="2">
        <f t="shared" si="427"/>
        <v>0</v>
      </c>
      <c r="X248" s="2">
        <f t="shared" si="427"/>
        <v>2.6041666666666661E-3</v>
      </c>
      <c r="Y248" s="2">
        <f t="shared" si="427"/>
        <v>0</v>
      </c>
      <c r="Z248" s="2">
        <f t="shared" si="427"/>
        <v>0</v>
      </c>
      <c r="AA248" s="2">
        <f t="shared" si="427"/>
        <v>0</v>
      </c>
      <c r="AB248" s="2">
        <f t="shared" si="427"/>
        <v>0</v>
      </c>
      <c r="AC248" s="2">
        <f t="shared" si="427"/>
        <v>0</v>
      </c>
      <c r="AD248" s="2">
        <f t="shared" si="427"/>
        <v>0</v>
      </c>
      <c r="AE248" s="2">
        <f t="shared" si="427"/>
        <v>0</v>
      </c>
      <c r="AF248" s="2">
        <f t="shared" si="427"/>
        <v>0</v>
      </c>
      <c r="AG248" s="2">
        <f t="shared" si="427"/>
        <v>0</v>
      </c>
      <c r="AH248" s="2">
        <f t="shared" si="427"/>
        <v>0</v>
      </c>
      <c r="AI248" s="2" t="str">
        <f t="shared" si="427"/>
        <v/>
      </c>
      <c r="AJ248" s="2" t="str">
        <f t="shared" si="427"/>
        <v/>
      </c>
      <c r="AK248" s="2" t="str">
        <f t="shared" si="427"/>
        <v/>
      </c>
      <c r="AL248" s="2" t="str">
        <f t="shared" si="427"/>
        <v/>
      </c>
      <c r="AM248" s="2" t="str">
        <f t="shared" si="427"/>
        <v/>
      </c>
      <c r="AN248" s="2" t="str">
        <f t="shared" si="427"/>
        <v/>
      </c>
      <c r="AO248" s="2" t="str">
        <f t="shared" si="427"/>
        <v/>
      </c>
      <c r="AP248" s="2" t="str">
        <f t="shared" si="427"/>
        <v/>
      </c>
      <c r="AQ248" s="2" t="str">
        <f t="shared" si="427"/>
        <v/>
      </c>
      <c r="AR248" s="2" t="str">
        <f t="shared" si="427"/>
        <v/>
      </c>
      <c r="AS248" s="2" t="str">
        <f t="shared" si="427"/>
        <v/>
      </c>
      <c r="AT248" s="2" t="str">
        <f t="shared" si="427"/>
        <v/>
      </c>
      <c r="AU248" s="2" t="str">
        <f t="shared" si="427"/>
        <v/>
      </c>
      <c r="AV248" s="2" t="str">
        <f t="shared" si="427"/>
        <v/>
      </c>
      <c r="AW248" s="2" t="str">
        <f t="shared" si="427"/>
        <v/>
      </c>
      <c r="AX248" s="2" t="str">
        <f t="shared" si="427"/>
        <v/>
      </c>
      <c r="AY248" s="2" t="str">
        <f t="shared" si="427"/>
        <v/>
      </c>
      <c r="AZ248" s="2" t="str">
        <f t="shared" si="427"/>
        <v/>
      </c>
      <c r="BA248" s="2" t="str">
        <f t="shared" si="427"/>
        <v/>
      </c>
      <c r="BB248" s="2" t="str">
        <f t="shared" si="427"/>
        <v/>
      </c>
      <c r="BC248" s="2" t="str">
        <f t="shared" si="427"/>
        <v/>
      </c>
      <c r="BD248" s="2" t="str">
        <f t="shared" si="427"/>
        <v/>
      </c>
      <c r="BE248" s="2" t="str">
        <f t="shared" si="427"/>
        <v/>
      </c>
      <c r="BF248" s="2" t="str">
        <f t="shared" si="427"/>
        <v/>
      </c>
      <c r="BG248" s="2" t="str">
        <f t="shared" si="427"/>
        <v/>
      </c>
      <c r="BH248" s="2" t="str">
        <f t="shared" si="427"/>
        <v/>
      </c>
      <c r="BI248" s="2" t="str">
        <f t="shared" si="427"/>
        <v/>
      </c>
      <c r="BJ248" s="2" t="str">
        <f t="shared" si="427"/>
        <v/>
      </c>
      <c r="BK248" s="2" t="str">
        <f t="shared" si="427"/>
        <v/>
      </c>
      <c r="BL248" s="2" t="str">
        <f t="shared" si="427"/>
        <v/>
      </c>
      <c r="BM248" s="2" t="str">
        <f t="shared" si="427"/>
        <v/>
      </c>
      <c r="BN248" s="2" t="str">
        <f t="shared" si="427"/>
        <v/>
      </c>
      <c r="BO248" s="2" t="str">
        <f t="shared" ref="BO248:CK248" si="428">IF(BO156="","",BO156/(1-BN64))</f>
        <v/>
      </c>
      <c r="BP248" s="2" t="str">
        <f t="shared" si="428"/>
        <v/>
      </c>
      <c r="BQ248" s="2" t="str">
        <f t="shared" si="428"/>
        <v/>
      </c>
      <c r="BR248" s="2" t="str">
        <f t="shared" si="428"/>
        <v/>
      </c>
      <c r="BS248" s="2" t="str">
        <f t="shared" si="428"/>
        <v/>
      </c>
      <c r="BT248" s="2" t="str">
        <f t="shared" si="428"/>
        <v/>
      </c>
      <c r="BU248" s="2" t="str">
        <f t="shared" si="428"/>
        <v/>
      </c>
      <c r="BV248" s="2" t="str">
        <f t="shared" si="428"/>
        <v/>
      </c>
      <c r="BW248" s="2" t="str">
        <f t="shared" si="428"/>
        <v/>
      </c>
      <c r="BX248" s="2" t="str">
        <f t="shared" si="428"/>
        <v/>
      </c>
      <c r="BY248" s="2" t="str">
        <f t="shared" si="428"/>
        <v/>
      </c>
      <c r="BZ248" s="2" t="str">
        <f t="shared" si="428"/>
        <v/>
      </c>
      <c r="CA248" s="2" t="str">
        <f t="shared" si="428"/>
        <v/>
      </c>
      <c r="CB248" s="2" t="str">
        <f t="shared" si="428"/>
        <v/>
      </c>
      <c r="CC248" s="2" t="str">
        <f t="shared" si="428"/>
        <v/>
      </c>
      <c r="CD248" s="2" t="str">
        <f t="shared" si="428"/>
        <v/>
      </c>
      <c r="CE248" s="2" t="str">
        <f t="shared" si="428"/>
        <v/>
      </c>
      <c r="CF248" s="2" t="str">
        <f t="shared" si="428"/>
        <v/>
      </c>
      <c r="CG248" s="2" t="str">
        <f t="shared" si="428"/>
        <v/>
      </c>
      <c r="CH248" s="2" t="str">
        <f t="shared" si="428"/>
        <v/>
      </c>
      <c r="CI248" s="2" t="str">
        <f t="shared" si="428"/>
        <v/>
      </c>
      <c r="CJ248" s="2" t="str">
        <f t="shared" si="428"/>
        <v/>
      </c>
      <c r="CK248" s="2" t="str">
        <f t="shared" si="428"/>
        <v/>
      </c>
    </row>
    <row r="249" spans="1:89" ht="14.5" customHeight="1">
      <c r="A249" s="5">
        <v>42614</v>
      </c>
      <c r="B249" s="6">
        <f t="shared" si="318"/>
        <v>0</v>
      </c>
      <c r="C249" s="2">
        <f t="shared" ref="C249:BN249" si="429">IF(C157="","",C157/(1-B65))</f>
        <v>0</v>
      </c>
      <c r="D249" s="2">
        <f t="shared" si="429"/>
        <v>2.5821596244131457E-2</v>
      </c>
      <c r="E249" s="2">
        <f t="shared" si="429"/>
        <v>6.0240963855421673E-3</v>
      </c>
      <c r="F249" s="2">
        <f t="shared" si="429"/>
        <v>2.4242424242424234E-3</v>
      </c>
      <c r="G249" s="2">
        <f t="shared" si="429"/>
        <v>1.0935601458080195E-2</v>
      </c>
      <c r="H249" s="2">
        <f t="shared" si="429"/>
        <v>0</v>
      </c>
      <c r="I249" s="2">
        <f t="shared" si="429"/>
        <v>7.3710073710073756E-3</v>
      </c>
      <c r="J249" s="2">
        <f t="shared" si="429"/>
        <v>3.7128712871287079E-3</v>
      </c>
      <c r="K249" s="2">
        <f t="shared" si="429"/>
        <v>1.2422360248447238E-3</v>
      </c>
      <c r="L249" s="2">
        <f t="shared" si="429"/>
        <v>7.4626865671641772E-3</v>
      </c>
      <c r="M249" s="2">
        <f t="shared" si="429"/>
        <v>0</v>
      </c>
      <c r="N249" s="2">
        <f t="shared" si="429"/>
        <v>5.0125313283208E-3</v>
      </c>
      <c r="O249" s="2">
        <f t="shared" si="429"/>
        <v>0</v>
      </c>
      <c r="P249" s="2">
        <f t="shared" si="429"/>
        <v>0</v>
      </c>
      <c r="Q249" s="2">
        <f t="shared" si="429"/>
        <v>0</v>
      </c>
      <c r="R249" s="2">
        <f t="shared" si="429"/>
        <v>0</v>
      </c>
      <c r="S249" s="2">
        <f t="shared" si="429"/>
        <v>0</v>
      </c>
      <c r="T249" s="2">
        <f t="shared" si="429"/>
        <v>0</v>
      </c>
      <c r="U249" s="2">
        <f t="shared" si="429"/>
        <v>0</v>
      </c>
      <c r="V249" s="2">
        <f t="shared" si="429"/>
        <v>1.2594458438287186E-3</v>
      </c>
      <c r="W249" s="2">
        <f t="shared" si="429"/>
        <v>1.2610340479192971E-3</v>
      </c>
      <c r="X249" s="2">
        <f t="shared" si="429"/>
        <v>0</v>
      </c>
      <c r="Y249" s="2">
        <f t="shared" si="429"/>
        <v>0</v>
      </c>
      <c r="Z249" s="2">
        <f t="shared" si="429"/>
        <v>0</v>
      </c>
      <c r="AA249" s="2">
        <f t="shared" si="429"/>
        <v>0</v>
      </c>
      <c r="AB249" s="2">
        <f t="shared" si="429"/>
        <v>0</v>
      </c>
      <c r="AC249" s="2">
        <f t="shared" si="429"/>
        <v>0</v>
      </c>
      <c r="AD249" s="2">
        <f t="shared" si="429"/>
        <v>0</v>
      </c>
      <c r="AE249" s="2">
        <f t="shared" si="429"/>
        <v>0</v>
      </c>
      <c r="AF249" s="2">
        <f t="shared" si="429"/>
        <v>0</v>
      </c>
      <c r="AG249" s="2">
        <f t="shared" si="429"/>
        <v>0</v>
      </c>
      <c r="AH249" s="2" t="str">
        <f t="shared" si="429"/>
        <v/>
      </c>
      <c r="AI249" s="2" t="str">
        <f t="shared" si="429"/>
        <v/>
      </c>
      <c r="AJ249" s="2" t="str">
        <f t="shared" si="429"/>
        <v/>
      </c>
      <c r="AK249" s="2" t="str">
        <f t="shared" si="429"/>
        <v/>
      </c>
      <c r="AL249" s="2" t="str">
        <f t="shared" si="429"/>
        <v/>
      </c>
      <c r="AM249" s="2" t="str">
        <f t="shared" si="429"/>
        <v/>
      </c>
      <c r="AN249" s="2" t="str">
        <f t="shared" si="429"/>
        <v/>
      </c>
      <c r="AO249" s="2" t="str">
        <f t="shared" si="429"/>
        <v/>
      </c>
      <c r="AP249" s="2" t="str">
        <f t="shared" si="429"/>
        <v/>
      </c>
      <c r="AQ249" s="2" t="str">
        <f t="shared" si="429"/>
        <v/>
      </c>
      <c r="AR249" s="2" t="str">
        <f t="shared" si="429"/>
        <v/>
      </c>
      <c r="AS249" s="2" t="str">
        <f t="shared" si="429"/>
        <v/>
      </c>
      <c r="AT249" s="2" t="str">
        <f t="shared" si="429"/>
        <v/>
      </c>
      <c r="AU249" s="2" t="str">
        <f t="shared" si="429"/>
        <v/>
      </c>
      <c r="AV249" s="2" t="str">
        <f t="shared" si="429"/>
        <v/>
      </c>
      <c r="AW249" s="2" t="str">
        <f t="shared" si="429"/>
        <v/>
      </c>
      <c r="AX249" s="2" t="str">
        <f t="shared" si="429"/>
        <v/>
      </c>
      <c r="AY249" s="2" t="str">
        <f t="shared" si="429"/>
        <v/>
      </c>
      <c r="AZ249" s="2" t="str">
        <f t="shared" si="429"/>
        <v/>
      </c>
      <c r="BA249" s="2" t="str">
        <f t="shared" si="429"/>
        <v/>
      </c>
      <c r="BB249" s="2" t="str">
        <f t="shared" si="429"/>
        <v/>
      </c>
      <c r="BC249" s="2" t="str">
        <f t="shared" si="429"/>
        <v/>
      </c>
      <c r="BD249" s="2" t="str">
        <f t="shared" si="429"/>
        <v/>
      </c>
      <c r="BE249" s="2" t="str">
        <f t="shared" si="429"/>
        <v/>
      </c>
      <c r="BF249" s="2" t="str">
        <f t="shared" si="429"/>
        <v/>
      </c>
      <c r="BG249" s="2" t="str">
        <f t="shared" si="429"/>
        <v/>
      </c>
      <c r="BH249" s="2" t="str">
        <f t="shared" si="429"/>
        <v/>
      </c>
      <c r="BI249" s="2" t="str">
        <f t="shared" si="429"/>
        <v/>
      </c>
      <c r="BJ249" s="2" t="str">
        <f t="shared" si="429"/>
        <v/>
      </c>
      <c r="BK249" s="2" t="str">
        <f t="shared" si="429"/>
        <v/>
      </c>
      <c r="BL249" s="2" t="str">
        <f t="shared" si="429"/>
        <v/>
      </c>
      <c r="BM249" s="2" t="str">
        <f t="shared" si="429"/>
        <v/>
      </c>
      <c r="BN249" s="2" t="str">
        <f t="shared" si="429"/>
        <v/>
      </c>
      <c r="BO249" s="2" t="str">
        <f t="shared" ref="BO249:CK249" si="430">IF(BO157="","",BO157/(1-BN65))</f>
        <v/>
      </c>
      <c r="BP249" s="2" t="str">
        <f t="shared" si="430"/>
        <v/>
      </c>
      <c r="BQ249" s="2" t="str">
        <f t="shared" si="430"/>
        <v/>
      </c>
      <c r="BR249" s="2" t="str">
        <f t="shared" si="430"/>
        <v/>
      </c>
      <c r="BS249" s="2" t="str">
        <f t="shared" si="430"/>
        <v/>
      </c>
      <c r="BT249" s="2" t="str">
        <f t="shared" si="430"/>
        <v/>
      </c>
      <c r="BU249" s="2" t="str">
        <f t="shared" si="430"/>
        <v/>
      </c>
      <c r="BV249" s="2" t="str">
        <f t="shared" si="430"/>
        <v/>
      </c>
      <c r="BW249" s="2" t="str">
        <f t="shared" si="430"/>
        <v/>
      </c>
      <c r="BX249" s="2" t="str">
        <f t="shared" si="430"/>
        <v/>
      </c>
      <c r="BY249" s="2" t="str">
        <f t="shared" si="430"/>
        <v/>
      </c>
      <c r="BZ249" s="2" t="str">
        <f t="shared" si="430"/>
        <v/>
      </c>
      <c r="CA249" s="2" t="str">
        <f t="shared" si="430"/>
        <v/>
      </c>
      <c r="CB249" s="2" t="str">
        <f t="shared" si="430"/>
        <v/>
      </c>
      <c r="CC249" s="2" t="str">
        <f t="shared" si="430"/>
        <v/>
      </c>
      <c r="CD249" s="2" t="str">
        <f t="shared" si="430"/>
        <v/>
      </c>
      <c r="CE249" s="2" t="str">
        <f t="shared" si="430"/>
        <v/>
      </c>
      <c r="CF249" s="2" t="str">
        <f t="shared" si="430"/>
        <v/>
      </c>
      <c r="CG249" s="2" t="str">
        <f t="shared" si="430"/>
        <v/>
      </c>
      <c r="CH249" s="2" t="str">
        <f t="shared" si="430"/>
        <v/>
      </c>
      <c r="CI249" s="2" t="str">
        <f t="shared" si="430"/>
        <v/>
      </c>
      <c r="CJ249" s="2" t="str">
        <f t="shared" si="430"/>
        <v/>
      </c>
      <c r="CK249" s="2" t="str">
        <f t="shared" si="430"/>
        <v/>
      </c>
    </row>
    <row r="250" spans="1:89" ht="14.5" customHeight="1">
      <c r="A250" s="5">
        <v>42644</v>
      </c>
      <c r="B250" s="6">
        <f t="shared" si="318"/>
        <v>0</v>
      </c>
      <c r="C250" s="2">
        <f t="shared" ref="C250:BN250" si="431">IF(C158="","",C158/(1-B66))</f>
        <v>0</v>
      </c>
      <c r="D250" s="2">
        <f t="shared" si="431"/>
        <v>2.6462395543175487E-2</v>
      </c>
      <c r="E250" s="2">
        <f t="shared" si="431"/>
        <v>2.8612303290414874E-3</v>
      </c>
      <c r="F250" s="2">
        <f t="shared" si="431"/>
        <v>1.1477761836441896E-2</v>
      </c>
      <c r="G250" s="2">
        <f t="shared" si="431"/>
        <v>2.9027576197387514E-3</v>
      </c>
      <c r="H250" s="2">
        <f t="shared" si="431"/>
        <v>1.0189228529839882E-2</v>
      </c>
      <c r="I250" s="2">
        <f t="shared" si="431"/>
        <v>4.411764705882352E-3</v>
      </c>
      <c r="J250" s="2">
        <f t="shared" si="431"/>
        <v>2.9542097488921711E-3</v>
      </c>
      <c r="K250" s="2">
        <f t="shared" si="431"/>
        <v>4.4444444444444514E-3</v>
      </c>
      <c r="L250" s="2">
        <f t="shared" si="431"/>
        <v>0</v>
      </c>
      <c r="M250" s="2">
        <f t="shared" si="431"/>
        <v>1.4880952380952304E-3</v>
      </c>
      <c r="N250" s="2">
        <f t="shared" si="431"/>
        <v>0</v>
      </c>
      <c r="O250" s="2">
        <f t="shared" si="431"/>
        <v>0</v>
      </c>
      <c r="P250" s="2">
        <f t="shared" si="431"/>
        <v>0</v>
      </c>
      <c r="Q250" s="2">
        <f t="shared" si="431"/>
        <v>0</v>
      </c>
      <c r="R250" s="2">
        <f t="shared" si="431"/>
        <v>1.4903129657228089E-3</v>
      </c>
      <c r="S250" s="2">
        <f t="shared" si="431"/>
        <v>4.4776119402984991E-3</v>
      </c>
      <c r="T250" s="2">
        <f t="shared" si="431"/>
        <v>1.1994002998500747E-2</v>
      </c>
      <c r="U250" s="2">
        <f t="shared" si="431"/>
        <v>0</v>
      </c>
      <c r="V250" s="2">
        <f t="shared" si="431"/>
        <v>0</v>
      </c>
      <c r="W250" s="2">
        <f t="shared" si="431"/>
        <v>0</v>
      </c>
      <c r="X250" s="2">
        <f t="shared" si="431"/>
        <v>0</v>
      </c>
      <c r="Y250" s="2">
        <f t="shared" si="431"/>
        <v>0</v>
      </c>
      <c r="Z250" s="2">
        <f t="shared" si="431"/>
        <v>0</v>
      </c>
      <c r="AA250" s="2">
        <f t="shared" si="431"/>
        <v>0</v>
      </c>
      <c r="AB250" s="2">
        <f t="shared" si="431"/>
        <v>0</v>
      </c>
      <c r="AC250" s="2">
        <f t="shared" si="431"/>
        <v>0</v>
      </c>
      <c r="AD250" s="2">
        <f t="shared" si="431"/>
        <v>0</v>
      </c>
      <c r="AE250" s="2">
        <f t="shared" si="431"/>
        <v>0</v>
      </c>
      <c r="AF250" s="2">
        <f t="shared" si="431"/>
        <v>0</v>
      </c>
      <c r="AG250" s="2" t="str">
        <f t="shared" si="431"/>
        <v/>
      </c>
      <c r="AH250" s="2" t="str">
        <f t="shared" si="431"/>
        <v/>
      </c>
      <c r="AI250" s="2" t="str">
        <f t="shared" si="431"/>
        <v/>
      </c>
      <c r="AJ250" s="2" t="str">
        <f t="shared" si="431"/>
        <v/>
      </c>
      <c r="AK250" s="2" t="str">
        <f t="shared" si="431"/>
        <v/>
      </c>
      <c r="AL250" s="2" t="str">
        <f t="shared" si="431"/>
        <v/>
      </c>
      <c r="AM250" s="2" t="str">
        <f t="shared" si="431"/>
        <v/>
      </c>
      <c r="AN250" s="2" t="str">
        <f t="shared" si="431"/>
        <v/>
      </c>
      <c r="AO250" s="2" t="str">
        <f t="shared" si="431"/>
        <v/>
      </c>
      <c r="AP250" s="2" t="str">
        <f t="shared" si="431"/>
        <v/>
      </c>
      <c r="AQ250" s="2" t="str">
        <f t="shared" si="431"/>
        <v/>
      </c>
      <c r="AR250" s="2" t="str">
        <f t="shared" si="431"/>
        <v/>
      </c>
      <c r="AS250" s="2" t="str">
        <f t="shared" si="431"/>
        <v/>
      </c>
      <c r="AT250" s="2" t="str">
        <f t="shared" si="431"/>
        <v/>
      </c>
      <c r="AU250" s="2" t="str">
        <f t="shared" si="431"/>
        <v/>
      </c>
      <c r="AV250" s="2" t="str">
        <f t="shared" si="431"/>
        <v/>
      </c>
      <c r="AW250" s="2" t="str">
        <f t="shared" si="431"/>
        <v/>
      </c>
      <c r="AX250" s="2" t="str">
        <f t="shared" si="431"/>
        <v/>
      </c>
      <c r="AY250" s="2" t="str">
        <f t="shared" si="431"/>
        <v/>
      </c>
      <c r="AZ250" s="2" t="str">
        <f t="shared" si="431"/>
        <v/>
      </c>
      <c r="BA250" s="2" t="str">
        <f t="shared" si="431"/>
        <v/>
      </c>
      <c r="BB250" s="2" t="str">
        <f t="shared" si="431"/>
        <v/>
      </c>
      <c r="BC250" s="2" t="str">
        <f t="shared" si="431"/>
        <v/>
      </c>
      <c r="BD250" s="2" t="str">
        <f t="shared" si="431"/>
        <v/>
      </c>
      <c r="BE250" s="2" t="str">
        <f t="shared" si="431"/>
        <v/>
      </c>
      <c r="BF250" s="2" t="str">
        <f t="shared" si="431"/>
        <v/>
      </c>
      <c r="BG250" s="2" t="str">
        <f t="shared" si="431"/>
        <v/>
      </c>
      <c r="BH250" s="2" t="str">
        <f t="shared" si="431"/>
        <v/>
      </c>
      <c r="BI250" s="2" t="str">
        <f t="shared" si="431"/>
        <v/>
      </c>
      <c r="BJ250" s="2" t="str">
        <f t="shared" si="431"/>
        <v/>
      </c>
      <c r="BK250" s="2" t="str">
        <f t="shared" si="431"/>
        <v/>
      </c>
      <c r="BL250" s="2" t="str">
        <f t="shared" si="431"/>
        <v/>
      </c>
      <c r="BM250" s="2" t="str">
        <f t="shared" si="431"/>
        <v/>
      </c>
      <c r="BN250" s="2" t="str">
        <f t="shared" si="431"/>
        <v/>
      </c>
      <c r="BO250" s="2" t="str">
        <f t="shared" ref="BO250:CK250" si="432">IF(BO158="","",BO158/(1-BN66))</f>
        <v/>
      </c>
      <c r="BP250" s="2" t="str">
        <f t="shared" si="432"/>
        <v/>
      </c>
      <c r="BQ250" s="2" t="str">
        <f t="shared" si="432"/>
        <v/>
      </c>
      <c r="BR250" s="2" t="str">
        <f t="shared" si="432"/>
        <v/>
      </c>
      <c r="BS250" s="2" t="str">
        <f t="shared" si="432"/>
        <v/>
      </c>
      <c r="BT250" s="2" t="str">
        <f t="shared" si="432"/>
        <v/>
      </c>
      <c r="BU250" s="2" t="str">
        <f t="shared" si="432"/>
        <v/>
      </c>
      <c r="BV250" s="2" t="str">
        <f t="shared" si="432"/>
        <v/>
      </c>
      <c r="BW250" s="2" t="str">
        <f t="shared" si="432"/>
        <v/>
      </c>
      <c r="BX250" s="2" t="str">
        <f t="shared" si="432"/>
        <v/>
      </c>
      <c r="BY250" s="2" t="str">
        <f t="shared" si="432"/>
        <v/>
      </c>
      <c r="BZ250" s="2" t="str">
        <f t="shared" si="432"/>
        <v/>
      </c>
      <c r="CA250" s="2" t="str">
        <f t="shared" si="432"/>
        <v/>
      </c>
      <c r="CB250" s="2" t="str">
        <f t="shared" si="432"/>
        <v/>
      </c>
      <c r="CC250" s="2" t="str">
        <f t="shared" si="432"/>
        <v/>
      </c>
      <c r="CD250" s="2" t="str">
        <f t="shared" si="432"/>
        <v/>
      </c>
      <c r="CE250" s="2" t="str">
        <f t="shared" si="432"/>
        <v/>
      </c>
      <c r="CF250" s="2" t="str">
        <f t="shared" si="432"/>
        <v/>
      </c>
      <c r="CG250" s="2" t="str">
        <f t="shared" si="432"/>
        <v/>
      </c>
      <c r="CH250" s="2" t="str">
        <f t="shared" si="432"/>
        <v/>
      </c>
      <c r="CI250" s="2" t="str">
        <f t="shared" si="432"/>
        <v/>
      </c>
      <c r="CJ250" s="2" t="str">
        <f t="shared" si="432"/>
        <v/>
      </c>
      <c r="CK250" s="2" t="str">
        <f t="shared" si="432"/>
        <v/>
      </c>
    </row>
    <row r="251" spans="1:89" ht="14.5" customHeight="1">
      <c r="A251" s="5">
        <v>42675</v>
      </c>
      <c r="B251" s="6">
        <f t="shared" si="318"/>
        <v>0</v>
      </c>
      <c r="C251" s="2">
        <f t="shared" ref="C251:BN251" si="433">IF(C159="","",C159/(1-B67))</f>
        <v>0</v>
      </c>
      <c r="D251" s="2">
        <f t="shared" si="433"/>
        <v>1.7632241813602016E-2</v>
      </c>
      <c r="E251" s="2">
        <f t="shared" si="433"/>
        <v>1.282051282051282E-2</v>
      </c>
      <c r="F251" s="2">
        <f t="shared" si="433"/>
        <v>0</v>
      </c>
      <c r="G251" s="2">
        <f t="shared" si="433"/>
        <v>1.9480519480519477E-2</v>
      </c>
      <c r="H251" s="2">
        <f t="shared" si="433"/>
        <v>7.9470198675496689E-3</v>
      </c>
      <c r="I251" s="2">
        <f t="shared" si="433"/>
        <v>1.0680907877169556E-2</v>
      </c>
      <c r="J251" s="2">
        <f t="shared" si="433"/>
        <v>0</v>
      </c>
      <c r="K251" s="2">
        <f t="shared" si="433"/>
        <v>5.398110661268561E-3</v>
      </c>
      <c r="L251" s="2">
        <f t="shared" si="433"/>
        <v>8.1411126187245601E-3</v>
      </c>
      <c r="M251" s="2">
        <f t="shared" si="433"/>
        <v>0</v>
      </c>
      <c r="N251" s="2">
        <f t="shared" si="433"/>
        <v>0</v>
      </c>
      <c r="O251" s="2">
        <f t="shared" si="433"/>
        <v>0</v>
      </c>
      <c r="P251" s="2">
        <f t="shared" si="433"/>
        <v>0</v>
      </c>
      <c r="Q251" s="2">
        <f t="shared" si="433"/>
        <v>0</v>
      </c>
      <c r="R251" s="2">
        <f t="shared" si="433"/>
        <v>0</v>
      </c>
      <c r="S251" s="2">
        <f t="shared" si="433"/>
        <v>0</v>
      </c>
      <c r="T251" s="2">
        <f t="shared" si="433"/>
        <v>0</v>
      </c>
      <c r="U251" s="2">
        <f t="shared" si="433"/>
        <v>0</v>
      </c>
      <c r="V251" s="2">
        <f t="shared" si="433"/>
        <v>0</v>
      </c>
      <c r="W251" s="2">
        <f t="shared" si="433"/>
        <v>0</v>
      </c>
      <c r="X251" s="2">
        <f t="shared" si="433"/>
        <v>0</v>
      </c>
      <c r="Y251" s="2">
        <f t="shared" si="433"/>
        <v>0</v>
      </c>
      <c r="Z251" s="2">
        <f t="shared" si="433"/>
        <v>0</v>
      </c>
      <c r="AA251" s="2">
        <f t="shared" si="433"/>
        <v>0</v>
      </c>
      <c r="AB251" s="2">
        <f t="shared" si="433"/>
        <v>0</v>
      </c>
      <c r="AC251" s="2">
        <f t="shared" si="433"/>
        <v>0</v>
      </c>
      <c r="AD251" s="2">
        <f t="shared" si="433"/>
        <v>0</v>
      </c>
      <c r="AE251" s="2">
        <f t="shared" si="433"/>
        <v>0</v>
      </c>
      <c r="AF251" s="2" t="str">
        <f t="shared" si="433"/>
        <v/>
      </c>
      <c r="AG251" s="2" t="str">
        <f t="shared" si="433"/>
        <v/>
      </c>
      <c r="AH251" s="2" t="str">
        <f t="shared" si="433"/>
        <v/>
      </c>
      <c r="AI251" s="2" t="str">
        <f t="shared" si="433"/>
        <v/>
      </c>
      <c r="AJ251" s="2" t="str">
        <f t="shared" si="433"/>
        <v/>
      </c>
      <c r="AK251" s="2" t="str">
        <f t="shared" si="433"/>
        <v/>
      </c>
      <c r="AL251" s="2" t="str">
        <f t="shared" si="433"/>
        <v/>
      </c>
      <c r="AM251" s="2" t="str">
        <f t="shared" si="433"/>
        <v/>
      </c>
      <c r="AN251" s="2" t="str">
        <f t="shared" si="433"/>
        <v/>
      </c>
      <c r="AO251" s="2" t="str">
        <f t="shared" si="433"/>
        <v/>
      </c>
      <c r="AP251" s="2" t="str">
        <f t="shared" si="433"/>
        <v/>
      </c>
      <c r="AQ251" s="2" t="str">
        <f t="shared" si="433"/>
        <v/>
      </c>
      <c r="AR251" s="2" t="str">
        <f t="shared" si="433"/>
        <v/>
      </c>
      <c r="AS251" s="2" t="str">
        <f t="shared" si="433"/>
        <v/>
      </c>
      <c r="AT251" s="2" t="str">
        <f t="shared" si="433"/>
        <v/>
      </c>
      <c r="AU251" s="2" t="str">
        <f t="shared" si="433"/>
        <v/>
      </c>
      <c r="AV251" s="2" t="str">
        <f t="shared" si="433"/>
        <v/>
      </c>
      <c r="AW251" s="2" t="str">
        <f t="shared" si="433"/>
        <v/>
      </c>
      <c r="AX251" s="2" t="str">
        <f t="shared" si="433"/>
        <v/>
      </c>
      <c r="AY251" s="2" t="str">
        <f t="shared" si="433"/>
        <v/>
      </c>
      <c r="AZ251" s="2" t="str">
        <f t="shared" si="433"/>
        <v/>
      </c>
      <c r="BA251" s="2" t="str">
        <f t="shared" si="433"/>
        <v/>
      </c>
      <c r="BB251" s="2" t="str">
        <f t="shared" si="433"/>
        <v/>
      </c>
      <c r="BC251" s="2" t="str">
        <f t="shared" si="433"/>
        <v/>
      </c>
      <c r="BD251" s="2" t="str">
        <f t="shared" si="433"/>
        <v/>
      </c>
      <c r="BE251" s="2" t="str">
        <f t="shared" si="433"/>
        <v/>
      </c>
      <c r="BF251" s="2" t="str">
        <f t="shared" si="433"/>
        <v/>
      </c>
      <c r="BG251" s="2" t="str">
        <f t="shared" si="433"/>
        <v/>
      </c>
      <c r="BH251" s="2" t="str">
        <f t="shared" si="433"/>
        <v/>
      </c>
      <c r="BI251" s="2" t="str">
        <f t="shared" si="433"/>
        <v/>
      </c>
      <c r="BJ251" s="2" t="str">
        <f t="shared" si="433"/>
        <v/>
      </c>
      <c r="BK251" s="2" t="str">
        <f t="shared" si="433"/>
        <v/>
      </c>
      <c r="BL251" s="2" t="str">
        <f t="shared" si="433"/>
        <v/>
      </c>
      <c r="BM251" s="2" t="str">
        <f t="shared" si="433"/>
        <v/>
      </c>
      <c r="BN251" s="2" t="str">
        <f t="shared" si="433"/>
        <v/>
      </c>
      <c r="BO251" s="2" t="str">
        <f t="shared" ref="BO251:CK251" si="434">IF(BO159="","",BO159/(1-BN67))</f>
        <v/>
      </c>
      <c r="BP251" s="2" t="str">
        <f t="shared" si="434"/>
        <v/>
      </c>
      <c r="BQ251" s="2" t="str">
        <f t="shared" si="434"/>
        <v/>
      </c>
      <c r="BR251" s="2" t="str">
        <f t="shared" si="434"/>
        <v/>
      </c>
      <c r="BS251" s="2" t="str">
        <f t="shared" si="434"/>
        <v/>
      </c>
      <c r="BT251" s="2" t="str">
        <f t="shared" si="434"/>
        <v/>
      </c>
      <c r="BU251" s="2" t="str">
        <f t="shared" si="434"/>
        <v/>
      </c>
      <c r="BV251" s="2" t="str">
        <f t="shared" si="434"/>
        <v/>
      </c>
      <c r="BW251" s="2" t="str">
        <f t="shared" si="434"/>
        <v/>
      </c>
      <c r="BX251" s="2" t="str">
        <f t="shared" si="434"/>
        <v/>
      </c>
      <c r="BY251" s="2" t="str">
        <f t="shared" si="434"/>
        <v/>
      </c>
      <c r="BZ251" s="2" t="str">
        <f t="shared" si="434"/>
        <v/>
      </c>
      <c r="CA251" s="2" t="str">
        <f t="shared" si="434"/>
        <v/>
      </c>
      <c r="CB251" s="2" t="str">
        <f t="shared" si="434"/>
        <v/>
      </c>
      <c r="CC251" s="2" t="str">
        <f t="shared" si="434"/>
        <v/>
      </c>
      <c r="CD251" s="2" t="str">
        <f t="shared" si="434"/>
        <v/>
      </c>
      <c r="CE251" s="2" t="str">
        <f t="shared" si="434"/>
        <v/>
      </c>
      <c r="CF251" s="2" t="str">
        <f t="shared" si="434"/>
        <v/>
      </c>
      <c r="CG251" s="2" t="str">
        <f t="shared" si="434"/>
        <v/>
      </c>
      <c r="CH251" s="2" t="str">
        <f t="shared" si="434"/>
        <v/>
      </c>
      <c r="CI251" s="2" t="str">
        <f t="shared" si="434"/>
        <v/>
      </c>
      <c r="CJ251" s="2" t="str">
        <f t="shared" si="434"/>
        <v/>
      </c>
      <c r="CK251" s="2" t="str">
        <f t="shared" si="434"/>
        <v/>
      </c>
    </row>
    <row r="252" spans="1:89" ht="14.5" customHeight="1">
      <c r="A252" s="5">
        <v>42705</v>
      </c>
      <c r="B252" s="6">
        <f t="shared" si="318"/>
        <v>0</v>
      </c>
      <c r="C252" s="2">
        <f t="shared" ref="C252:BN252" si="435">IF(C160="","",C160/(1-B68))</f>
        <v>0</v>
      </c>
      <c r="D252" s="2">
        <f t="shared" si="435"/>
        <v>2.5824964131994262E-2</v>
      </c>
      <c r="E252" s="2">
        <f t="shared" si="435"/>
        <v>0</v>
      </c>
      <c r="F252" s="2">
        <f t="shared" si="435"/>
        <v>1.7673048600883656E-2</v>
      </c>
      <c r="G252" s="2">
        <f t="shared" si="435"/>
        <v>2.9985007496251869E-3</v>
      </c>
      <c r="H252" s="2">
        <f t="shared" si="435"/>
        <v>0</v>
      </c>
      <c r="I252" s="2">
        <f t="shared" si="435"/>
        <v>4.5112781954887203E-3</v>
      </c>
      <c r="J252" s="2">
        <f t="shared" si="435"/>
        <v>0</v>
      </c>
      <c r="K252" s="2">
        <f t="shared" si="435"/>
        <v>7.5528700906344389E-3</v>
      </c>
      <c r="L252" s="2">
        <f t="shared" si="435"/>
        <v>0</v>
      </c>
      <c r="M252" s="2">
        <f t="shared" si="435"/>
        <v>0</v>
      </c>
      <c r="N252" s="2">
        <f t="shared" si="435"/>
        <v>0</v>
      </c>
      <c r="O252" s="2">
        <f t="shared" si="435"/>
        <v>0</v>
      </c>
      <c r="P252" s="2">
        <f t="shared" si="435"/>
        <v>0</v>
      </c>
      <c r="Q252" s="2">
        <f t="shared" si="435"/>
        <v>0</v>
      </c>
      <c r="R252" s="2">
        <f t="shared" si="435"/>
        <v>0</v>
      </c>
      <c r="S252" s="2">
        <f t="shared" si="435"/>
        <v>0</v>
      </c>
      <c r="T252" s="2">
        <f t="shared" si="435"/>
        <v>0</v>
      </c>
      <c r="U252" s="2">
        <f t="shared" si="435"/>
        <v>0</v>
      </c>
      <c r="V252" s="2">
        <f t="shared" si="435"/>
        <v>0</v>
      </c>
      <c r="W252" s="2">
        <f t="shared" si="435"/>
        <v>0</v>
      </c>
      <c r="X252" s="2">
        <f t="shared" si="435"/>
        <v>0</v>
      </c>
      <c r="Y252" s="2">
        <f t="shared" si="435"/>
        <v>0</v>
      </c>
      <c r="Z252" s="2">
        <f t="shared" si="435"/>
        <v>0</v>
      </c>
      <c r="AA252" s="2">
        <f t="shared" si="435"/>
        <v>0</v>
      </c>
      <c r="AB252" s="2">
        <f t="shared" si="435"/>
        <v>0</v>
      </c>
      <c r="AC252" s="2">
        <f t="shared" si="435"/>
        <v>0</v>
      </c>
      <c r="AD252" s="2">
        <f t="shared" si="435"/>
        <v>0</v>
      </c>
      <c r="AE252" s="2" t="str">
        <f t="shared" si="435"/>
        <v/>
      </c>
      <c r="AF252" s="2" t="str">
        <f t="shared" si="435"/>
        <v/>
      </c>
      <c r="AG252" s="2" t="str">
        <f t="shared" si="435"/>
        <v/>
      </c>
      <c r="AH252" s="2" t="str">
        <f t="shared" si="435"/>
        <v/>
      </c>
      <c r="AI252" s="2" t="str">
        <f t="shared" si="435"/>
        <v/>
      </c>
      <c r="AJ252" s="2" t="str">
        <f t="shared" si="435"/>
        <v/>
      </c>
      <c r="AK252" s="2" t="str">
        <f t="shared" si="435"/>
        <v/>
      </c>
      <c r="AL252" s="2" t="str">
        <f t="shared" si="435"/>
        <v/>
      </c>
      <c r="AM252" s="2" t="str">
        <f t="shared" si="435"/>
        <v/>
      </c>
      <c r="AN252" s="2" t="str">
        <f t="shared" si="435"/>
        <v/>
      </c>
      <c r="AO252" s="2" t="str">
        <f t="shared" si="435"/>
        <v/>
      </c>
      <c r="AP252" s="2" t="str">
        <f t="shared" si="435"/>
        <v/>
      </c>
      <c r="AQ252" s="2" t="str">
        <f t="shared" si="435"/>
        <v/>
      </c>
      <c r="AR252" s="2" t="str">
        <f t="shared" si="435"/>
        <v/>
      </c>
      <c r="AS252" s="2" t="str">
        <f t="shared" si="435"/>
        <v/>
      </c>
      <c r="AT252" s="2" t="str">
        <f t="shared" si="435"/>
        <v/>
      </c>
      <c r="AU252" s="2" t="str">
        <f t="shared" si="435"/>
        <v/>
      </c>
      <c r="AV252" s="2" t="str">
        <f t="shared" si="435"/>
        <v/>
      </c>
      <c r="AW252" s="2" t="str">
        <f t="shared" si="435"/>
        <v/>
      </c>
      <c r="AX252" s="2" t="str">
        <f t="shared" si="435"/>
        <v/>
      </c>
      <c r="AY252" s="2" t="str">
        <f t="shared" si="435"/>
        <v/>
      </c>
      <c r="AZ252" s="2" t="str">
        <f t="shared" si="435"/>
        <v/>
      </c>
      <c r="BA252" s="2" t="str">
        <f t="shared" si="435"/>
        <v/>
      </c>
      <c r="BB252" s="2" t="str">
        <f t="shared" si="435"/>
        <v/>
      </c>
      <c r="BC252" s="2" t="str">
        <f t="shared" si="435"/>
        <v/>
      </c>
      <c r="BD252" s="2" t="str">
        <f t="shared" si="435"/>
        <v/>
      </c>
      <c r="BE252" s="2" t="str">
        <f t="shared" si="435"/>
        <v/>
      </c>
      <c r="BF252" s="2" t="str">
        <f t="shared" si="435"/>
        <v/>
      </c>
      <c r="BG252" s="2" t="str">
        <f t="shared" si="435"/>
        <v/>
      </c>
      <c r="BH252" s="2" t="str">
        <f t="shared" si="435"/>
        <v/>
      </c>
      <c r="BI252" s="2" t="str">
        <f t="shared" si="435"/>
        <v/>
      </c>
      <c r="BJ252" s="2" t="str">
        <f t="shared" si="435"/>
        <v/>
      </c>
      <c r="BK252" s="2" t="str">
        <f t="shared" si="435"/>
        <v/>
      </c>
      <c r="BL252" s="2" t="str">
        <f t="shared" si="435"/>
        <v/>
      </c>
      <c r="BM252" s="2" t="str">
        <f t="shared" si="435"/>
        <v/>
      </c>
      <c r="BN252" s="2" t="str">
        <f t="shared" si="435"/>
        <v/>
      </c>
      <c r="BO252" s="2" t="str">
        <f t="shared" ref="BO252:CK252" si="436">IF(BO160="","",BO160/(1-BN68))</f>
        <v/>
      </c>
      <c r="BP252" s="2" t="str">
        <f t="shared" si="436"/>
        <v/>
      </c>
      <c r="BQ252" s="2" t="str">
        <f t="shared" si="436"/>
        <v/>
      </c>
      <c r="BR252" s="2" t="str">
        <f t="shared" si="436"/>
        <v/>
      </c>
      <c r="BS252" s="2" t="str">
        <f t="shared" si="436"/>
        <v/>
      </c>
      <c r="BT252" s="2" t="str">
        <f t="shared" si="436"/>
        <v/>
      </c>
      <c r="BU252" s="2" t="str">
        <f t="shared" si="436"/>
        <v/>
      </c>
      <c r="BV252" s="2" t="str">
        <f t="shared" si="436"/>
        <v/>
      </c>
      <c r="BW252" s="2" t="str">
        <f t="shared" si="436"/>
        <v/>
      </c>
      <c r="BX252" s="2" t="str">
        <f t="shared" si="436"/>
        <v/>
      </c>
      <c r="BY252" s="2" t="str">
        <f t="shared" si="436"/>
        <v/>
      </c>
      <c r="BZ252" s="2" t="str">
        <f t="shared" si="436"/>
        <v/>
      </c>
      <c r="CA252" s="2" t="str">
        <f t="shared" si="436"/>
        <v/>
      </c>
      <c r="CB252" s="2" t="str">
        <f t="shared" si="436"/>
        <v/>
      </c>
      <c r="CC252" s="2" t="str">
        <f t="shared" si="436"/>
        <v/>
      </c>
      <c r="CD252" s="2" t="str">
        <f t="shared" si="436"/>
        <v/>
      </c>
      <c r="CE252" s="2" t="str">
        <f t="shared" si="436"/>
        <v/>
      </c>
      <c r="CF252" s="2" t="str">
        <f t="shared" si="436"/>
        <v/>
      </c>
      <c r="CG252" s="2" t="str">
        <f t="shared" si="436"/>
        <v/>
      </c>
      <c r="CH252" s="2" t="str">
        <f t="shared" si="436"/>
        <v/>
      </c>
      <c r="CI252" s="2" t="str">
        <f t="shared" si="436"/>
        <v/>
      </c>
      <c r="CJ252" s="2" t="str">
        <f t="shared" si="436"/>
        <v/>
      </c>
      <c r="CK252" s="2" t="str">
        <f t="shared" si="436"/>
        <v/>
      </c>
    </row>
    <row r="253" spans="1:89" ht="14.5" customHeight="1">
      <c r="A253" s="5">
        <v>42736</v>
      </c>
      <c r="B253" s="6">
        <f t="shared" si="318"/>
        <v>0</v>
      </c>
      <c r="C253" s="2">
        <f t="shared" ref="C253:BN253" si="437">IF(C161="","",C161/(1-B69))</f>
        <v>0</v>
      </c>
      <c r="D253" s="2">
        <f t="shared" si="437"/>
        <v>2.1881838074398249E-2</v>
      </c>
      <c r="E253" s="2">
        <f t="shared" si="437"/>
        <v>1.7897091722595081E-2</v>
      </c>
      <c r="F253" s="2">
        <f t="shared" si="437"/>
        <v>1.1389521640091117E-2</v>
      </c>
      <c r="G253" s="2">
        <f t="shared" si="437"/>
        <v>0</v>
      </c>
      <c r="H253" s="2">
        <f t="shared" si="437"/>
        <v>2.3041474654377824E-3</v>
      </c>
      <c r="I253" s="2">
        <f t="shared" si="437"/>
        <v>0</v>
      </c>
      <c r="J253" s="2">
        <f t="shared" si="437"/>
        <v>6.9284064665127076E-3</v>
      </c>
      <c r="K253" s="2">
        <f t="shared" si="437"/>
        <v>0</v>
      </c>
      <c r="L253" s="2">
        <f t="shared" si="437"/>
        <v>0</v>
      </c>
      <c r="M253" s="2">
        <f t="shared" si="437"/>
        <v>0</v>
      </c>
      <c r="N253" s="2">
        <f t="shared" si="437"/>
        <v>0</v>
      </c>
      <c r="O253" s="2">
        <f t="shared" si="437"/>
        <v>0</v>
      </c>
      <c r="P253" s="2">
        <f t="shared" si="437"/>
        <v>0</v>
      </c>
      <c r="Q253" s="2">
        <f t="shared" si="437"/>
        <v>3.255813953488372E-2</v>
      </c>
      <c r="R253" s="2">
        <f t="shared" si="437"/>
        <v>0</v>
      </c>
      <c r="S253" s="2">
        <f t="shared" si="437"/>
        <v>4.8076923076922958E-3</v>
      </c>
      <c r="T253" s="2">
        <f t="shared" si="437"/>
        <v>0</v>
      </c>
      <c r="U253" s="2">
        <f t="shared" si="437"/>
        <v>0</v>
      </c>
      <c r="V253" s="2">
        <f t="shared" si="437"/>
        <v>0</v>
      </c>
      <c r="W253" s="2">
        <f t="shared" si="437"/>
        <v>0</v>
      </c>
      <c r="X253" s="2">
        <f t="shared" si="437"/>
        <v>0</v>
      </c>
      <c r="Y253" s="2">
        <f t="shared" si="437"/>
        <v>0</v>
      </c>
      <c r="Z253" s="2">
        <f t="shared" si="437"/>
        <v>0</v>
      </c>
      <c r="AA253" s="2">
        <f t="shared" si="437"/>
        <v>0</v>
      </c>
      <c r="AB253" s="2">
        <f t="shared" si="437"/>
        <v>0</v>
      </c>
      <c r="AC253" s="2">
        <f t="shared" si="437"/>
        <v>0</v>
      </c>
      <c r="AD253" s="2" t="str">
        <f t="shared" si="437"/>
        <v/>
      </c>
      <c r="AE253" s="2" t="str">
        <f t="shared" si="437"/>
        <v/>
      </c>
      <c r="AF253" s="2" t="str">
        <f t="shared" si="437"/>
        <v/>
      </c>
      <c r="AG253" s="2" t="str">
        <f t="shared" si="437"/>
        <v/>
      </c>
      <c r="AH253" s="2" t="str">
        <f t="shared" si="437"/>
        <v/>
      </c>
      <c r="AI253" s="2" t="str">
        <f t="shared" si="437"/>
        <v/>
      </c>
      <c r="AJ253" s="2" t="str">
        <f t="shared" si="437"/>
        <v/>
      </c>
      <c r="AK253" s="2" t="str">
        <f t="shared" si="437"/>
        <v/>
      </c>
      <c r="AL253" s="2" t="str">
        <f t="shared" si="437"/>
        <v/>
      </c>
      <c r="AM253" s="2" t="str">
        <f t="shared" si="437"/>
        <v/>
      </c>
      <c r="AN253" s="2" t="str">
        <f t="shared" si="437"/>
        <v/>
      </c>
      <c r="AO253" s="2" t="str">
        <f t="shared" si="437"/>
        <v/>
      </c>
      <c r="AP253" s="2" t="str">
        <f t="shared" si="437"/>
        <v/>
      </c>
      <c r="AQ253" s="2" t="str">
        <f t="shared" si="437"/>
        <v/>
      </c>
      <c r="AR253" s="2" t="str">
        <f t="shared" si="437"/>
        <v/>
      </c>
      <c r="AS253" s="2" t="str">
        <f t="shared" si="437"/>
        <v/>
      </c>
      <c r="AT253" s="2" t="str">
        <f t="shared" si="437"/>
        <v/>
      </c>
      <c r="AU253" s="2" t="str">
        <f t="shared" si="437"/>
        <v/>
      </c>
      <c r="AV253" s="2" t="str">
        <f t="shared" si="437"/>
        <v/>
      </c>
      <c r="AW253" s="2" t="str">
        <f t="shared" si="437"/>
        <v/>
      </c>
      <c r="AX253" s="2" t="str">
        <f t="shared" si="437"/>
        <v/>
      </c>
      <c r="AY253" s="2" t="str">
        <f t="shared" si="437"/>
        <v/>
      </c>
      <c r="AZ253" s="2" t="str">
        <f t="shared" si="437"/>
        <v/>
      </c>
      <c r="BA253" s="2" t="str">
        <f t="shared" si="437"/>
        <v/>
      </c>
      <c r="BB253" s="2" t="str">
        <f t="shared" si="437"/>
        <v/>
      </c>
      <c r="BC253" s="2" t="str">
        <f t="shared" si="437"/>
        <v/>
      </c>
      <c r="BD253" s="2" t="str">
        <f t="shared" si="437"/>
        <v/>
      </c>
      <c r="BE253" s="2" t="str">
        <f t="shared" si="437"/>
        <v/>
      </c>
      <c r="BF253" s="2" t="str">
        <f t="shared" si="437"/>
        <v/>
      </c>
      <c r="BG253" s="2" t="str">
        <f t="shared" si="437"/>
        <v/>
      </c>
      <c r="BH253" s="2" t="str">
        <f t="shared" si="437"/>
        <v/>
      </c>
      <c r="BI253" s="2" t="str">
        <f t="shared" si="437"/>
        <v/>
      </c>
      <c r="BJ253" s="2" t="str">
        <f t="shared" si="437"/>
        <v/>
      </c>
      <c r="BK253" s="2" t="str">
        <f t="shared" si="437"/>
        <v/>
      </c>
      <c r="BL253" s="2" t="str">
        <f t="shared" si="437"/>
        <v/>
      </c>
      <c r="BM253" s="2" t="str">
        <f t="shared" si="437"/>
        <v/>
      </c>
      <c r="BN253" s="2" t="str">
        <f t="shared" si="437"/>
        <v/>
      </c>
      <c r="BO253" s="2" t="str">
        <f t="shared" ref="BO253:CK253" si="438">IF(BO161="","",BO161/(1-BN69))</f>
        <v/>
      </c>
      <c r="BP253" s="2" t="str">
        <f t="shared" si="438"/>
        <v/>
      </c>
      <c r="BQ253" s="2" t="str">
        <f t="shared" si="438"/>
        <v/>
      </c>
      <c r="BR253" s="2" t="str">
        <f t="shared" si="438"/>
        <v/>
      </c>
      <c r="BS253" s="2" t="str">
        <f t="shared" si="438"/>
        <v/>
      </c>
      <c r="BT253" s="2" t="str">
        <f t="shared" si="438"/>
        <v/>
      </c>
      <c r="BU253" s="2" t="str">
        <f t="shared" si="438"/>
        <v/>
      </c>
      <c r="BV253" s="2" t="str">
        <f t="shared" si="438"/>
        <v/>
      </c>
      <c r="BW253" s="2" t="str">
        <f t="shared" si="438"/>
        <v/>
      </c>
      <c r="BX253" s="2" t="str">
        <f t="shared" si="438"/>
        <v/>
      </c>
      <c r="BY253" s="2" t="str">
        <f t="shared" si="438"/>
        <v/>
      </c>
      <c r="BZ253" s="2" t="str">
        <f t="shared" si="438"/>
        <v/>
      </c>
      <c r="CA253" s="2" t="str">
        <f t="shared" si="438"/>
        <v/>
      </c>
      <c r="CB253" s="2" t="str">
        <f t="shared" si="438"/>
        <v/>
      </c>
      <c r="CC253" s="2" t="str">
        <f t="shared" si="438"/>
        <v/>
      </c>
      <c r="CD253" s="2" t="str">
        <f t="shared" si="438"/>
        <v/>
      </c>
      <c r="CE253" s="2" t="str">
        <f t="shared" si="438"/>
        <v/>
      </c>
      <c r="CF253" s="2" t="str">
        <f t="shared" si="438"/>
        <v/>
      </c>
      <c r="CG253" s="2" t="str">
        <f t="shared" si="438"/>
        <v/>
      </c>
      <c r="CH253" s="2" t="str">
        <f t="shared" si="438"/>
        <v/>
      </c>
      <c r="CI253" s="2" t="str">
        <f t="shared" si="438"/>
        <v/>
      </c>
      <c r="CJ253" s="2" t="str">
        <f t="shared" si="438"/>
        <v/>
      </c>
      <c r="CK253" s="2" t="str">
        <f t="shared" si="438"/>
        <v/>
      </c>
    </row>
    <row r="254" spans="1:89" ht="14.5" customHeight="1">
      <c r="A254" s="5">
        <v>42767</v>
      </c>
      <c r="B254" s="6">
        <f t="shared" si="318"/>
        <v>0</v>
      </c>
      <c r="C254" s="2">
        <f t="shared" ref="C254:BN254" si="439">IF(C162="","",C162/(1-B70))</f>
        <v>0</v>
      </c>
      <c r="D254" s="2">
        <f t="shared" si="439"/>
        <v>6.093189964157706E-2</v>
      </c>
      <c r="E254" s="2">
        <f t="shared" si="439"/>
        <v>0</v>
      </c>
      <c r="F254" s="2">
        <f t="shared" si="439"/>
        <v>7.6335877862595478E-3</v>
      </c>
      <c r="G254" s="2">
        <f t="shared" si="439"/>
        <v>7.6923076923076901E-3</v>
      </c>
      <c r="H254" s="2">
        <f t="shared" si="439"/>
        <v>0</v>
      </c>
      <c r="I254" s="2">
        <f t="shared" si="439"/>
        <v>1.9379844961240345E-3</v>
      </c>
      <c r="J254" s="2">
        <f t="shared" si="439"/>
        <v>0</v>
      </c>
      <c r="K254" s="2">
        <f t="shared" si="439"/>
        <v>0</v>
      </c>
      <c r="L254" s="2">
        <f t="shared" si="439"/>
        <v>0</v>
      </c>
      <c r="M254" s="2">
        <f t="shared" si="439"/>
        <v>0</v>
      </c>
      <c r="N254" s="2">
        <f t="shared" si="439"/>
        <v>0</v>
      </c>
      <c r="O254" s="2">
        <f t="shared" si="439"/>
        <v>0</v>
      </c>
      <c r="P254" s="2">
        <f t="shared" si="439"/>
        <v>0</v>
      </c>
      <c r="Q254" s="2">
        <f t="shared" si="439"/>
        <v>0</v>
      </c>
      <c r="R254" s="2">
        <f t="shared" si="439"/>
        <v>7.7669902912621339E-3</v>
      </c>
      <c r="S254" s="2">
        <f t="shared" si="439"/>
        <v>3.9138943248532201E-3</v>
      </c>
      <c r="T254" s="2">
        <f t="shared" si="439"/>
        <v>0</v>
      </c>
      <c r="U254" s="2">
        <f t="shared" si="439"/>
        <v>0</v>
      </c>
      <c r="V254" s="2">
        <f t="shared" si="439"/>
        <v>0</v>
      </c>
      <c r="W254" s="2">
        <f t="shared" si="439"/>
        <v>0</v>
      </c>
      <c r="X254" s="2">
        <f t="shared" si="439"/>
        <v>0</v>
      </c>
      <c r="Y254" s="2">
        <f t="shared" si="439"/>
        <v>0</v>
      </c>
      <c r="Z254" s="2">
        <f t="shared" si="439"/>
        <v>0</v>
      </c>
      <c r="AA254" s="2">
        <f t="shared" si="439"/>
        <v>0</v>
      </c>
      <c r="AB254" s="2">
        <f t="shared" si="439"/>
        <v>0</v>
      </c>
      <c r="AC254" s="2" t="str">
        <f t="shared" si="439"/>
        <v/>
      </c>
      <c r="AD254" s="2" t="str">
        <f t="shared" si="439"/>
        <v/>
      </c>
      <c r="AE254" s="2" t="str">
        <f t="shared" si="439"/>
        <v/>
      </c>
      <c r="AF254" s="2" t="str">
        <f t="shared" si="439"/>
        <v/>
      </c>
      <c r="AG254" s="2" t="str">
        <f t="shared" si="439"/>
        <v/>
      </c>
      <c r="AH254" s="2" t="str">
        <f t="shared" si="439"/>
        <v/>
      </c>
      <c r="AI254" s="2" t="str">
        <f t="shared" si="439"/>
        <v/>
      </c>
      <c r="AJ254" s="2" t="str">
        <f t="shared" si="439"/>
        <v/>
      </c>
      <c r="AK254" s="2" t="str">
        <f t="shared" si="439"/>
        <v/>
      </c>
      <c r="AL254" s="2" t="str">
        <f t="shared" si="439"/>
        <v/>
      </c>
      <c r="AM254" s="2" t="str">
        <f t="shared" si="439"/>
        <v/>
      </c>
      <c r="AN254" s="2" t="str">
        <f t="shared" si="439"/>
        <v/>
      </c>
      <c r="AO254" s="2" t="str">
        <f t="shared" si="439"/>
        <v/>
      </c>
      <c r="AP254" s="2" t="str">
        <f t="shared" si="439"/>
        <v/>
      </c>
      <c r="AQ254" s="2" t="str">
        <f t="shared" si="439"/>
        <v/>
      </c>
      <c r="AR254" s="2" t="str">
        <f t="shared" si="439"/>
        <v/>
      </c>
      <c r="AS254" s="2" t="str">
        <f t="shared" si="439"/>
        <v/>
      </c>
      <c r="AT254" s="2" t="str">
        <f t="shared" si="439"/>
        <v/>
      </c>
      <c r="AU254" s="2" t="str">
        <f t="shared" si="439"/>
        <v/>
      </c>
      <c r="AV254" s="2" t="str">
        <f t="shared" si="439"/>
        <v/>
      </c>
      <c r="AW254" s="2" t="str">
        <f t="shared" si="439"/>
        <v/>
      </c>
      <c r="AX254" s="2" t="str">
        <f t="shared" si="439"/>
        <v/>
      </c>
      <c r="AY254" s="2" t="str">
        <f t="shared" si="439"/>
        <v/>
      </c>
      <c r="AZ254" s="2" t="str">
        <f t="shared" si="439"/>
        <v/>
      </c>
      <c r="BA254" s="2" t="str">
        <f t="shared" si="439"/>
        <v/>
      </c>
      <c r="BB254" s="2" t="str">
        <f t="shared" si="439"/>
        <v/>
      </c>
      <c r="BC254" s="2" t="str">
        <f t="shared" si="439"/>
        <v/>
      </c>
      <c r="BD254" s="2" t="str">
        <f t="shared" si="439"/>
        <v/>
      </c>
      <c r="BE254" s="2" t="str">
        <f t="shared" si="439"/>
        <v/>
      </c>
      <c r="BF254" s="2" t="str">
        <f t="shared" si="439"/>
        <v/>
      </c>
      <c r="BG254" s="2" t="str">
        <f t="shared" si="439"/>
        <v/>
      </c>
      <c r="BH254" s="2" t="str">
        <f t="shared" si="439"/>
        <v/>
      </c>
      <c r="BI254" s="2" t="str">
        <f t="shared" si="439"/>
        <v/>
      </c>
      <c r="BJ254" s="2" t="str">
        <f t="shared" si="439"/>
        <v/>
      </c>
      <c r="BK254" s="2" t="str">
        <f t="shared" si="439"/>
        <v/>
      </c>
      <c r="BL254" s="2" t="str">
        <f t="shared" si="439"/>
        <v/>
      </c>
      <c r="BM254" s="2" t="str">
        <f t="shared" si="439"/>
        <v/>
      </c>
      <c r="BN254" s="2" t="str">
        <f t="shared" si="439"/>
        <v/>
      </c>
      <c r="BO254" s="2" t="str">
        <f t="shared" ref="BO254:CK254" si="440">IF(BO162="","",BO162/(1-BN70))</f>
        <v/>
      </c>
      <c r="BP254" s="2" t="str">
        <f t="shared" si="440"/>
        <v/>
      </c>
      <c r="BQ254" s="2" t="str">
        <f t="shared" si="440"/>
        <v/>
      </c>
      <c r="BR254" s="2" t="str">
        <f t="shared" si="440"/>
        <v/>
      </c>
      <c r="BS254" s="2" t="str">
        <f t="shared" si="440"/>
        <v/>
      </c>
      <c r="BT254" s="2" t="str">
        <f t="shared" si="440"/>
        <v/>
      </c>
      <c r="BU254" s="2" t="str">
        <f t="shared" si="440"/>
        <v/>
      </c>
      <c r="BV254" s="2" t="str">
        <f t="shared" si="440"/>
        <v/>
      </c>
      <c r="BW254" s="2" t="str">
        <f t="shared" si="440"/>
        <v/>
      </c>
      <c r="BX254" s="2" t="str">
        <f t="shared" si="440"/>
        <v/>
      </c>
      <c r="BY254" s="2" t="str">
        <f t="shared" si="440"/>
        <v/>
      </c>
      <c r="BZ254" s="2" t="str">
        <f t="shared" si="440"/>
        <v/>
      </c>
      <c r="CA254" s="2" t="str">
        <f t="shared" si="440"/>
        <v/>
      </c>
      <c r="CB254" s="2" t="str">
        <f t="shared" si="440"/>
        <v/>
      </c>
      <c r="CC254" s="2" t="str">
        <f t="shared" si="440"/>
        <v/>
      </c>
      <c r="CD254" s="2" t="str">
        <f t="shared" si="440"/>
        <v/>
      </c>
      <c r="CE254" s="2" t="str">
        <f t="shared" si="440"/>
        <v/>
      </c>
      <c r="CF254" s="2" t="str">
        <f t="shared" si="440"/>
        <v/>
      </c>
      <c r="CG254" s="2" t="str">
        <f t="shared" si="440"/>
        <v/>
      </c>
      <c r="CH254" s="2" t="str">
        <f t="shared" si="440"/>
        <v/>
      </c>
      <c r="CI254" s="2" t="str">
        <f t="shared" si="440"/>
        <v/>
      </c>
      <c r="CJ254" s="2" t="str">
        <f t="shared" si="440"/>
        <v/>
      </c>
      <c r="CK254" s="2" t="str">
        <f t="shared" si="440"/>
        <v/>
      </c>
    </row>
    <row r="255" spans="1:89" ht="14.5" customHeight="1">
      <c r="A255" s="5">
        <v>42795</v>
      </c>
      <c r="B255" s="6">
        <f t="shared" si="318"/>
        <v>0</v>
      </c>
      <c r="C255" s="2">
        <f t="shared" ref="C255:BN255" si="441">IF(C163="","",C163/(1-B71))</f>
        <v>0</v>
      </c>
      <c r="D255" s="2">
        <f t="shared" si="441"/>
        <v>1.859504132231405E-2</v>
      </c>
      <c r="E255" s="2">
        <f t="shared" si="441"/>
        <v>9.4736842105263164E-3</v>
      </c>
      <c r="F255" s="2">
        <f t="shared" si="441"/>
        <v>5.3134962805526037E-3</v>
      </c>
      <c r="G255" s="2">
        <f t="shared" si="441"/>
        <v>5.3418803418803385E-3</v>
      </c>
      <c r="H255" s="2">
        <f t="shared" si="441"/>
        <v>2.1482277121374865E-3</v>
      </c>
      <c r="I255" s="2">
        <f t="shared" si="441"/>
        <v>0</v>
      </c>
      <c r="J255" s="2">
        <f t="shared" si="441"/>
        <v>0</v>
      </c>
      <c r="K255" s="2">
        <f t="shared" si="441"/>
        <v>0</v>
      </c>
      <c r="L255" s="2">
        <f t="shared" si="441"/>
        <v>0</v>
      </c>
      <c r="M255" s="2">
        <f t="shared" si="441"/>
        <v>8.6114101184068901E-3</v>
      </c>
      <c r="N255" s="2">
        <f t="shared" si="441"/>
        <v>0</v>
      </c>
      <c r="O255" s="2">
        <f t="shared" si="441"/>
        <v>4.3431053203040176E-3</v>
      </c>
      <c r="P255" s="2">
        <f t="shared" si="441"/>
        <v>0</v>
      </c>
      <c r="Q255" s="2">
        <f t="shared" si="441"/>
        <v>0</v>
      </c>
      <c r="R255" s="2">
        <f t="shared" si="441"/>
        <v>0</v>
      </c>
      <c r="S255" s="2">
        <f t="shared" si="441"/>
        <v>2.1810250817884407E-3</v>
      </c>
      <c r="T255" s="2">
        <f t="shared" si="441"/>
        <v>0</v>
      </c>
      <c r="U255" s="2">
        <f t="shared" si="441"/>
        <v>0</v>
      </c>
      <c r="V255" s="2">
        <f t="shared" si="441"/>
        <v>0</v>
      </c>
      <c r="W255" s="2">
        <f t="shared" si="441"/>
        <v>0</v>
      </c>
      <c r="X255" s="2">
        <f t="shared" si="441"/>
        <v>0</v>
      </c>
      <c r="Y255" s="2">
        <f t="shared" si="441"/>
        <v>5.4644808743169434E-3</v>
      </c>
      <c r="Z255" s="2">
        <f t="shared" si="441"/>
        <v>0</v>
      </c>
      <c r="AA255" s="2">
        <f t="shared" si="441"/>
        <v>2.1978021978021978E-3</v>
      </c>
      <c r="AB255" s="2" t="str">
        <f t="shared" si="441"/>
        <v/>
      </c>
      <c r="AC255" s="2" t="str">
        <f t="shared" si="441"/>
        <v/>
      </c>
      <c r="AD255" s="2" t="str">
        <f t="shared" si="441"/>
        <v/>
      </c>
      <c r="AE255" s="2" t="str">
        <f t="shared" si="441"/>
        <v/>
      </c>
      <c r="AF255" s="2" t="str">
        <f t="shared" si="441"/>
        <v/>
      </c>
      <c r="AG255" s="2" t="str">
        <f t="shared" si="441"/>
        <v/>
      </c>
      <c r="AH255" s="2" t="str">
        <f t="shared" si="441"/>
        <v/>
      </c>
      <c r="AI255" s="2" t="str">
        <f t="shared" si="441"/>
        <v/>
      </c>
      <c r="AJ255" s="2" t="str">
        <f t="shared" si="441"/>
        <v/>
      </c>
      <c r="AK255" s="2" t="str">
        <f t="shared" si="441"/>
        <v/>
      </c>
      <c r="AL255" s="2" t="str">
        <f t="shared" si="441"/>
        <v/>
      </c>
      <c r="AM255" s="2" t="str">
        <f t="shared" si="441"/>
        <v/>
      </c>
      <c r="AN255" s="2" t="str">
        <f t="shared" si="441"/>
        <v/>
      </c>
      <c r="AO255" s="2" t="str">
        <f t="shared" si="441"/>
        <v/>
      </c>
      <c r="AP255" s="2" t="str">
        <f t="shared" si="441"/>
        <v/>
      </c>
      <c r="AQ255" s="2" t="str">
        <f t="shared" si="441"/>
        <v/>
      </c>
      <c r="AR255" s="2" t="str">
        <f t="shared" si="441"/>
        <v/>
      </c>
      <c r="AS255" s="2" t="str">
        <f t="shared" si="441"/>
        <v/>
      </c>
      <c r="AT255" s="2" t="str">
        <f t="shared" si="441"/>
        <v/>
      </c>
      <c r="AU255" s="2" t="str">
        <f t="shared" si="441"/>
        <v/>
      </c>
      <c r="AV255" s="2" t="str">
        <f t="shared" si="441"/>
        <v/>
      </c>
      <c r="AW255" s="2" t="str">
        <f t="shared" si="441"/>
        <v/>
      </c>
      <c r="AX255" s="2" t="str">
        <f t="shared" si="441"/>
        <v/>
      </c>
      <c r="AY255" s="2" t="str">
        <f t="shared" si="441"/>
        <v/>
      </c>
      <c r="AZ255" s="2" t="str">
        <f t="shared" si="441"/>
        <v/>
      </c>
      <c r="BA255" s="2" t="str">
        <f t="shared" si="441"/>
        <v/>
      </c>
      <c r="BB255" s="2" t="str">
        <f t="shared" si="441"/>
        <v/>
      </c>
      <c r="BC255" s="2" t="str">
        <f t="shared" si="441"/>
        <v/>
      </c>
      <c r="BD255" s="2" t="str">
        <f t="shared" si="441"/>
        <v/>
      </c>
      <c r="BE255" s="2" t="str">
        <f t="shared" si="441"/>
        <v/>
      </c>
      <c r="BF255" s="2" t="str">
        <f t="shared" si="441"/>
        <v/>
      </c>
      <c r="BG255" s="2" t="str">
        <f t="shared" si="441"/>
        <v/>
      </c>
      <c r="BH255" s="2" t="str">
        <f t="shared" si="441"/>
        <v/>
      </c>
      <c r="BI255" s="2" t="str">
        <f t="shared" si="441"/>
        <v/>
      </c>
      <c r="BJ255" s="2" t="str">
        <f t="shared" si="441"/>
        <v/>
      </c>
      <c r="BK255" s="2" t="str">
        <f t="shared" si="441"/>
        <v/>
      </c>
      <c r="BL255" s="2" t="str">
        <f t="shared" si="441"/>
        <v/>
      </c>
      <c r="BM255" s="2" t="str">
        <f t="shared" si="441"/>
        <v/>
      </c>
      <c r="BN255" s="2" t="str">
        <f t="shared" si="441"/>
        <v/>
      </c>
      <c r="BO255" s="2" t="str">
        <f t="shared" ref="BO255:CK255" si="442">IF(BO163="","",BO163/(1-BN71))</f>
        <v/>
      </c>
      <c r="BP255" s="2" t="str">
        <f t="shared" si="442"/>
        <v/>
      </c>
      <c r="BQ255" s="2" t="str">
        <f t="shared" si="442"/>
        <v/>
      </c>
      <c r="BR255" s="2" t="str">
        <f t="shared" si="442"/>
        <v/>
      </c>
      <c r="BS255" s="2" t="str">
        <f t="shared" si="442"/>
        <v/>
      </c>
      <c r="BT255" s="2" t="str">
        <f t="shared" si="442"/>
        <v/>
      </c>
      <c r="BU255" s="2" t="str">
        <f t="shared" si="442"/>
        <v/>
      </c>
      <c r="BV255" s="2" t="str">
        <f t="shared" si="442"/>
        <v/>
      </c>
      <c r="BW255" s="2" t="str">
        <f t="shared" si="442"/>
        <v/>
      </c>
      <c r="BX255" s="2" t="str">
        <f t="shared" si="442"/>
        <v/>
      </c>
      <c r="BY255" s="2" t="str">
        <f t="shared" si="442"/>
        <v/>
      </c>
      <c r="BZ255" s="2" t="str">
        <f t="shared" si="442"/>
        <v/>
      </c>
      <c r="CA255" s="2" t="str">
        <f t="shared" si="442"/>
        <v/>
      </c>
      <c r="CB255" s="2" t="str">
        <f t="shared" si="442"/>
        <v/>
      </c>
      <c r="CC255" s="2" t="str">
        <f t="shared" si="442"/>
        <v/>
      </c>
      <c r="CD255" s="2" t="str">
        <f t="shared" si="442"/>
        <v/>
      </c>
      <c r="CE255" s="2" t="str">
        <f t="shared" si="442"/>
        <v/>
      </c>
      <c r="CF255" s="2" t="str">
        <f t="shared" si="442"/>
        <v/>
      </c>
      <c r="CG255" s="2" t="str">
        <f t="shared" si="442"/>
        <v/>
      </c>
      <c r="CH255" s="2" t="str">
        <f t="shared" si="442"/>
        <v/>
      </c>
      <c r="CI255" s="2" t="str">
        <f t="shared" si="442"/>
        <v/>
      </c>
      <c r="CJ255" s="2" t="str">
        <f t="shared" si="442"/>
        <v/>
      </c>
      <c r="CK255" s="2" t="str">
        <f t="shared" si="442"/>
        <v/>
      </c>
    </row>
    <row r="256" spans="1:89" ht="14.5" customHeight="1">
      <c r="A256" s="5">
        <v>42826</v>
      </c>
      <c r="B256" s="6">
        <f t="shared" si="318"/>
        <v>0</v>
      </c>
      <c r="C256" s="2">
        <f t="shared" ref="C256:BN256" si="443">IF(C164="","",C164/(1-B72))</f>
        <v>0</v>
      </c>
      <c r="D256" s="2">
        <f t="shared" si="443"/>
        <v>3.8123167155425221E-2</v>
      </c>
      <c r="E256" s="2">
        <f t="shared" si="443"/>
        <v>0</v>
      </c>
      <c r="F256" s="2">
        <f t="shared" si="443"/>
        <v>0</v>
      </c>
      <c r="G256" s="2">
        <f t="shared" si="443"/>
        <v>0</v>
      </c>
      <c r="H256" s="2">
        <f t="shared" si="443"/>
        <v>0</v>
      </c>
      <c r="I256" s="2">
        <f t="shared" si="443"/>
        <v>4.5731707317073125E-3</v>
      </c>
      <c r="J256" s="2">
        <f t="shared" si="443"/>
        <v>0</v>
      </c>
      <c r="K256" s="2">
        <f t="shared" si="443"/>
        <v>0</v>
      </c>
      <c r="L256" s="2">
        <f t="shared" si="443"/>
        <v>3.062787136294032E-3</v>
      </c>
      <c r="M256" s="2">
        <f t="shared" si="443"/>
        <v>0</v>
      </c>
      <c r="N256" s="2">
        <f t="shared" si="443"/>
        <v>7.6804915514592934E-3</v>
      </c>
      <c r="O256" s="2">
        <f t="shared" si="443"/>
        <v>0</v>
      </c>
      <c r="P256" s="2">
        <f t="shared" si="443"/>
        <v>3.0959752321981396E-3</v>
      </c>
      <c r="Q256" s="2">
        <f t="shared" si="443"/>
        <v>3.1055900621118058E-3</v>
      </c>
      <c r="R256" s="2">
        <f t="shared" si="443"/>
        <v>0</v>
      </c>
      <c r="S256" s="2">
        <f t="shared" si="443"/>
        <v>0</v>
      </c>
      <c r="T256" s="2">
        <f t="shared" si="443"/>
        <v>0</v>
      </c>
      <c r="U256" s="2">
        <f t="shared" si="443"/>
        <v>0</v>
      </c>
      <c r="V256" s="2">
        <f t="shared" si="443"/>
        <v>0</v>
      </c>
      <c r="W256" s="2">
        <f t="shared" si="443"/>
        <v>0</v>
      </c>
      <c r="X256" s="2">
        <f t="shared" si="443"/>
        <v>0</v>
      </c>
      <c r="Y256" s="2">
        <f t="shared" si="443"/>
        <v>0</v>
      </c>
      <c r="Z256" s="2">
        <f t="shared" si="443"/>
        <v>0</v>
      </c>
      <c r="AA256" s="2" t="str">
        <f t="shared" si="443"/>
        <v/>
      </c>
      <c r="AB256" s="2" t="str">
        <f t="shared" si="443"/>
        <v/>
      </c>
      <c r="AC256" s="2" t="str">
        <f t="shared" si="443"/>
        <v/>
      </c>
      <c r="AD256" s="2" t="str">
        <f t="shared" si="443"/>
        <v/>
      </c>
      <c r="AE256" s="2" t="str">
        <f t="shared" si="443"/>
        <v/>
      </c>
      <c r="AF256" s="2" t="str">
        <f t="shared" si="443"/>
        <v/>
      </c>
      <c r="AG256" s="2" t="str">
        <f t="shared" si="443"/>
        <v/>
      </c>
      <c r="AH256" s="2" t="str">
        <f t="shared" si="443"/>
        <v/>
      </c>
      <c r="AI256" s="2" t="str">
        <f t="shared" si="443"/>
        <v/>
      </c>
      <c r="AJ256" s="2" t="str">
        <f t="shared" si="443"/>
        <v/>
      </c>
      <c r="AK256" s="2" t="str">
        <f t="shared" si="443"/>
        <v/>
      </c>
      <c r="AL256" s="2" t="str">
        <f t="shared" si="443"/>
        <v/>
      </c>
      <c r="AM256" s="2" t="str">
        <f t="shared" si="443"/>
        <v/>
      </c>
      <c r="AN256" s="2" t="str">
        <f t="shared" si="443"/>
        <v/>
      </c>
      <c r="AO256" s="2" t="str">
        <f t="shared" si="443"/>
        <v/>
      </c>
      <c r="AP256" s="2" t="str">
        <f t="shared" si="443"/>
        <v/>
      </c>
      <c r="AQ256" s="2" t="str">
        <f t="shared" si="443"/>
        <v/>
      </c>
      <c r="AR256" s="2" t="str">
        <f t="shared" si="443"/>
        <v/>
      </c>
      <c r="AS256" s="2" t="str">
        <f t="shared" si="443"/>
        <v/>
      </c>
      <c r="AT256" s="2" t="str">
        <f t="shared" si="443"/>
        <v/>
      </c>
      <c r="AU256" s="2" t="str">
        <f t="shared" si="443"/>
        <v/>
      </c>
      <c r="AV256" s="2" t="str">
        <f t="shared" si="443"/>
        <v/>
      </c>
      <c r="AW256" s="2" t="str">
        <f t="shared" si="443"/>
        <v/>
      </c>
      <c r="AX256" s="2" t="str">
        <f t="shared" si="443"/>
        <v/>
      </c>
      <c r="AY256" s="2" t="str">
        <f t="shared" si="443"/>
        <v/>
      </c>
      <c r="AZ256" s="2" t="str">
        <f t="shared" si="443"/>
        <v/>
      </c>
      <c r="BA256" s="2" t="str">
        <f t="shared" si="443"/>
        <v/>
      </c>
      <c r="BB256" s="2" t="str">
        <f t="shared" si="443"/>
        <v/>
      </c>
      <c r="BC256" s="2" t="str">
        <f t="shared" si="443"/>
        <v/>
      </c>
      <c r="BD256" s="2" t="str">
        <f t="shared" si="443"/>
        <v/>
      </c>
      <c r="BE256" s="2" t="str">
        <f t="shared" si="443"/>
        <v/>
      </c>
      <c r="BF256" s="2" t="str">
        <f t="shared" si="443"/>
        <v/>
      </c>
      <c r="BG256" s="2" t="str">
        <f t="shared" si="443"/>
        <v/>
      </c>
      <c r="BH256" s="2" t="str">
        <f t="shared" si="443"/>
        <v/>
      </c>
      <c r="BI256" s="2" t="str">
        <f t="shared" si="443"/>
        <v/>
      </c>
      <c r="BJ256" s="2" t="str">
        <f t="shared" si="443"/>
        <v/>
      </c>
      <c r="BK256" s="2" t="str">
        <f t="shared" si="443"/>
        <v/>
      </c>
      <c r="BL256" s="2" t="str">
        <f t="shared" si="443"/>
        <v/>
      </c>
      <c r="BM256" s="2" t="str">
        <f t="shared" si="443"/>
        <v/>
      </c>
      <c r="BN256" s="2" t="str">
        <f t="shared" si="443"/>
        <v/>
      </c>
      <c r="BO256" s="2" t="str">
        <f t="shared" ref="BO256:CK256" si="444">IF(BO164="","",BO164/(1-BN72))</f>
        <v/>
      </c>
      <c r="BP256" s="2" t="str">
        <f t="shared" si="444"/>
        <v/>
      </c>
      <c r="BQ256" s="2" t="str">
        <f t="shared" si="444"/>
        <v/>
      </c>
      <c r="BR256" s="2" t="str">
        <f t="shared" si="444"/>
        <v/>
      </c>
      <c r="BS256" s="2" t="str">
        <f t="shared" si="444"/>
        <v/>
      </c>
      <c r="BT256" s="2" t="str">
        <f t="shared" si="444"/>
        <v/>
      </c>
      <c r="BU256" s="2" t="str">
        <f t="shared" si="444"/>
        <v/>
      </c>
      <c r="BV256" s="2" t="str">
        <f t="shared" si="444"/>
        <v/>
      </c>
      <c r="BW256" s="2" t="str">
        <f t="shared" si="444"/>
        <v/>
      </c>
      <c r="BX256" s="2" t="str">
        <f t="shared" si="444"/>
        <v/>
      </c>
      <c r="BY256" s="2" t="str">
        <f t="shared" si="444"/>
        <v/>
      </c>
      <c r="BZ256" s="2" t="str">
        <f t="shared" si="444"/>
        <v/>
      </c>
      <c r="CA256" s="2" t="str">
        <f t="shared" si="444"/>
        <v/>
      </c>
      <c r="CB256" s="2" t="str">
        <f t="shared" si="444"/>
        <v/>
      </c>
      <c r="CC256" s="2" t="str">
        <f t="shared" si="444"/>
        <v/>
      </c>
      <c r="CD256" s="2" t="str">
        <f t="shared" si="444"/>
        <v/>
      </c>
      <c r="CE256" s="2" t="str">
        <f t="shared" si="444"/>
        <v/>
      </c>
      <c r="CF256" s="2" t="str">
        <f t="shared" si="444"/>
        <v/>
      </c>
      <c r="CG256" s="2" t="str">
        <f t="shared" si="444"/>
        <v/>
      </c>
      <c r="CH256" s="2" t="str">
        <f t="shared" si="444"/>
        <v/>
      </c>
      <c r="CI256" s="2" t="str">
        <f t="shared" si="444"/>
        <v/>
      </c>
      <c r="CJ256" s="2" t="str">
        <f t="shared" si="444"/>
        <v/>
      </c>
      <c r="CK256" s="2" t="str">
        <f t="shared" si="444"/>
        <v/>
      </c>
    </row>
    <row r="257" spans="1:89" ht="14.5" customHeight="1">
      <c r="A257" s="5">
        <v>42856</v>
      </c>
      <c r="B257" s="6">
        <f t="shared" si="318"/>
        <v>0</v>
      </c>
      <c r="C257" s="2">
        <f t="shared" ref="C257:BN257" si="445">IF(C165="","",C165/(1-B73))</f>
        <v>0</v>
      </c>
      <c r="D257" s="2">
        <f t="shared" si="445"/>
        <v>1.0356731875719217E-2</v>
      </c>
      <c r="E257" s="2">
        <f t="shared" si="445"/>
        <v>3.4883720930232553E-3</v>
      </c>
      <c r="F257" s="2">
        <f t="shared" si="445"/>
        <v>4.6674445740956839E-3</v>
      </c>
      <c r="G257" s="2">
        <f t="shared" si="445"/>
        <v>0</v>
      </c>
      <c r="H257" s="2">
        <f t="shared" si="445"/>
        <v>1.1723329425556858E-2</v>
      </c>
      <c r="I257" s="2">
        <f t="shared" si="445"/>
        <v>5.9311981020166056E-3</v>
      </c>
      <c r="J257" s="2">
        <f t="shared" si="445"/>
        <v>0</v>
      </c>
      <c r="K257" s="2">
        <f t="shared" si="445"/>
        <v>1.1933174224343687E-3</v>
      </c>
      <c r="L257" s="2">
        <f t="shared" si="445"/>
        <v>0</v>
      </c>
      <c r="M257" s="2">
        <f t="shared" si="445"/>
        <v>4.7789725209080019E-3</v>
      </c>
      <c r="N257" s="2">
        <f t="shared" si="445"/>
        <v>2.4009603841536639E-3</v>
      </c>
      <c r="O257" s="2">
        <f t="shared" si="445"/>
        <v>1.203369434416367E-3</v>
      </c>
      <c r="P257" s="2">
        <f t="shared" si="445"/>
        <v>0</v>
      </c>
      <c r="Q257" s="2">
        <f t="shared" si="445"/>
        <v>0</v>
      </c>
      <c r="R257" s="2">
        <f t="shared" si="445"/>
        <v>0</v>
      </c>
      <c r="S257" s="2">
        <f t="shared" si="445"/>
        <v>0</v>
      </c>
      <c r="T257" s="2">
        <f t="shared" si="445"/>
        <v>0</v>
      </c>
      <c r="U257" s="2">
        <f t="shared" si="445"/>
        <v>0</v>
      </c>
      <c r="V257" s="2">
        <f t="shared" si="445"/>
        <v>0</v>
      </c>
      <c r="W257" s="2">
        <f t="shared" si="445"/>
        <v>0</v>
      </c>
      <c r="X257" s="2">
        <f t="shared" si="445"/>
        <v>0</v>
      </c>
      <c r="Y257" s="2">
        <f t="shared" si="445"/>
        <v>3.6144578313252974E-3</v>
      </c>
      <c r="Z257" s="2" t="str">
        <f t="shared" si="445"/>
        <v/>
      </c>
      <c r="AA257" s="2" t="str">
        <f t="shared" si="445"/>
        <v/>
      </c>
      <c r="AB257" s="2" t="str">
        <f t="shared" si="445"/>
        <v/>
      </c>
      <c r="AC257" s="2" t="str">
        <f t="shared" si="445"/>
        <v/>
      </c>
      <c r="AD257" s="2" t="str">
        <f t="shared" si="445"/>
        <v/>
      </c>
      <c r="AE257" s="2" t="str">
        <f t="shared" si="445"/>
        <v/>
      </c>
      <c r="AF257" s="2" t="str">
        <f t="shared" si="445"/>
        <v/>
      </c>
      <c r="AG257" s="2" t="str">
        <f t="shared" si="445"/>
        <v/>
      </c>
      <c r="AH257" s="2" t="str">
        <f t="shared" si="445"/>
        <v/>
      </c>
      <c r="AI257" s="2" t="str">
        <f t="shared" si="445"/>
        <v/>
      </c>
      <c r="AJ257" s="2" t="str">
        <f t="shared" si="445"/>
        <v/>
      </c>
      <c r="AK257" s="2" t="str">
        <f t="shared" si="445"/>
        <v/>
      </c>
      <c r="AL257" s="2" t="str">
        <f t="shared" si="445"/>
        <v/>
      </c>
      <c r="AM257" s="2" t="str">
        <f t="shared" si="445"/>
        <v/>
      </c>
      <c r="AN257" s="2" t="str">
        <f t="shared" si="445"/>
        <v/>
      </c>
      <c r="AO257" s="2" t="str">
        <f t="shared" si="445"/>
        <v/>
      </c>
      <c r="AP257" s="2" t="str">
        <f t="shared" si="445"/>
        <v/>
      </c>
      <c r="AQ257" s="2" t="str">
        <f t="shared" si="445"/>
        <v/>
      </c>
      <c r="AR257" s="2" t="str">
        <f t="shared" si="445"/>
        <v/>
      </c>
      <c r="AS257" s="2" t="str">
        <f t="shared" si="445"/>
        <v/>
      </c>
      <c r="AT257" s="2" t="str">
        <f t="shared" si="445"/>
        <v/>
      </c>
      <c r="AU257" s="2" t="str">
        <f t="shared" si="445"/>
        <v/>
      </c>
      <c r="AV257" s="2" t="str">
        <f t="shared" si="445"/>
        <v/>
      </c>
      <c r="AW257" s="2" t="str">
        <f t="shared" si="445"/>
        <v/>
      </c>
      <c r="AX257" s="2" t="str">
        <f t="shared" si="445"/>
        <v/>
      </c>
      <c r="AY257" s="2" t="str">
        <f t="shared" si="445"/>
        <v/>
      </c>
      <c r="AZ257" s="2" t="str">
        <f t="shared" si="445"/>
        <v/>
      </c>
      <c r="BA257" s="2" t="str">
        <f t="shared" si="445"/>
        <v/>
      </c>
      <c r="BB257" s="2" t="str">
        <f t="shared" si="445"/>
        <v/>
      </c>
      <c r="BC257" s="2" t="str">
        <f t="shared" si="445"/>
        <v/>
      </c>
      <c r="BD257" s="2" t="str">
        <f t="shared" si="445"/>
        <v/>
      </c>
      <c r="BE257" s="2" t="str">
        <f t="shared" si="445"/>
        <v/>
      </c>
      <c r="BF257" s="2" t="str">
        <f t="shared" si="445"/>
        <v/>
      </c>
      <c r="BG257" s="2" t="str">
        <f t="shared" si="445"/>
        <v/>
      </c>
      <c r="BH257" s="2" t="str">
        <f t="shared" si="445"/>
        <v/>
      </c>
      <c r="BI257" s="2" t="str">
        <f t="shared" si="445"/>
        <v/>
      </c>
      <c r="BJ257" s="2" t="str">
        <f t="shared" si="445"/>
        <v/>
      </c>
      <c r="BK257" s="2" t="str">
        <f t="shared" si="445"/>
        <v/>
      </c>
      <c r="BL257" s="2" t="str">
        <f t="shared" si="445"/>
        <v/>
      </c>
      <c r="BM257" s="2" t="str">
        <f t="shared" si="445"/>
        <v/>
      </c>
      <c r="BN257" s="2" t="str">
        <f t="shared" si="445"/>
        <v/>
      </c>
      <c r="BO257" s="2" t="str">
        <f t="shared" ref="BO257:CK257" si="446">IF(BO165="","",BO165/(1-BN73))</f>
        <v/>
      </c>
      <c r="BP257" s="2" t="str">
        <f t="shared" si="446"/>
        <v/>
      </c>
      <c r="BQ257" s="2" t="str">
        <f t="shared" si="446"/>
        <v/>
      </c>
      <c r="BR257" s="2" t="str">
        <f t="shared" si="446"/>
        <v/>
      </c>
      <c r="BS257" s="2" t="str">
        <f t="shared" si="446"/>
        <v/>
      </c>
      <c r="BT257" s="2" t="str">
        <f t="shared" si="446"/>
        <v/>
      </c>
      <c r="BU257" s="2" t="str">
        <f t="shared" si="446"/>
        <v/>
      </c>
      <c r="BV257" s="2" t="str">
        <f t="shared" si="446"/>
        <v/>
      </c>
      <c r="BW257" s="2" t="str">
        <f t="shared" si="446"/>
        <v/>
      </c>
      <c r="BX257" s="2" t="str">
        <f t="shared" si="446"/>
        <v/>
      </c>
      <c r="BY257" s="2" t="str">
        <f t="shared" si="446"/>
        <v/>
      </c>
      <c r="BZ257" s="2" t="str">
        <f t="shared" si="446"/>
        <v/>
      </c>
      <c r="CA257" s="2" t="str">
        <f t="shared" si="446"/>
        <v/>
      </c>
      <c r="CB257" s="2" t="str">
        <f t="shared" si="446"/>
        <v/>
      </c>
      <c r="CC257" s="2" t="str">
        <f t="shared" si="446"/>
        <v/>
      </c>
      <c r="CD257" s="2" t="str">
        <f t="shared" si="446"/>
        <v/>
      </c>
      <c r="CE257" s="2" t="str">
        <f t="shared" si="446"/>
        <v/>
      </c>
      <c r="CF257" s="2" t="str">
        <f t="shared" si="446"/>
        <v/>
      </c>
      <c r="CG257" s="2" t="str">
        <f t="shared" si="446"/>
        <v/>
      </c>
      <c r="CH257" s="2" t="str">
        <f t="shared" si="446"/>
        <v/>
      </c>
      <c r="CI257" s="2" t="str">
        <f t="shared" si="446"/>
        <v/>
      </c>
      <c r="CJ257" s="2" t="str">
        <f t="shared" si="446"/>
        <v/>
      </c>
      <c r="CK257" s="2" t="str">
        <f t="shared" si="446"/>
        <v/>
      </c>
    </row>
    <row r="258" spans="1:89" ht="14.5" customHeight="1">
      <c r="A258" s="5">
        <v>42887</v>
      </c>
      <c r="B258" s="6">
        <f t="shared" ref="B258:B280" si="447">B166</f>
        <v>0</v>
      </c>
      <c r="C258" s="2">
        <f t="shared" ref="C258:BN258" si="448">IF(C166="","",C166/(1-B74))</f>
        <v>0</v>
      </c>
      <c r="D258" s="2">
        <f t="shared" si="448"/>
        <v>5.8043117744610278E-3</v>
      </c>
      <c r="E258" s="2">
        <f t="shared" si="448"/>
        <v>8.340283569641374E-4</v>
      </c>
      <c r="F258" s="2">
        <f t="shared" si="448"/>
        <v>8.347245409015022E-4</v>
      </c>
      <c r="G258" s="2">
        <f t="shared" si="448"/>
        <v>4.1771094402673348E-3</v>
      </c>
      <c r="H258" s="2">
        <f t="shared" si="448"/>
        <v>1.6778523489932896E-3</v>
      </c>
      <c r="I258" s="2">
        <f t="shared" si="448"/>
        <v>8.4033613445378124E-4</v>
      </c>
      <c r="J258" s="2">
        <f t="shared" si="448"/>
        <v>4.2052144659377629E-3</v>
      </c>
      <c r="K258" s="2">
        <f t="shared" si="448"/>
        <v>0</v>
      </c>
      <c r="L258" s="2">
        <f t="shared" si="448"/>
        <v>5.0675675675675661E-3</v>
      </c>
      <c r="M258" s="2">
        <f t="shared" si="448"/>
        <v>4.2444821731748746E-3</v>
      </c>
      <c r="N258" s="2">
        <f t="shared" si="448"/>
        <v>2.5575447570332474E-3</v>
      </c>
      <c r="O258" s="2">
        <f t="shared" si="448"/>
        <v>0</v>
      </c>
      <c r="P258" s="2">
        <f t="shared" si="448"/>
        <v>8.5470085470085437E-4</v>
      </c>
      <c r="Q258" s="2">
        <f t="shared" si="448"/>
        <v>0</v>
      </c>
      <c r="R258" s="2">
        <f t="shared" si="448"/>
        <v>0</v>
      </c>
      <c r="S258" s="2">
        <f t="shared" si="448"/>
        <v>0</v>
      </c>
      <c r="T258" s="2">
        <f t="shared" si="448"/>
        <v>0</v>
      </c>
      <c r="U258" s="2">
        <f t="shared" si="448"/>
        <v>0</v>
      </c>
      <c r="V258" s="2">
        <f t="shared" si="448"/>
        <v>0</v>
      </c>
      <c r="W258" s="2">
        <f t="shared" si="448"/>
        <v>0</v>
      </c>
      <c r="X258" s="2">
        <f t="shared" si="448"/>
        <v>0</v>
      </c>
      <c r="Y258" s="2" t="str">
        <f t="shared" si="448"/>
        <v/>
      </c>
      <c r="Z258" s="2" t="str">
        <f t="shared" si="448"/>
        <v/>
      </c>
      <c r="AA258" s="2" t="str">
        <f t="shared" si="448"/>
        <v/>
      </c>
      <c r="AB258" s="2" t="str">
        <f t="shared" si="448"/>
        <v/>
      </c>
      <c r="AC258" s="2" t="str">
        <f t="shared" si="448"/>
        <v/>
      </c>
      <c r="AD258" s="2" t="str">
        <f t="shared" si="448"/>
        <v/>
      </c>
      <c r="AE258" s="2" t="str">
        <f t="shared" si="448"/>
        <v/>
      </c>
      <c r="AF258" s="2" t="str">
        <f t="shared" si="448"/>
        <v/>
      </c>
      <c r="AG258" s="2" t="str">
        <f t="shared" si="448"/>
        <v/>
      </c>
      <c r="AH258" s="2" t="str">
        <f t="shared" si="448"/>
        <v/>
      </c>
      <c r="AI258" s="2" t="str">
        <f t="shared" si="448"/>
        <v/>
      </c>
      <c r="AJ258" s="2" t="str">
        <f t="shared" si="448"/>
        <v/>
      </c>
      <c r="AK258" s="2" t="str">
        <f t="shared" si="448"/>
        <v/>
      </c>
      <c r="AL258" s="2" t="str">
        <f t="shared" si="448"/>
        <v/>
      </c>
      <c r="AM258" s="2" t="str">
        <f t="shared" si="448"/>
        <v/>
      </c>
      <c r="AN258" s="2" t="str">
        <f t="shared" si="448"/>
        <v/>
      </c>
      <c r="AO258" s="2" t="str">
        <f t="shared" si="448"/>
        <v/>
      </c>
      <c r="AP258" s="2" t="str">
        <f t="shared" si="448"/>
        <v/>
      </c>
      <c r="AQ258" s="2" t="str">
        <f t="shared" si="448"/>
        <v/>
      </c>
      <c r="AR258" s="2" t="str">
        <f t="shared" si="448"/>
        <v/>
      </c>
      <c r="AS258" s="2" t="str">
        <f t="shared" si="448"/>
        <v/>
      </c>
      <c r="AT258" s="2" t="str">
        <f t="shared" si="448"/>
        <v/>
      </c>
      <c r="AU258" s="2" t="str">
        <f t="shared" si="448"/>
        <v/>
      </c>
      <c r="AV258" s="2" t="str">
        <f t="shared" si="448"/>
        <v/>
      </c>
      <c r="AW258" s="2" t="str">
        <f t="shared" si="448"/>
        <v/>
      </c>
      <c r="AX258" s="2" t="str">
        <f t="shared" si="448"/>
        <v/>
      </c>
      <c r="AY258" s="2" t="str">
        <f t="shared" si="448"/>
        <v/>
      </c>
      <c r="AZ258" s="2" t="str">
        <f t="shared" si="448"/>
        <v/>
      </c>
      <c r="BA258" s="2" t="str">
        <f t="shared" si="448"/>
        <v/>
      </c>
      <c r="BB258" s="2" t="str">
        <f t="shared" si="448"/>
        <v/>
      </c>
      <c r="BC258" s="2" t="str">
        <f t="shared" si="448"/>
        <v/>
      </c>
      <c r="BD258" s="2" t="str">
        <f t="shared" si="448"/>
        <v/>
      </c>
      <c r="BE258" s="2" t="str">
        <f t="shared" si="448"/>
        <v/>
      </c>
      <c r="BF258" s="2" t="str">
        <f t="shared" si="448"/>
        <v/>
      </c>
      <c r="BG258" s="2" t="str">
        <f t="shared" si="448"/>
        <v/>
      </c>
      <c r="BH258" s="2" t="str">
        <f t="shared" si="448"/>
        <v/>
      </c>
      <c r="BI258" s="2" t="str">
        <f t="shared" si="448"/>
        <v/>
      </c>
      <c r="BJ258" s="2" t="str">
        <f t="shared" si="448"/>
        <v/>
      </c>
      <c r="BK258" s="2" t="str">
        <f t="shared" si="448"/>
        <v/>
      </c>
      <c r="BL258" s="2" t="str">
        <f t="shared" si="448"/>
        <v/>
      </c>
      <c r="BM258" s="2" t="str">
        <f t="shared" si="448"/>
        <v/>
      </c>
      <c r="BN258" s="2" t="str">
        <f t="shared" si="448"/>
        <v/>
      </c>
      <c r="BO258" s="2" t="str">
        <f t="shared" ref="BO258:CK258" si="449">IF(BO166="","",BO166/(1-BN74))</f>
        <v/>
      </c>
      <c r="BP258" s="2" t="str">
        <f t="shared" si="449"/>
        <v/>
      </c>
      <c r="BQ258" s="2" t="str">
        <f t="shared" si="449"/>
        <v/>
      </c>
      <c r="BR258" s="2" t="str">
        <f t="shared" si="449"/>
        <v/>
      </c>
      <c r="BS258" s="2" t="str">
        <f t="shared" si="449"/>
        <v/>
      </c>
      <c r="BT258" s="2" t="str">
        <f t="shared" si="449"/>
        <v/>
      </c>
      <c r="BU258" s="2" t="str">
        <f t="shared" si="449"/>
        <v/>
      </c>
      <c r="BV258" s="2" t="str">
        <f t="shared" si="449"/>
        <v/>
      </c>
      <c r="BW258" s="2" t="str">
        <f t="shared" si="449"/>
        <v/>
      </c>
      <c r="BX258" s="2" t="str">
        <f t="shared" si="449"/>
        <v/>
      </c>
      <c r="BY258" s="2" t="str">
        <f t="shared" si="449"/>
        <v/>
      </c>
      <c r="BZ258" s="2" t="str">
        <f t="shared" si="449"/>
        <v/>
      </c>
      <c r="CA258" s="2" t="str">
        <f t="shared" si="449"/>
        <v/>
      </c>
      <c r="CB258" s="2" t="str">
        <f t="shared" si="449"/>
        <v/>
      </c>
      <c r="CC258" s="2" t="str">
        <f t="shared" si="449"/>
        <v/>
      </c>
      <c r="CD258" s="2" t="str">
        <f t="shared" si="449"/>
        <v/>
      </c>
      <c r="CE258" s="2" t="str">
        <f t="shared" si="449"/>
        <v/>
      </c>
      <c r="CF258" s="2" t="str">
        <f t="shared" si="449"/>
        <v/>
      </c>
      <c r="CG258" s="2" t="str">
        <f t="shared" si="449"/>
        <v/>
      </c>
      <c r="CH258" s="2" t="str">
        <f t="shared" si="449"/>
        <v/>
      </c>
      <c r="CI258" s="2" t="str">
        <f t="shared" si="449"/>
        <v/>
      </c>
      <c r="CJ258" s="2" t="str">
        <f t="shared" si="449"/>
        <v/>
      </c>
      <c r="CK258" s="2" t="str">
        <f t="shared" si="449"/>
        <v/>
      </c>
    </row>
    <row r="259" spans="1:89" ht="14.5" customHeight="1">
      <c r="A259" s="5">
        <v>42917</v>
      </c>
      <c r="B259" s="6">
        <f t="shared" si="447"/>
        <v>0</v>
      </c>
      <c r="C259" s="2">
        <f t="shared" ref="C259:BN259" si="450">IF(C167="","",C167/(1-B75))</f>
        <v>0</v>
      </c>
      <c r="D259" s="2">
        <f t="shared" si="450"/>
        <v>1.1746280344557558E-3</v>
      </c>
      <c r="E259" s="2">
        <f t="shared" si="450"/>
        <v>1.1760094080752648E-3</v>
      </c>
      <c r="F259" s="2">
        <f t="shared" si="450"/>
        <v>0</v>
      </c>
      <c r="G259" s="2">
        <f t="shared" si="450"/>
        <v>7.8492935635792762E-4</v>
      </c>
      <c r="H259" s="2">
        <f t="shared" si="450"/>
        <v>3.927729772191674E-4</v>
      </c>
      <c r="I259" s="2">
        <f t="shared" si="450"/>
        <v>1.1787819253438116E-3</v>
      </c>
      <c r="J259" s="2">
        <f t="shared" si="450"/>
        <v>3.9339103068450007E-4</v>
      </c>
      <c r="K259" s="2">
        <f t="shared" si="450"/>
        <v>0</v>
      </c>
      <c r="L259" s="2">
        <f t="shared" si="450"/>
        <v>7.8709169618260545E-4</v>
      </c>
      <c r="M259" s="2">
        <f t="shared" si="450"/>
        <v>2.3631350925561244E-3</v>
      </c>
      <c r="N259" s="2">
        <f t="shared" si="450"/>
        <v>0</v>
      </c>
      <c r="O259" s="2">
        <f t="shared" si="450"/>
        <v>0</v>
      </c>
      <c r="P259" s="2">
        <f t="shared" si="450"/>
        <v>0</v>
      </c>
      <c r="Q259" s="2">
        <f t="shared" si="450"/>
        <v>7.8957757599684101E-4</v>
      </c>
      <c r="R259" s="2">
        <f t="shared" si="450"/>
        <v>0</v>
      </c>
      <c r="S259" s="2">
        <f t="shared" si="450"/>
        <v>3.9510075069142776E-4</v>
      </c>
      <c r="T259" s="2">
        <f t="shared" si="450"/>
        <v>7.905138339920942E-4</v>
      </c>
      <c r="U259" s="2">
        <f t="shared" si="450"/>
        <v>0</v>
      </c>
      <c r="V259" s="2">
        <f t="shared" si="450"/>
        <v>0</v>
      </c>
      <c r="W259" s="2">
        <f t="shared" si="450"/>
        <v>0</v>
      </c>
      <c r="X259" s="2" t="str">
        <f t="shared" si="450"/>
        <v/>
      </c>
      <c r="Y259" s="2" t="str">
        <f t="shared" si="450"/>
        <v/>
      </c>
      <c r="Z259" s="2" t="str">
        <f t="shared" si="450"/>
        <v/>
      </c>
      <c r="AA259" s="2" t="str">
        <f t="shared" si="450"/>
        <v/>
      </c>
      <c r="AB259" s="2" t="str">
        <f t="shared" si="450"/>
        <v/>
      </c>
      <c r="AC259" s="2" t="str">
        <f t="shared" si="450"/>
        <v/>
      </c>
      <c r="AD259" s="2" t="str">
        <f t="shared" si="450"/>
        <v/>
      </c>
      <c r="AE259" s="2" t="str">
        <f t="shared" si="450"/>
        <v/>
      </c>
      <c r="AF259" s="2" t="str">
        <f t="shared" si="450"/>
        <v/>
      </c>
      <c r="AG259" s="2" t="str">
        <f t="shared" si="450"/>
        <v/>
      </c>
      <c r="AH259" s="2" t="str">
        <f t="shared" si="450"/>
        <v/>
      </c>
      <c r="AI259" s="2" t="str">
        <f t="shared" si="450"/>
        <v/>
      </c>
      <c r="AJ259" s="2" t="str">
        <f t="shared" si="450"/>
        <v/>
      </c>
      <c r="AK259" s="2" t="str">
        <f t="shared" si="450"/>
        <v/>
      </c>
      <c r="AL259" s="2" t="str">
        <f t="shared" si="450"/>
        <v/>
      </c>
      <c r="AM259" s="2" t="str">
        <f t="shared" si="450"/>
        <v/>
      </c>
      <c r="AN259" s="2" t="str">
        <f t="shared" si="450"/>
        <v/>
      </c>
      <c r="AO259" s="2" t="str">
        <f t="shared" si="450"/>
        <v/>
      </c>
      <c r="AP259" s="2" t="str">
        <f t="shared" si="450"/>
        <v/>
      </c>
      <c r="AQ259" s="2" t="str">
        <f t="shared" si="450"/>
        <v/>
      </c>
      <c r="AR259" s="2" t="str">
        <f t="shared" si="450"/>
        <v/>
      </c>
      <c r="AS259" s="2" t="str">
        <f t="shared" si="450"/>
        <v/>
      </c>
      <c r="AT259" s="2" t="str">
        <f t="shared" si="450"/>
        <v/>
      </c>
      <c r="AU259" s="2" t="str">
        <f t="shared" si="450"/>
        <v/>
      </c>
      <c r="AV259" s="2" t="str">
        <f t="shared" si="450"/>
        <v/>
      </c>
      <c r="AW259" s="2" t="str">
        <f t="shared" si="450"/>
        <v/>
      </c>
      <c r="AX259" s="2" t="str">
        <f t="shared" si="450"/>
        <v/>
      </c>
      <c r="AY259" s="2" t="str">
        <f t="shared" si="450"/>
        <v/>
      </c>
      <c r="AZ259" s="2" t="str">
        <f t="shared" si="450"/>
        <v/>
      </c>
      <c r="BA259" s="2" t="str">
        <f t="shared" si="450"/>
        <v/>
      </c>
      <c r="BB259" s="2" t="str">
        <f t="shared" si="450"/>
        <v/>
      </c>
      <c r="BC259" s="2" t="str">
        <f t="shared" si="450"/>
        <v/>
      </c>
      <c r="BD259" s="2" t="str">
        <f t="shared" si="450"/>
        <v/>
      </c>
      <c r="BE259" s="2" t="str">
        <f t="shared" si="450"/>
        <v/>
      </c>
      <c r="BF259" s="2" t="str">
        <f t="shared" si="450"/>
        <v/>
      </c>
      <c r="BG259" s="2" t="str">
        <f t="shared" si="450"/>
        <v/>
      </c>
      <c r="BH259" s="2" t="str">
        <f t="shared" si="450"/>
        <v/>
      </c>
      <c r="BI259" s="2" t="str">
        <f t="shared" si="450"/>
        <v/>
      </c>
      <c r="BJ259" s="2" t="str">
        <f t="shared" si="450"/>
        <v/>
      </c>
      <c r="BK259" s="2" t="str">
        <f t="shared" si="450"/>
        <v/>
      </c>
      <c r="BL259" s="2" t="str">
        <f t="shared" si="450"/>
        <v/>
      </c>
      <c r="BM259" s="2" t="str">
        <f t="shared" si="450"/>
        <v/>
      </c>
      <c r="BN259" s="2" t="str">
        <f t="shared" si="450"/>
        <v/>
      </c>
      <c r="BO259" s="2" t="str">
        <f t="shared" ref="BO259:CK259" si="451">IF(BO167="","",BO167/(1-BN75))</f>
        <v/>
      </c>
      <c r="BP259" s="2" t="str">
        <f t="shared" si="451"/>
        <v/>
      </c>
      <c r="BQ259" s="2" t="str">
        <f t="shared" si="451"/>
        <v/>
      </c>
      <c r="BR259" s="2" t="str">
        <f t="shared" si="451"/>
        <v/>
      </c>
      <c r="BS259" s="2" t="str">
        <f t="shared" si="451"/>
        <v/>
      </c>
      <c r="BT259" s="2" t="str">
        <f t="shared" si="451"/>
        <v/>
      </c>
      <c r="BU259" s="2" t="str">
        <f t="shared" si="451"/>
        <v/>
      </c>
      <c r="BV259" s="2" t="str">
        <f t="shared" si="451"/>
        <v/>
      </c>
      <c r="BW259" s="2" t="str">
        <f t="shared" si="451"/>
        <v/>
      </c>
      <c r="BX259" s="2" t="str">
        <f t="shared" si="451"/>
        <v/>
      </c>
      <c r="BY259" s="2" t="str">
        <f t="shared" si="451"/>
        <v/>
      </c>
      <c r="BZ259" s="2" t="str">
        <f t="shared" si="451"/>
        <v/>
      </c>
      <c r="CA259" s="2" t="str">
        <f t="shared" si="451"/>
        <v/>
      </c>
      <c r="CB259" s="2" t="str">
        <f t="shared" si="451"/>
        <v/>
      </c>
      <c r="CC259" s="2" t="str">
        <f t="shared" si="451"/>
        <v/>
      </c>
      <c r="CD259" s="2" t="str">
        <f t="shared" si="451"/>
        <v/>
      </c>
      <c r="CE259" s="2" t="str">
        <f t="shared" si="451"/>
        <v/>
      </c>
      <c r="CF259" s="2" t="str">
        <f t="shared" si="451"/>
        <v/>
      </c>
      <c r="CG259" s="2" t="str">
        <f t="shared" si="451"/>
        <v/>
      </c>
      <c r="CH259" s="2" t="str">
        <f t="shared" si="451"/>
        <v/>
      </c>
      <c r="CI259" s="2" t="str">
        <f t="shared" si="451"/>
        <v/>
      </c>
      <c r="CJ259" s="2" t="str">
        <f t="shared" si="451"/>
        <v/>
      </c>
      <c r="CK259" s="2" t="str">
        <f t="shared" si="451"/>
        <v/>
      </c>
    </row>
    <row r="260" spans="1:89" ht="14.5" customHeight="1">
      <c r="A260" s="5">
        <v>42948</v>
      </c>
      <c r="B260" s="6">
        <f t="shared" si="447"/>
        <v>0</v>
      </c>
      <c r="C260" s="2">
        <f t="shared" ref="C260:BN260" si="452">IF(C168="","",C168/(1-B76))</f>
        <v>0</v>
      </c>
      <c r="D260" s="2">
        <f t="shared" si="452"/>
        <v>7.1250445315283219E-4</v>
      </c>
      <c r="E260" s="2">
        <f t="shared" si="452"/>
        <v>2.1390374331550803E-3</v>
      </c>
      <c r="F260" s="2">
        <f t="shared" si="452"/>
        <v>3.5727045373347622E-4</v>
      </c>
      <c r="G260" s="2">
        <f t="shared" si="452"/>
        <v>0</v>
      </c>
      <c r="H260" s="2">
        <f t="shared" si="452"/>
        <v>2.859185132237312E-3</v>
      </c>
      <c r="I260" s="2">
        <f t="shared" si="452"/>
        <v>0</v>
      </c>
      <c r="J260" s="2">
        <f t="shared" si="452"/>
        <v>7.1684587813620072E-4</v>
      </c>
      <c r="K260" s="2">
        <f t="shared" si="452"/>
        <v>0</v>
      </c>
      <c r="L260" s="2">
        <f t="shared" si="452"/>
        <v>1.4347202295552375E-3</v>
      </c>
      <c r="M260" s="2">
        <f t="shared" si="452"/>
        <v>0</v>
      </c>
      <c r="N260" s="2">
        <f t="shared" si="452"/>
        <v>3.591954022988497E-4</v>
      </c>
      <c r="O260" s="2">
        <f t="shared" si="452"/>
        <v>0</v>
      </c>
      <c r="P260" s="2">
        <f t="shared" si="452"/>
        <v>0</v>
      </c>
      <c r="Q260" s="2">
        <f t="shared" si="452"/>
        <v>7.1864893999281352E-4</v>
      </c>
      <c r="R260" s="2">
        <f t="shared" si="452"/>
        <v>1.0787486515641863E-3</v>
      </c>
      <c r="S260" s="2">
        <f t="shared" si="452"/>
        <v>0</v>
      </c>
      <c r="T260" s="2">
        <f t="shared" si="452"/>
        <v>0</v>
      </c>
      <c r="U260" s="2">
        <f t="shared" si="452"/>
        <v>0</v>
      </c>
      <c r="V260" s="2">
        <f t="shared" si="452"/>
        <v>3.5997120230381481E-4</v>
      </c>
      <c r="W260" s="2" t="str">
        <f t="shared" si="452"/>
        <v/>
      </c>
      <c r="X260" s="2" t="str">
        <f t="shared" si="452"/>
        <v/>
      </c>
      <c r="Y260" s="2" t="str">
        <f t="shared" si="452"/>
        <v/>
      </c>
      <c r="Z260" s="2" t="str">
        <f t="shared" si="452"/>
        <v/>
      </c>
      <c r="AA260" s="2" t="str">
        <f t="shared" si="452"/>
        <v/>
      </c>
      <c r="AB260" s="2" t="str">
        <f t="shared" si="452"/>
        <v/>
      </c>
      <c r="AC260" s="2" t="str">
        <f t="shared" si="452"/>
        <v/>
      </c>
      <c r="AD260" s="2" t="str">
        <f t="shared" si="452"/>
        <v/>
      </c>
      <c r="AE260" s="2" t="str">
        <f t="shared" si="452"/>
        <v/>
      </c>
      <c r="AF260" s="2" t="str">
        <f t="shared" si="452"/>
        <v/>
      </c>
      <c r="AG260" s="2" t="str">
        <f t="shared" si="452"/>
        <v/>
      </c>
      <c r="AH260" s="2" t="str">
        <f t="shared" si="452"/>
        <v/>
      </c>
      <c r="AI260" s="2" t="str">
        <f t="shared" si="452"/>
        <v/>
      </c>
      <c r="AJ260" s="2" t="str">
        <f t="shared" si="452"/>
        <v/>
      </c>
      <c r="AK260" s="2" t="str">
        <f t="shared" si="452"/>
        <v/>
      </c>
      <c r="AL260" s="2" t="str">
        <f t="shared" si="452"/>
        <v/>
      </c>
      <c r="AM260" s="2" t="str">
        <f t="shared" si="452"/>
        <v/>
      </c>
      <c r="AN260" s="2" t="str">
        <f t="shared" si="452"/>
        <v/>
      </c>
      <c r="AO260" s="2" t="str">
        <f t="shared" si="452"/>
        <v/>
      </c>
      <c r="AP260" s="2" t="str">
        <f t="shared" si="452"/>
        <v/>
      </c>
      <c r="AQ260" s="2" t="str">
        <f t="shared" si="452"/>
        <v/>
      </c>
      <c r="AR260" s="2" t="str">
        <f t="shared" si="452"/>
        <v/>
      </c>
      <c r="AS260" s="2" t="str">
        <f t="shared" si="452"/>
        <v/>
      </c>
      <c r="AT260" s="2" t="str">
        <f t="shared" si="452"/>
        <v/>
      </c>
      <c r="AU260" s="2" t="str">
        <f t="shared" si="452"/>
        <v/>
      </c>
      <c r="AV260" s="2" t="str">
        <f t="shared" si="452"/>
        <v/>
      </c>
      <c r="AW260" s="2" t="str">
        <f t="shared" si="452"/>
        <v/>
      </c>
      <c r="AX260" s="2" t="str">
        <f t="shared" si="452"/>
        <v/>
      </c>
      <c r="AY260" s="2" t="str">
        <f t="shared" si="452"/>
        <v/>
      </c>
      <c r="AZ260" s="2" t="str">
        <f t="shared" si="452"/>
        <v/>
      </c>
      <c r="BA260" s="2" t="str">
        <f t="shared" si="452"/>
        <v/>
      </c>
      <c r="BB260" s="2" t="str">
        <f t="shared" si="452"/>
        <v/>
      </c>
      <c r="BC260" s="2" t="str">
        <f t="shared" si="452"/>
        <v/>
      </c>
      <c r="BD260" s="2" t="str">
        <f t="shared" si="452"/>
        <v/>
      </c>
      <c r="BE260" s="2" t="str">
        <f t="shared" si="452"/>
        <v/>
      </c>
      <c r="BF260" s="2" t="str">
        <f t="shared" si="452"/>
        <v/>
      </c>
      <c r="BG260" s="2" t="str">
        <f t="shared" si="452"/>
        <v/>
      </c>
      <c r="BH260" s="2" t="str">
        <f t="shared" si="452"/>
        <v/>
      </c>
      <c r="BI260" s="2" t="str">
        <f t="shared" si="452"/>
        <v/>
      </c>
      <c r="BJ260" s="2" t="str">
        <f t="shared" si="452"/>
        <v/>
      </c>
      <c r="BK260" s="2" t="str">
        <f t="shared" si="452"/>
        <v/>
      </c>
      <c r="BL260" s="2" t="str">
        <f t="shared" si="452"/>
        <v/>
      </c>
      <c r="BM260" s="2" t="str">
        <f t="shared" si="452"/>
        <v/>
      </c>
      <c r="BN260" s="2" t="str">
        <f t="shared" si="452"/>
        <v/>
      </c>
      <c r="BO260" s="2" t="str">
        <f t="shared" ref="BO260:CK260" si="453">IF(BO168="","",BO168/(1-BN76))</f>
        <v/>
      </c>
      <c r="BP260" s="2" t="str">
        <f t="shared" si="453"/>
        <v/>
      </c>
      <c r="BQ260" s="2" t="str">
        <f t="shared" si="453"/>
        <v/>
      </c>
      <c r="BR260" s="2" t="str">
        <f t="shared" si="453"/>
        <v/>
      </c>
      <c r="BS260" s="2" t="str">
        <f t="shared" si="453"/>
        <v/>
      </c>
      <c r="BT260" s="2" t="str">
        <f t="shared" si="453"/>
        <v/>
      </c>
      <c r="BU260" s="2" t="str">
        <f t="shared" si="453"/>
        <v/>
      </c>
      <c r="BV260" s="2" t="str">
        <f t="shared" si="453"/>
        <v/>
      </c>
      <c r="BW260" s="2" t="str">
        <f t="shared" si="453"/>
        <v/>
      </c>
      <c r="BX260" s="2" t="str">
        <f t="shared" si="453"/>
        <v/>
      </c>
      <c r="BY260" s="2" t="str">
        <f t="shared" si="453"/>
        <v/>
      </c>
      <c r="BZ260" s="2" t="str">
        <f t="shared" si="453"/>
        <v/>
      </c>
      <c r="CA260" s="2" t="str">
        <f t="shared" si="453"/>
        <v/>
      </c>
      <c r="CB260" s="2" t="str">
        <f t="shared" si="453"/>
        <v/>
      </c>
      <c r="CC260" s="2" t="str">
        <f t="shared" si="453"/>
        <v/>
      </c>
      <c r="CD260" s="2" t="str">
        <f t="shared" si="453"/>
        <v/>
      </c>
      <c r="CE260" s="2" t="str">
        <f t="shared" si="453"/>
        <v/>
      </c>
      <c r="CF260" s="2" t="str">
        <f t="shared" si="453"/>
        <v/>
      </c>
      <c r="CG260" s="2" t="str">
        <f t="shared" si="453"/>
        <v/>
      </c>
      <c r="CH260" s="2" t="str">
        <f t="shared" si="453"/>
        <v/>
      </c>
      <c r="CI260" s="2" t="str">
        <f t="shared" si="453"/>
        <v/>
      </c>
      <c r="CJ260" s="2" t="str">
        <f t="shared" si="453"/>
        <v/>
      </c>
      <c r="CK260" s="2" t="str">
        <f t="shared" si="453"/>
        <v/>
      </c>
    </row>
    <row r="261" spans="1:89" ht="14.5" customHeight="1">
      <c r="A261" s="5">
        <v>42979</v>
      </c>
      <c r="B261" s="6">
        <f t="shared" si="447"/>
        <v>0</v>
      </c>
      <c r="C261" s="2">
        <f t="shared" ref="C261:BN261" si="454">IF(C169="","",C169/(1-B77))</f>
        <v>0</v>
      </c>
      <c r="D261" s="2">
        <f t="shared" si="454"/>
        <v>1.6937669376693768E-3</v>
      </c>
      <c r="E261" s="2">
        <f t="shared" si="454"/>
        <v>3.3932813030200217E-4</v>
      </c>
      <c r="F261" s="2">
        <f t="shared" si="454"/>
        <v>3.3944331296673422E-4</v>
      </c>
      <c r="G261" s="2">
        <f t="shared" si="454"/>
        <v>1.0186757215619698E-3</v>
      </c>
      <c r="H261" s="2">
        <f t="shared" si="454"/>
        <v>0</v>
      </c>
      <c r="I261" s="2">
        <f t="shared" si="454"/>
        <v>2.3793337865397686E-3</v>
      </c>
      <c r="J261" s="2">
        <f t="shared" si="454"/>
        <v>2.0442930153321973E-3</v>
      </c>
      <c r="K261" s="2">
        <f t="shared" si="454"/>
        <v>1.3656538067599857E-3</v>
      </c>
      <c r="L261" s="2">
        <f t="shared" si="454"/>
        <v>1.0256410256410261E-3</v>
      </c>
      <c r="M261" s="2">
        <f t="shared" si="454"/>
        <v>0</v>
      </c>
      <c r="N261" s="2">
        <f t="shared" si="454"/>
        <v>3.4223134839151277E-4</v>
      </c>
      <c r="O261" s="2">
        <f t="shared" si="454"/>
        <v>0</v>
      </c>
      <c r="P261" s="2">
        <f t="shared" si="454"/>
        <v>0</v>
      </c>
      <c r="Q261" s="2">
        <f t="shared" si="454"/>
        <v>0</v>
      </c>
      <c r="R261" s="2">
        <f t="shared" si="454"/>
        <v>0</v>
      </c>
      <c r="S261" s="2">
        <f t="shared" si="454"/>
        <v>0</v>
      </c>
      <c r="T261" s="2">
        <f t="shared" si="454"/>
        <v>0</v>
      </c>
      <c r="U261" s="2">
        <f t="shared" si="454"/>
        <v>3.4234851078397818E-4</v>
      </c>
      <c r="V261" s="2" t="str">
        <f t="shared" si="454"/>
        <v/>
      </c>
      <c r="W261" s="2" t="str">
        <f t="shared" si="454"/>
        <v/>
      </c>
      <c r="X261" s="2" t="str">
        <f t="shared" si="454"/>
        <v/>
      </c>
      <c r="Y261" s="2" t="str">
        <f t="shared" si="454"/>
        <v/>
      </c>
      <c r="Z261" s="2" t="str">
        <f t="shared" si="454"/>
        <v/>
      </c>
      <c r="AA261" s="2" t="str">
        <f t="shared" si="454"/>
        <v/>
      </c>
      <c r="AB261" s="2" t="str">
        <f t="shared" si="454"/>
        <v/>
      </c>
      <c r="AC261" s="2" t="str">
        <f t="shared" si="454"/>
        <v/>
      </c>
      <c r="AD261" s="2" t="str">
        <f t="shared" si="454"/>
        <v/>
      </c>
      <c r="AE261" s="2" t="str">
        <f t="shared" si="454"/>
        <v/>
      </c>
      <c r="AF261" s="2" t="str">
        <f t="shared" si="454"/>
        <v/>
      </c>
      <c r="AG261" s="2" t="str">
        <f t="shared" si="454"/>
        <v/>
      </c>
      <c r="AH261" s="2" t="str">
        <f t="shared" si="454"/>
        <v/>
      </c>
      <c r="AI261" s="2" t="str">
        <f t="shared" si="454"/>
        <v/>
      </c>
      <c r="AJ261" s="2" t="str">
        <f t="shared" si="454"/>
        <v/>
      </c>
      <c r="AK261" s="2" t="str">
        <f t="shared" si="454"/>
        <v/>
      </c>
      <c r="AL261" s="2" t="str">
        <f t="shared" si="454"/>
        <v/>
      </c>
      <c r="AM261" s="2" t="str">
        <f t="shared" si="454"/>
        <v/>
      </c>
      <c r="AN261" s="2" t="str">
        <f t="shared" si="454"/>
        <v/>
      </c>
      <c r="AO261" s="2" t="str">
        <f t="shared" si="454"/>
        <v/>
      </c>
      <c r="AP261" s="2" t="str">
        <f t="shared" si="454"/>
        <v/>
      </c>
      <c r="AQ261" s="2" t="str">
        <f t="shared" si="454"/>
        <v/>
      </c>
      <c r="AR261" s="2" t="str">
        <f t="shared" si="454"/>
        <v/>
      </c>
      <c r="AS261" s="2" t="str">
        <f t="shared" si="454"/>
        <v/>
      </c>
      <c r="AT261" s="2" t="str">
        <f t="shared" si="454"/>
        <v/>
      </c>
      <c r="AU261" s="2" t="str">
        <f t="shared" si="454"/>
        <v/>
      </c>
      <c r="AV261" s="2" t="str">
        <f t="shared" si="454"/>
        <v/>
      </c>
      <c r="AW261" s="2" t="str">
        <f t="shared" si="454"/>
        <v/>
      </c>
      <c r="AX261" s="2" t="str">
        <f t="shared" si="454"/>
        <v/>
      </c>
      <c r="AY261" s="2" t="str">
        <f t="shared" si="454"/>
        <v/>
      </c>
      <c r="AZ261" s="2" t="str">
        <f t="shared" si="454"/>
        <v/>
      </c>
      <c r="BA261" s="2" t="str">
        <f t="shared" si="454"/>
        <v/>
      </c>
      <c r="BB261" s="2" t="str">
        <f t="shared" si="454"/>
        <v/>
      </c>
      <c r="BC261" s="2" t="str">
        <f t="shared" si="454"/>
        <v/>
      </c>
      <c r="BD261" s="2" t="str">
        <f t="shared" si="454"/>
        <v/>
      </c>
      <c r="BE261" s="2" t="str">
        <f t="shared" si="454"/>
        <v/>
      </c>
      <c r="BF261" s="2" t="str">
        <f t="shared" si="454"/>
        <v/>
      </c>
      <c r="BG261" s="2" t="str">
        <f t="shared" si="454"/>
        <v/>
      </c>
      <c r="BH261" s="2" t="str">
        <f t="shared" si="454"/>
        <v/>
      </c>
      <c r="BI261" s="2" t="str">
        <f t="shared" si="454"/>
        <v/>
      </c>
      <c r="BJ261" s="2" t="str">
        <f t="shared" si="454"/>
        <v/>
      </c>
      <c r="BK261" s="2" t="str">
        <f t="shared" si="454"/>
        <v/>
      </c>
      <c r="BL261" s="2" t="str">
        <f t="shared" si="454"/>
        <v/>
      </c>
      <c r="BM261" s="2" t="str">
        <f t="shared" si="454"/>
        <v/>
      </c>
      <c r="BN261" s="2" t="str">
        <f t="shared" si="454"/>
        <v/>
      </c>
      <c r="BO261" s="2" t="str">
        <f t="shared" ref="BO261:CK261" si="455">IF(BO169="","",BO169/(1-BN77))</f>
        <v/>
      </c>
      <c r="BP261" s="2" t="str">
        <f t="shared" si="455"/>
        <v/>
      </c>
      <c r="BQ261" s="2" t="str">
        <f t="shared" si="455"/>
        <v/>
      </c>
      <c r="BR261" s="2" t="str">
        <f t="shared" si="455"/>
        <v/>
      </c>
      <c r="BS261" s="2" t="str">
        <f t="shared" si="455"/>
        <v/>
      </c>
      <c r="BT261" s="2" t="str">
        <f t="shared" si="455"/>
        <v/>
      </c>
      <c r="BU261" s="2" t="str">
        <f t="shared" si="455"/>
        <v/>
      </c>
      <c r="BV261" s="2" t="str">
        <f t="shared" si="455"/>
        <v/>
      </c>
      <c r="BW261" s="2" t="str">
        <f t="shared" si="455"/>
        <v/>
      </c>
      <c r="BX261" s="2" t="str">
        <f t="shared" si="455"/>
        <v/>
      </c>
      <c r="BY261" s="2" t="str">
        <f t="shared" si="455"/>
        <v/>
      </c>
      <c r="BZ261" s="2" t="str">
        <f t="shared" si="455"/>
        <v/>
      </c>
      <c r="CA261" s="2" t="str">
        <f t="shared" si="455"/>
        <v/>
      </c>
      <c r="CB261" s="2" t="str">
        <f t="shared" si="455"/>
        <v/>
      </c>
      <c r="CC261" s="2" t="str">
        <f t="shared" si="455"/>
        <v/>
      </c>
      <c r="CD261" s="2" t="str">
        <f t="shared" si="455"/>
        <v/>
      </c>
      <c r="CE261" s="2" t="str">
        <f t="shared" si="455"/>
        <v/>
      </c>
      <c r="CF261" s="2" t="str">
        <f t="shared" si="455"/>
        <v/>
      </c>
      <c r="CG261" s="2" t="str">
        <f t="shared" si="455"/>
        <v/>
      </c>
      <c r="CH261" s="2" t="str">
        <f t="shared" si="455"/>
        <v/>
      </c>
      <c r="CI261" s="2" t="str">
        <f t="shared" si="455"/>
        <v/>
      </c>
      <c r="CJ261" s="2" t="str">
        <f t="shared" si="455"/>
        <v/>
      </c>
      <c r="CK261" s="2" t="str">
        <f t="shared" si="455"/>
        <v/>
      </c>
    </row>
    <row r="262" spans="1:89" ht="14.5" customHeight="1">
      <c r="A262" s="5">
        <v>43009</v>
      </c>
      <c r="B262" s="6">
        <f t="shared" si="447"/>
        <v>0</v>
      </c>
      <c r="C262" s="2">
        <f t="shared" ref="C262:BN262" si="456">IF(C170="","",C170/(1-B78))</f>
        <v>0</v>
      </c>
      <c r="D262" s="2">
        <f t="shared" si="456"/>
        <v>1.0683760683760685E-3</v>
      </c>
      <c r="E262" s="2">
        <f t="shared" si="456"/>
        <v>0</v>
      </c>
      <c r="F262" s="2">
        <f t="shared" si="456"/>
        <v>3.5650623885917997E-4</v>
      </c>
      <c r="G262" s="2">
        <f t="shared" si="456"/>
        <v>0</v>
      </c>
      <c r="H262" s="2">
        <f t="shared" si="456"/>
        <v>7.132667617689017E-4</v>
      </c>
      <c r="I262" s="2">
        <f t="shared" si="456"/>
        <v>1.0706638115631688E-3</v>
      </c>
      <c r="J262" s="2">
        <f t="shared" si="456"/>
        <v>0</v>
      </c>
      <c r="K262" s="2">
        <f t="shared" si="456"/>
        <v>0</v>
      </c>
      <c r="L262" s="2">
        <f t="shared" si="456"/>
        <v>3.5727045373347644E-4</v>
      </c>
      <c r="M262" s="2">
        <f t="shared" si="456"/>
        <v>3.5739814152966422E-4</v>
      </c>
      <c r="N262" s="2">
        <f t="shared" si="456"/>
        <v>1.7876296031462281E-3</v>
      </c>
      <c r="O262" s="2">
        <f t="shared" si="456"/>
        <v>3.5816618911174719E-4</v>
      </c>
      <c r="P262" s="2">
        <f t="shared" si="456"/>
        <v>2.1497671085632395E-3</v>
      </c>
      <c r="Q262" s="2">
        <f t="shared" si="456"/>
        <v>0</v>
      </c>
      <c r="R262" s="2">
        <f t="shared" si="456"/>
        <v>0</v>
      </c>
      <c r="S262" s="2">
        <f t="shared" si="456"/>
        <v>3.5906642728904953E-4</v>
      </c>
      <c r="T262" s="2">
        <f t="shared" si="456"/>
        <v>3.5919540229884986E-4</v>
      </c>
      <c r="U262" s="2" t="str">
        <f t="shared" si="456"/>
        <v/>
      </c>
      <c r="V262" s="2" t="str">
        <f t="shared" si="456"/>
        <v/>
      </c>
      <c r="W262" s="2" t="str">
        <f t="shared" si="456"/>
        <v/>
      </c>
      <c r="X262" s="2" t="str">
        <f t="shared" si="456"/>
        <v/>
      </c>
      <c r="Y262" s="2" t="str">
        <f t="shared" si="456"/>
        <v/>
      </c>
      <c r="Z262" s="2" t="str">
        <f t="shared" si="456"/>
        <v/>
      </c>
      <c r="AA262" s="2" t="str">
        <f t="shared" si="456"/>
        <v/>
      </c>
      <c r="AB262" s="2" t="str">
        <f t="shared" si="456"/>
        <v/>
      </c>
      <c r="AC262" s="2" t="str">
        <f t="shared" si="456"/>
        <v/>
      </c>
      <c r="AD262" s="2" t="str">
        <f t="shared" si="456"/>
        <v/>
      </c>
      <c r="AE262" s="2" t="str">
        <f t="shared" si="456"/>
        <v/>
      </c>
      <c r="AF262" s="2" t="str">
        <f t="shared" si="456"/>
        <v/>
      </c>
      <c r="AG262" s="2" t="str">
        <f t="shared" si="456"/>
        <v/>
      </c>
      <c r="AH262" s="2" t="str">
        <f t="shared" si="456"/>
        <v/>
      </c>
      <c r="AI262" s="2" t="str">
        <f t="shared" si="456"/>
        <v/>
      </c>
      <c r="AJ262" s="2" t="str">
        <f t="shared" si="456"/>
        <v/>
      </c>
      <c r="AK262" s="2" t="str">
        <f t="shared" si="456"/>
        <v/>
      </c>
      <c r="AL262" s="2" t="str">
        <f t="shared" si="456"/>
        <v/>
      </c>
      <c r="AM262" s="2" t="str">
        <f t="shared" si="456"/>
        <v/>
      </c>
      <c r="AN262" s="2" t="str">
        <f t="shared" si="456"/>
        <v/>
      </c>
      <c r="AO262" s="2" t="str">
        <f t="shared" si="456"/>
        <v/>
      </c>
      <c r="AP262" s="2" t="str">
        <f t="shared" si="456"/>
        <v/>
      </c>
      <c r="AQ262" s="2" t="str">
        <f t="shared" si="456"/>
        <v/>
      </c>
      <c r="AR262" s="2" t="str">
        <f t="shared" si="456"/>
        <v/>
      </c>
      <c r="AS262" s="2" t="str">
        <f t="shared" si="456"/>
        <v/>
      </c>
      <c r="AT262" s="2" t="str">
        <f t="shared" si="456"/>
        <v/>
      </c>
      <c r="AU262" s="2" t="str">
        <f t="shared" si="456"/>
        <v/>
      </c>
      <c r="AV262" s="2" t="str">
        <f t="shared" si="456"/>
        <v/>
      </c>
      <c r="AW262" s="2" t="str">
        <f t="shared" si="456"/>
        <v/>
      </c>
      <c r="AX262" s="2" t="str">
        <f t="shared" si="456"/>
        <v/>
      </c>
      <c r="AY262" s="2" t="str">
        <f t="shared" si="456"/>
        <v/>
      </c>
      <c r="AZ262" s="2" t="str">
        <f t="shared" si="456"/>
        <v/>
      </c>
      <c r="BA262" s="2" t="str">
        <f t="shared" si="456"/>
        <v/>
      </c>
      <c r="BB262" s="2" t="str">
        <f t="shared" si="456"/>
        <v/>
      </c>
      <c r="BC262" s="2" t="str">
        <f t="shared" si="456"/>
        <v/>
      </c>
      <c r="BD262" s="2" t="str">
        <f t="shared" si="456"/>
        <v/>
      </c>
      <c r="BE262" s="2" t="str">
        <f t="shared" si="456"/>
        <v/>
      </c>
      <c r="BF262" s="2" t="str">
        <f t="shared" si="456"/>
        <v/>
      </c>
      <c r="BG262" s="2" t="str">
        <f t="shared" si="456"/>
        <v/>
      </c>
      <c r="BH262" s="2" t="str">
        <f t="shared" si="456"/>
        <v/>
      </c>
      <c r="BI262" s="2" t="str">
        <f t="shared" si="456"/>
        <v/>
      </c>
      <c r="BJ262" s="2" t="str">
        <f t="shared" si="456"/>
        <v/>
      </c>
      <c r="BK262" s="2" t="str">
        <f t="shared" si="456"/>
        <v/>
      </c>
      <c r="BL262" s="2" t="str">
        <f t="shared" si="456"/>
        <v/>
      </c>
      <c r="BM262" s="2" t="str">
        <f t="shared" si="456"/>
        <v/>
      </c>
      <c r="BN262" s="2" t="str">
        <f t="shared" si="456"/>
        <v/>
      </c>
      <c r="BO262" s="2" t="str">
        <f t="shared" ref="BO262:CK262" si="457">IF(BO170="","",BO170/(1-BN78))</f>
        <v/>
      </c>
      <c r="BP262" s="2" t="str">
        <f t="shared" si="457"/>
        <v/>
      </c>
      <c r="BQ262" s="2" t="str">
        <f t="shared" si="457"/>
        <v/>
      </c>
      <c r="BR262" s="2" t="str">
        <f t="shared" si="457"/>
        <v/>
      </c>
      <c r="BS262" s="2" t="str">
        <f t="shared" si="457"/>
        <v/>
      </c>
      <c r="BT262" s="2" t="str">
        <f t="shared" si="457"/>
        <v/>
      </c>
      <c r="BU262" s="2" t="str">
        <f t="shared" si="457"/>
        <v/>
      </c>
      <c r="BV262" s="2" t="str">
        <f t="shared" si="457"/>
        <v/>
      </c>
      <c r="BW262" s="2" t="str">
        <f t="shared" si="457"/>
        <v/>
      </c>
      <c r="BX262" s="2" t="str">
        <f t="shared" si="457"/>
        <v/>
      </c>
      <c r="BY262" s="2" t="str">
        <f t="shared" si="457"/>
        <v/>
      </c>
      <c r="BZ262" s="2" t="str">
        <f t="shared" si="457"/>
        <v/>
      </c>
      <c r="CA262" s="2" t="str">
        <f t="shared" si="457"/>
        <v/>
      </c>
      <c r="CB262" s="2" t="str">
        <f t="shared" si="457"/>
        <v/>
      </c>
      <c r="CC262" s="2" t="str">
        <f t="shared" si="457"/>
        <v/>
      </c>
      <c r="CD262" s="2" t="str">
        <f t="shared" si="457"/>
        <v/>
      </c>
      <c r="CE262" s="2" t="str">
        <f t="shared" si="457"/>
        <v/>
      </c>
      <c r="CF262" s="2" t="str">
        <f t="shared" si="457"/>
        <v/>
      </c>
      <c r="CG262" s="2" t="str">
        <f t="shared" si="457"/>
        <v/>
      </c>
      <c r="CH262" s="2" t="str">
        <f t="shared" si="457"/>
        <v/>
      </c>
      <c r="CI262" s="2" t="str">
        <f t="shared" si="457"/>
        <v/>
      </c>
      <c r="CJ262" s="2" t="str">
        <f t="shared" si="457"/>
        <v/>
      </c>
      <c r="CK262" s="2" t="str">
        <f t="shared" si="457"/>
        <v/>
      </c>
    </row>
    <row r="263" spans="1:89" ht="14.5" customHeight="1">
      <c r="A263" s="5">
        <v>43040</v>
      </c>
      <c r="B263" s="6">
        <f t="shared" si="447"/>
        <v>0</v>
      </c>
      <c r="C263" s="2">
        <f t="shared" ref="C263:BN263" si="458">IF(C171="","",C171/(1-B79))</f>
        <v>0</v>
      </c>
      <c r="D263" s="2">
        <f t="shared" si="458"/>
        <v>6.889424733034792E-4</v>
      </c>
      <c r="E263" s="2">
        <f t="shared" si="458"/>
        <v>1.3788348845225785E-3</v>
      </c>
      <c r="F263" s="2">
        <f t="shared" si="458"/>
        <v>0</v>
      </c>
      <c r="G263" s="2">
        <f t="shared" si="458"/>
        <v>1.3807386952019332E-3</v>
      </c>
      <c r="H263" s="2">
        <f t="shared" si="458"/>
        <v>6.9132388524023494E-4</v>
      </c>
      <c r="I263" s="2">
        <f t="shared" si="458"/>
        <v>3.4590107229332423E-4</v>
      </c>
      <c r="J263" s="2">
        <f t="shared" si="458"/>
        <v>6.9204152249134968E-4</v>
      </c>
      <c r="K263" s="2">
        <f t="shared" si="458"/>
        <v>1.3850415512465372E-3</v>
      </c>
      <c r="L263" s="2">
        <f t="shared" si="458"/>
        <v>0</v>
      </c>
      <c r="M263" s="2">
        <f t="shared" si="458"/>
        <v>1.0402219140083222E-3</v>
      </c>
      <c r="N263" s="2">
        <f t="shared" si="458"/>
        <v>1.0413051023950022E-3</v>
      </c>
      <c r="O263" s="2">
        <f t="shared" si="458"/>
        <v>1.3898540653231397E-3</v>
      </c>
      <c r="P263" s="2">
        <f t="shared" si="458"/>
        <v>3.4794711203897107E-4</v>
      </c>
      <c r="Q263" s="2">
        <f t="shared" si="458"/>
        <v>0</v>
      </c>
      <c r="R263" s="2">
        <f t="shared" si="458"/>
        <v>3.4806822137138806E-4</v>
      </c>
      <c r="S263" s="2">
        <f t="shared" si="458"/>
        <v>1.3927576601671314E-3</v>
      </c>
      <c r="T263" s="2" t="str">
        <f t="shared" si="458"/>
        <v/>
      </c>
      <c r="U263" s="2" t="str">
        <f t="shared" si="458"/>
        <v/>
      </c>
      <c r="V263" s="2" t="str">
        <f t="shared" si="458"/>
        <v/>
      </c>
      <c r="W263" s="2" t="str">
        <f t="shared" si="458"/>
        <v/>
      </c>
      <c r="X263" s="2" t="str">
        <f t="shared" si="458"/>
        <v/>
      </c>
      <c r="Y263" s="2" t="str">
        <f t="shared" si="458"/>
        <v/>
      </c>
      <c r="Z263" s="2" t="str">
        <f t="shared" si="458"/>
        <v/>
      </c>
      <c r="AA263" s="2" t="str">
        <f t="shared" si="458"/>
        <v/>
      </c>
      <c r="AB263" s="2" t="str">
        <f t="shared" si="458"/>
        <v/>
      </c>
      <c r="AC263" s="2" t="str">
        <f t="shared" si="458"/>
        <v/>
      </c>
      <c r="AD263" s="2" t="str">
        <f t="shared" si="458"/>
        <v/>
      </c>
      <c r="AE263" s="2" t="str">
        <f t="shared" si="458"/>
        <v/>
      </c>
      <c r="AF263" s="2" t="str">
        <f t="shared" si="458"/>
        <v/>
      </c>
      <c r="AG263" s="2" t="str">
        <f t="shared" si="458"/>
        <v/>
      </c>
      <c r="AH263" s="2" t="str">
        <f t="shared" si="458"/>
        <v/>
      </c>
      <c r="AI263" s="2" t="str">
        <f t="shared" si="458"/>
        <v/>
      </c>
      <c r="AJ263" s="2" t="str">
        <f t="shared" si="458"/>
        <v/>
      </c>
      <c r="AK263" s="2" t="str">
        <f t="shared" si="458"/>
        <v/>
      </c>
      <c r="AL263" s="2" t="str">
        <f t="shared" si="458"/>
        <v/>
      </c>
      <c r="AM263" s="2" t="str">
        <f t="shared" si="458"/>
        <v/>
      </c>
      <c r="AN263" s="2" t="str">
        <f t="shared" si="458"/>
        <v/>
      </c>
      <c r="AO263" s="2" t="str">
        <f t="shared" si="458"/>
        <v/>
      </c>
      <c r="AP263" s="2" t="str">
        <f t="shared" si="458"/>
        <v/>
      </c>
      <c r="AQ263" s="2" t="str">
        <f t="shared" si="458"/>
        <v/>
      </c>
      <c r="AR263" s="2" t="str">
        <f t="shared" si="458"/>
        <v/>
      </c>
      <c r="AS263" s="2" t="str">
        <f t="shared" si="458"/>
        <v/>
      </c>
      <c r="AT263" s="2" t="str">
        <f t="shared" si="458"/>
        <v/>
      </c>
      <c r="AU263" s="2" t="str">
        <f t="shared" si="458"/>
        <v/>
      </c>
      <c r="AV263" s="2" t="str">
        <f t="shared" si="458"/>
        <v/>
      </c>
      <c r="AW263" s="2" t="str">
        <f t="shared" si="458"/>
        <v/>
      </c>
      <c r="AX263" s="2" t="str">
        <f t="shared" si="458"/>
        <v/>
      </c>
      <c r="AY263" s="2" t="str">
        <f t="shared" si="458"/>
        <v/>
      </c>
      <c r="AZ263" s="2" t="str">
        <f t="shared" si="458"/>
        <v/>
      </c>
      <c r="BA263" s="2" t="str">
        <f t="shared" si="458"/>
        <v/>
      </c>
      <c r="BB263" s="2" t="str">
        <f t="shared" si="458"/>
        <v/>
      </c>
      <c r="BC263" s="2" t="str">
        <f t="shared" si="458"/>
        <v/>
      </c>
      <c r="BD263" s="2" t="str">
        <f t="shared" si="458"/>
        <v/>
      </c>
      <c r="BE263" s="2" t="str">
        <f t="shared" si="458"/>
        <v/>
      </c>
      <c r="BF263" s="2" t="str">
        <f t="shared" si="458"/>
        <v/>
      </c>
      <c r="BG263" s="2" t="str">
        <f t="shared" si="458"/>
        <v/>
      </c>
      <c r="BH263" s="2" t="str">
        <f t="shared" si="458"/>
        <v/>
      </c>
      <c r="BI263" s="2" t="str">
        <f t="shared" si="458"/>
        <v/>
      </c>
      <c r="BJ263" s="2" t="str">
        <f t="shared" si="458"/>
        <v/>
      </c>
      <c r="BK263" s="2" t="str">
        <f t="shared" si="458"/>
        <v/>
      </c>
      <c r="BL263" s="2" t="str">
        <f t="shared" si="458"/>
        <v/>
      </c>
      <c r="BM263" s="2" t="str">
        <f t="shared" si="458"/>
        <v/>
      </c>
      <c r="BN263" s="2" t="str">
        <f t="shared" si="458"/>
        <v/>
      </c>
      <c r="BO263" s="2" t="str">
        <f t="shared" ref="BO263:CK263" si="459">IF(BO171="","",BO171/(1-BN79))</f>
        <v/>
      </c>
      <c r="BP263" s="2" t="str">
        <f t="shared" si="459"/>
        <v/>
      </c>
      <c r="BQ263" s="2" t="str">
        <f t="shared" si="459"/>
        <v/>
      </c>
      <c r="BR263" s="2" t="str">
        <f t="shared" si="459"/>
        <v/>
      </c>
      <c r="BS263" s="2" t="str">
        <f t="shared" si="459"/>
        <v/>
      </c>
      <c r="BT263" s="2" t="str">
        <f t="shared" si="459"/>
        <v/>
      </c>
      <c r="BU263" s="2" t="str">
        <f t="shared" si="459"/>
        <v/>
      </c>
      <c r="BV263" s="2" t="str">
        <f t="shared" si="459"/>
        <v/>
      </c>
      <c r="BW263" s="2" t="str">
        <f t="shared" si="459"/>
        <v/>
      </c>
      <c r="BX263" s="2" t="str">
        <f t="shared" si="459"/>
        <v/>
      </c>
      <c r="BY263" s="2" t="str">
        <f t="shared" si="459"/>
        <v/>
      </c>
      <c r="BZ263" s="2" t="str">
        <f t="shared" si="459"/>
        <v/>
      </c>
      <c r="CA263" s="2" t="str">
        <f t="shared" si="459"/>
        <v/>
      </c>
      <c r="CB263" s="2" t="str">
        <f t="shared" si="459"/>
        <v/>
      </c>
      <c r="CC263" s="2" t="str">
        <f t="shared" si="459"/>
        <v/>
      </c>
      <c r="CD263" s="2" t="str">
        <f t="shared" si="459"/>
        <v/>
      </c>
      <c r="CE263" s="2" t="str">
        <f t="shared" si="459"/>
        <v/>
      </c>
      <c r="CF263" s="2" t="str">
        <f t="shared" si="459"/>
        <v/>
      </c>
      <c r="CG263" s="2" t="str">
        <f t="shared" si="459"/>
        <v/>
      </c>
      <c r="CH263" s="2" t="str">
        <f t="shared" si="459"/>
        <v/>
      </c>
      <c r="CI263" s="2" t="str">
        <f t="shared" si="459"/>
        <v/>
      </c>
      <c r="CJ263" s="2" t="str">
        <f t="shared" si="459"/>
        <v/>
      </c>
      <c r="CK263" s="2" t="str">
        <f t="shared" si="459"/>
        <v/>
      </c>
    </row>
    <row r="264" spans="1:89" ht="14.5" customHeight="1">
      <c r="A264" s="5">
        <v>43070</v>
      </c>
      <c r="B264" s="6">
        <f t="shared" si="447"/>
        <v>0</v>
      </c>
      <c r="C264" s="2">
        <f t="shared" ref="C264:BN264" si="460">IF(C172="","",C172/(1-B80))</f>
        <v>0</v>
      </c>
      <c r="D264" s="2">
        <f t="shared" si="460"/>
        <v>2.8880866425992778E-3</v>
      </c>
      <c r="E264" s="2">
        <f t="shared" si="460"/>
        <v>0</v>
      </c>
      <c r="F264" s="2">
        <f t="shared" si="460"/>
        <v>7.2411296162201331E-4</v>
      </c>
      <c r="G264" s="2">
        <f t="shared" si="460"/>
        <v>3.623188405797101E-4</v>
      </c>
      <c r="H264" s="2">
        <f t="shared" si="460"/>
        <v>0</v>
      </c>
      <c r="I264" s="2">
        <f t="shared" si="460"/>
        <v>0</v>
      </c>
      <c r="J264" s="2">
        <f t="shared" si="460"/>
        <v>3.6245016310257328E-4</v>
      </c>
      <c r="K264" s="2">
        <f t="shared" si="460"/>
        <v>0</v>
      </c>
      <c r="L264" s="2">
        <f t="shared" si="460"/>
        <v>0</v>
      </c>
      <c r="M264" s="2">
        <f t="shared" si="460"/>
        <v>2.1754894851341556E-3</v>
      </c>
      <c r="N264" s="2">
        <f t="shared" si="460"/>
        <v>7.2674418604651151E-4</v>
      </c>
      <c r="O264" s="2">
        <f t="shared" si="460"/>
        <v>0</v>
      </c>
      <c r="P264" s="2">
        <f t="shared" si="460"/>
        <v>7.2727272727272712E-4</v>
      </c>
      <c r="Q264" s="2">
        <f t="shared" si="460"/>
        <v>1.0917030567685587E-3</v>
      </c>
      <c r="R264" s="2">
        <f t="shared" si="460"/>
        <v>7.2859744990892521E-4</v>
      </c>
      <c r="S264" s="2" t="str">
        <f t="shared" si="460"/>
        <v/>
      </c>
      <c r="T264" s="2" t="str">
        <f t="shared" si="460"/>
        <v/>
      </c>
      <c r="U264" s="2" t="str">
        <f t="shared" si="460"/>
        <v/>
      </c>
      <c r="V264" s="2" t="str">
        <f t="shared" si="460"/>
        <v/>
      </c>
      <c r="W264" s="2" t="str">
        <f t="shared" si="460"/>
        <v/>
      </c>
      <c r="X264" s="2" t="str">
        <f t="shared" si="460"/>
        <v/>
      </c>
      <c r="Y264" s="2" t="str">
        <f t="shared" si="460"/>
        <v/>
      </c>
      <c r="Z264" s="2" t="str">
        <f t="shared" si="460"/>
        <v/>
      </c>
      <c r="AA264" s="2" t="str">
        <f t="shared" si="460"/>
        <v/>
      </c>
      <c r="AB264" s="2" t="str">
        <f t="shared" si="460"/>
        <v/>
      </c>
      <c r="AC264" s="2" t="str">
        <f t="shared" si="460"/>
        <v/>
      </c>
      <c r="AD264" s="2" t="str">
        <f t="shared" si="460"/>
        <v/>
      </c>
      <c r="AE264" s="2" t="str">
        <f t="shared" si="460"/>
        <v/>
      </c>
      <c r="AF264" s="2" t="str">
        <f t="shared" si="460"/>
        <v/>
      </c>
      <c r="AG264" s="2" t="str">
        <f t="shared" si="460"/>
        <v/>
      </c>
      <c r="AH264" s="2" t="str">
        <f t="shared" si="460"/>
        <v/>
      </c>
      <c r="AI264" s="2" t="str">
        <f t="shared" si="460"/>
        <v/>
      </c>
      <c r="AJ264" s="2" t="str">
        <f t="shared" si="460"/>
        <v/>
      </c>
      <c r="AK264" s="2" t="str">
        <f t="shared" si="460"/>
        <v/>
      </c>
      <c r="AL264" s="2" t="str">
        <f t="shared" si="460"/>
        <v/>
      </c>
      <c r="AM264" s="2" t="str">
        <f t="shared" si="460"/>
        <v/>
      </c>
      <c r="AN264" s="2" t="str">
        <f t="shared" si="460"/>
        <v/>
      </c>
      <c r="AO264" s="2" t="str">
        <f t="shared" si="460"/>
        <v/>
      </c>
      <c r="AP264" s="2" t="str">
        <f t="shared" si="460"/>
        <v/>
      </c>
      <c r="AQ264" s="2" t="str">
        <f t="shared" si="460"/>
        <v/>
      </c>
      <c r="AR264" s="2" t="str">
        <f t="shared" si="460"/>
        <v/>
      </c>
      <c r="AS264" s="2" t="str">
        <f t="shared" si="460"/>
        <v/>
      </c>
      <c r="AT264" s="2" t="str">
        <f t="shared" si="460"/>
        <v/>
      </c>
      <c r="AU264" s="2" t="str">
        <f t="shared" si="460"/>
        <v/>
      </c>
      <c r="AV264" s="2" t="str">
        <f t="shared" si="460"/>
        <v/>
      </c>
      <c r="AW264" s="2" t="str">
        <f t="shared" si="460"/>
        <v/>
      </c>
      <c r="AX264" s="2" t="str">
        <f t="shared" si="460"/>
        <v/>
      </c>
      <c r="AY264" s="2" t="str">
        <f t="shared" si="460"/>
        <v/>
      </c>
      <c r="AZ264" s="2" t="str">
        <f t="shared" si="460"/>
        <v/>
      </c>
      <c r="BA264" s="2" t="str">
        <f t="shared" si="460"/>
        <v/>
      </c>
      <c r="BB264" s="2" t="str">
        <f t="shared" si="460"/>
        <v/>
      </c>
      <c r="BC264" s="2" t="str">
        <f t="shared" si="460"/>
        <v/>
      </c>
      <c r="BD264" s="2" t="str">
        <f t="shared" si="460"/>
        <v/>
      </c>
      <c r="BE264" s="2" t="str">
        <f t="shared" si="460"/>
        <v/>
      </c>
      <c r="BF264" s="2" t="str">
        <f t="shared" si="460"/>
        <v/>
      </c>
      <c r="BG264" s="2" t="str">
        <f t="shared" si="460"/>
        <v/>
      </c>
      <c r="BH264" s="2" t="str">
        <f t="shared" si="460"/>
        <v/>
      </c>
      <c r="BI264" s="2" t="str">
        <f t="shared" si="460"/>
        <v/>
      </c>
      <c r="BJ264" s="2" t="str">
        <f t="shared" si="460"/>
        <v/>
      </c>
      <c r="BK264" s="2" t="str">
        <f t="shared" si="460"/>
        <v/>
      </c>
      <c r="BL264" s="2" t="str">
        <f t="shared" si="460"/>
        <v/>
      </c>
      <c r="BM264" s="2" t="str">
        <f t="shared" si="460"/>
        <v/>
      </c>
      <c r="BN264" s="2" t="str">
        <f t="shared" si="460"/>
        <v/>
      </c>
      <c r="BO264" s="2" t="str">
        <f t="shared" ref="BO264:CK264" si="461">IF(BO172="","",BO172/(1-BN80))</f>
        <v/>
      </c>
      <c r="BP264" s="2" t="str">
        <f t="shared" si="461"/>
        <v/>
      </c>
      <c r="BQ264" s="2" t="str">
        <f t="shared" si="461"/>
        <v/>
      </c>
      <c r="BR264" s="2" t="str">
        <f t="shared" si="461"/>
        <v/>
      </c>
      <c r="BS264" s="2" t="str">
        <f t="shared" si="461"/>
        <v/>
      </c>
      <c r="BT264" s="2" t="str">
        <f t="shared" si="461"/>
        <v/>
      </c>
      <c r="BU264" s="2" t="str">
        <f t="shared" si="461"/>
        <v/>
      </c>
      <c r="BV264" s="2" t="str">
        <f t="shared" si="461"/>
        <v/>
      </c>
      <c r="BW264" s="2" t="str">
        <f t="shared" si="461"/>
        <v/>
      </c>
      <c r="BX264" s="2" t="str">
        <f t="shared" si="461"/>
        <v/>
      </c>
      <c r="BY264" s="2" t="str">
        <f t="shared" si="461"/>
        <v/>
      </c>
      <c r="BZ264" s="2" t="str">
        <f t="shared" si="461"/>
        <v/>
      </c>
      <c r="CA264" s="2" t="str">
        <f t="shared" si="461"/>
        <v/>
      </c>
      <c r="CB264" s="2" t="str">
        <f t="shared" si="461"/>
        <v/>
      </c>
      <c r="CC264" s="2" t="str">
        <f t="shared" si="461"/>
        <v/>
      </c>
      <c r="CD264" s="2" t="str">
        <f t="shared" si="461"/>
        <v/>
      </c>
      <c r="CE264" s="2" t="str">
        <f t="shared" si="461"/>
        <v/>
      </c>
      <c r="CF264" s="2" t="str">
        <f t="shared" si="461"/>
        <v/>
      </c>
      <c r="CG264" s="2" t="str">
        <f t="shared" si="461"/>
        <v/>
      </c>
      <c r="CH264" s="2" t="str">
        <f t="shared" si="461"/>
        <v/>
      </c>
      <c r="CI264" s="2" t="str">
        <f t="shared" si="461"/>
        <v/>
      </c>
      <c r="CJ264" s="2" t="str">
        <f t="shared" si="461"/>
        <v/>
      </c>
      <c r="CK264" s="2" t="str">
        <f t="shared" si="461"/>
        <v/>
      </c>
    </row>
    <row r="265" spans="1:89" ht="14.5" customHeight="1">
      <c r="A265" s="5">
        <v>43101</v>
      </c>
      <c r="B265" s="6">
        <f t="shared" si="447"/>
        <v>0</v>
      </c>
      <c r="C265" s="2">
        <f t="shared" ref="C265:BN265" si="462">IF(C173="","",C173/(1-B81))</f>
        <v>0</v>
      </c>
      <c r="D265" s="2">
        <f t="shared" si="462"/>
        <v>1.6135705419942078E-2</v>
      </c>
      <c r="E265" s="2">
        <f t="shared" si="462"/>
        <v>0</v>
      </c>
      <c r="F265" s="2">
        <f t="shared" si="462"/>
        <v>0</v>
      </c>
      <c r="G265" s="2">
        <f t="shared" si="462"/>
        <v>0</v>
      </c>
      <c r="H265" s="2">
        <f t="shared" si="462"/>
        <v>0</v>
      </c>
      <c r="I265" s="2">
        <f t="shared" si="462"/>
        <v>0</v>
      </c>
      <c r="J265" s="2">
        <f t="shared" si="462"/>
        <v>0</v>
      </c>
      <c r="K265" s="2">
        <f t="shared" si="462"/>
        <v>0</v>
      </c>
      <c r="L265" s="2">
        <f t="shared" si="462"/>
        <v>0</v>
      </c>
      <c r="M265" s="2">
        <f t="shared" si="462"/>
        <v>0</v>
      </c>
      <c r="N265" s="2">
        <f t="shared" si="462"/>
        <v>0</v>
      </c>
      <c r="O265" s="2">
        <f t="shared" si="462"/>
        <v>0</v>
      </c>
      <c r="P265" s="2">
        <f t="shared" si="462"/>
        <v>0</v>
      </c>
      <c r="Q265" s="2">
        <f t="shared" si="462"/>
        <v>0</v>
      </c>
      <c r="R265" s="2" t="str">
        <f t="shared" si="462"/>
        <v/>
      </c>
      <c r="S265" s="2" t="str">
        <f t="shared" si="462"/>
        <v/>
      </c>
      <c r="T265" s="2" t="str">
        <f t="shared" si="462"/>
        <v/>
      </c>
      <c r="U265" s="2" t="str">
        <f t="shared" si="462"/>
        <v/>
      </c>
      <c r="V265" s="2" t="str">
        <f t="shared" si="462"/>
        <v/>
      </c>
      <c r="W265" s="2" t="str">
        <f t="shared" si="462"/>
        <v/>
      </c>
      <c r="X265" s="2" t="str">
        <f t="shared" si="462"/>
        <v/>
      </c>
      <c r="Y265" s="2" t="str">
        <f t="shared" si="462"/>
        <v/>
      </c>
      <c r="Z265" s="2" t="str">
        <f t="shared" si="462"/>
        <v/>
      </c>
      <c r="AA265" s="2" t="str">
        <f t="shared" si="462"/>
        <v/>
      </c>
      <c r="AB265" s="2" t="str">
        <f t="shared" si="462"/>
        <v/>
      </c>
      <c r="AC265" s="2" t="str">
        <f t="shared" si="462"/>
        <v/>
      </c>
      <c r="AD265" s="2" t="str">
        <f t="shared" si="462"/>
        <v/>
      </c>
      <c r="AE265" s="2" t="str">
        <f t="shared" si="462"/>
        <v/>
      </c>
      <c r="AF265" s="2" t="str">
        <f t="shared" si="462"/>
        <v/>
      </c>
      <c r="AG265" s="2" t="str">
        <f t="shared" si="462"/>
        <v/>
      </c>
      <c r="AH265" s="2" t="str">
        <f t="shared" si="462"/>
        <v/>
      </c>
      <c r="AI265" s="2" t="str">
        <f t="shared" si="462"/>
        <v/>
      </c>
      <c r="AJ265" s="2" t="str">
        <f t="shared" si="462"/>
        <v/>
      </c>
      <c r="AK265" s="2" t="str">
        <f t="shared" si="462"/>
        <v/>
      </c>
      <c r="AL265" s="2" t="str">
        <f t="shared" si="462"/>
        <v/>
      </c>
      <c r="AM265" s="2" t="str">
        <f t="shared" si="462"/>
        <v/>
      </c>
      <c r="AN265" s="2" t="str">
        <f t="shared" si="462"/>
        <v/>
      </c>
      <c r="AO265" s="2" t="str">
        <f t="shared" si="462"/>
        <v/>
      </c>
      <c r="AP265" s="2" t="str">
        <f t="shared" si="462"/>
        <v/>
      </c>
      <c r="AQ265" s="2" t="str">
        <f t="shared" si="462"/>
        <v/>
      </c>
      <c r="AR265" s="2" t="str">
        <f t="shared" si="462"/>
        <v/>
      </c>
      <c r="AS265" s="2" t="str">
        <f t="shared" si="462"/>
        <v/>
      </c>
      <c r="AT265" s="2" t="str">
        <f t="shared" si="462"/>
        <v/>
      </c>
      <c r="AU265" s="2" t="str">
        <f t="shared" si="462"/>
        <v/>
      </c>
      <c r="AV265" s="2" t="str">
        <f t="shared" si="462"/>
        <v/>
      </c>
      <c r="AW265" s="2" t="str">
        <f t="shared" si="462"/>
        <v/>
      </c>
      <c r="AX265" s="2" t="str">
        <f t="shared" si="462"/>
        <v/>
      </c>
      <c r="AY265" s="2" t="str">
        <f t="shared" si="462"/>
        <v/>
      </c>
      <c r="AZ265" s="2" t="str">
        <f t="shared" si="462"/>
        <v/>
      </c>
      <c r="BA265" s="2" t="str">
        <f t="shared" si="462"/>
        <v/>
      </c>
      <c r="BB265" s="2" t="str">
        <f t="shared" si="462"/>
        <v/>
      </c>
      <c r="BC265" s="2" t="str">
        <f t="shared" si="462"/>
        <v/>
      </c>
      <c r="BD265" s="2" t="str">
        <f t="shared" si="462"/>
        <v/>
      </c>
      <c r="BE265" s="2" t="str">
        <f t="shared" si="462"/>
        <v/>
      </c>
      <c r="BF265" s="2" t="str">
        <f t="shared" si="462"/>
        <v/>
      </c>
      <c r="BG265" s="2" t="str">
        <f t="shared" si="462"/>
        <v/>
      </c>
      <c r="BH265" s="2" t="str">
        <f t="shared" si="462"/>
        <v/>
      </c>
      <c r="BI265" s="2" t="str">
        <f t="shared" si="462"/>
        <v/>
      </c>
      <c r="BJ265" s="2" t="str">
        <f t="shared" si="462"/>
        <v/>
      </c>
      <c r="BK265" s="2" t="str">
        <f t="shared" si="462"/>
        <v/>
      </c>
      <c r="BL265" s="2" t="str">
        <f t="shared" si="462"/>
        <v/>
      </c>
      <c r="BM265" s="2" t="str">
        <f t="shared" si="462"/>
        <v/>
      </c>
      <c r="BN265" s="2" t="str">
        <f t="shared" si="462"/>
        <v/>
      </c>
      <c r="BO265" s="2" t="str">
        <f t="shared" ref="BO265:CK265" si="463">IF(BO173="","",BO173/(1-BN81))</f>
        <v/>
      </c>
      <c r="BP265" s="2" t="str">
        <f t="shared" si="463"/>
        <v/>
      </c>
      <c r="BQ265" s="2" t="str">
        <f t="shared" si="463"/>
        <v/>
      </c>
      <c r="BR265" s="2" t="str">
        <f t="shared" si="463"/>
        <v/>
      </c>
      <c r="BS265" s="2" t="str">
        <f t="shared" si="463"/>
        <v/>
      </c>
      <c r="BT265" s="2" t="str">
        <f t="shared" si="463"/>
        <v/>
      </c>
      <c r="BU265" s="2" t="str">
        <f t="shared" si="463"/>
        <v/>
      </c>
      <c r="BV265" s="2" t="str">
        <f t="shared" si="463"/>
        <v/>
      </c>
      <c r="BW265" s="2" t="str">
        <f t="shared" si="463"/>
        <v/>
      </c>
      <c r="BX265" s="2" t="str">
        <f t="shared" si="463"/>
        <v/>
      </c>
      <c r="BY265" s="2" t="str">
        <f t="shared" si="463"/>
        <v/>
      </c>
      <c r="BZ265" s="2" t="str">
        <f t="shared" si="463"/>
        <v/>
      </c>
      <c r="CA265" s="2" t="str">
        <f t="shared" si="463"/>
        <v/>
      </c>
      <c r="CB265" s="2" t="str">
        <f t="shared" si="463"/>
        <v/>
      </c>
      <c r="CC265" s="2" t="str">
        <f t="shared" si="463"/>
        <v/>
      </c>
      <c r="CD265" s="2" t="str">
        <f t="shared" si="463"/>
        <v/>
      </c>
      <c r="CE265" s="2" t="str">
        <f t="shared" si="463"/>
        <v/>
      </c>
      <c r="CF265" s="2" t="str">
        <f t="shared" si="463"/>
        <v/>
      </c>
      <c r="CG265" s="2" t="str">
        <f t="shared" si="463"/>
        <v/>
      </c>
      <c r="CH265" s="2" t="str">
        <f t="shared" si="463"/>
        <v/>
      </c>
      <c r="CI265" s="2" t="str">
        <f t="shared" si="463"/>
        <v/>
      </c>
      <c r="CJ265" s="2" t="str">
        <f t="shared" si="463"/>
        <v/>
      </c>
      <c r="CK265" s="2" t="str">
        <f t="shared" si="463"/>
        <v/>
      </c>
    </row>
    <row r="266" spans="1:89" ht="14.5" customHeight="1">
      <c r="A266" s="5">
        <v>43132</v>
      </c>
      <c r="B266" s="6">
        <f t="shared" si="447"/>
        <v>0</v>
      </c>
      <c r="C266" s="2">
        <f t="shared" ref="C266:BN266" si="464">IF(C174="","",C174/(1-B82))</f>
        <v>0</v>
      </c>
      <c r="D266" s="2">
        <f t="shared" si="464"/>
        <v>7.9100749375520408E-3</v>
      </c>
      <c r="E266" s="2">
        <f t="shared" si="464"/>
        <v>0</v>
      </c>
      <c r="F266" s="2">
        <f t="shared" si="464"/>
        <v>0</v>
      </c>
      <c r="G266" s="2">
        <f t="shared" si="464"/>
        <v>0</v>
      </c>
      <c r="H266" s="2">
        <f t="shared" si="464"/>
        <v>0</v>
      </c>
      <c r="I266" s="2">
        <f t="shared" si="464"/>
        <v>0</v>
      </c>
      <c r="J266" s="2">
        <f t="shared" si="464"/>
        <v>0</v>
      </c>
      <c r="K266" s="2">
        <f t="shared" si="464"/>
        <v>0</v>
      </c>
      <c r="L266" s="2">
        <f t="shared" si="464"/>
        <v>0</v>
      </c>
      <c r="M266" s="2">
        <f t="shared" si="464"/>
        <v>0</v>
      </c>
      <c r="N266" s="2">
        <f t="shared" si="464"/>
        <v>0</v>
      </c>
      <c r="O266" s="2">
        <f t="shared" si="464"/>
        <v>0</v>
      </c>
      <c r="P266" s="2">
        <f t="shared" si="464"/>
        <v>0</v>
      </c>
      <c r="Q266" s="2" t="str">
        <f t="shared" si="464"/>
        <v/>
      </c>
      <c r="R266" s="2" t="str">
        <f t="shared" si="464"/>
        <v/>
      </c>
      <c r="S266" s="2" t="str">
        <f t="shared" si="464"/>
        <v/>
      </c>
      <c r="T266" s="2" t="str">
        <f t="shared" si="464"/>
        <v/>
      </c>
      <c r="U266" s="2" t="str">
        <f t="shared" si="464"/>
        <v/>
      </c>
      <c r="V266" s="2" t="str">
        <f t="shared" si="464"/>
        <v/>
      </c>
      <c r="W266" s="2" t="str">
        <f t="shared" si="464"/>
        <v/>
      </c>
      <c r="X266" s="2" t="str">
        <f t="shared" si="464"/>
        <v/>
      </c>
      <c r="Y266" s="2" t="str">
        <f t="shared" si="464"/>
        <v/>
      </c>
      <c r="Z266" s="2" t="str">
        <f t="shared" si="464"/>
        <v/>
      </c>
      <c r="AA266" s="2" t="str">
        <f t="shared" si="464"/>
        <v/>
      </c>
      <c r="AB266" s="2" t="str">
        <f t="shared" si="464"/>
        <v/>
      </c>
      <c r="AC266" s="2" t="str">
        <f t="shared" si="464"/>
        <v/>
      </c>
      <c r="AD266" s="2" t="str">
        <f t="shared" si="464"/>
        <v/>
      </c>
      <c r="AE266" s="2" t="str">
        <f t="shared" si="464"/>
        <v/>
      </c>
      <c r="AF266" s="2" t="str">
        <f t="shared" si="464"/>
        <v/>
      </c>
      <c r="AG266" s="2" t="str">
        <f t="shared" si="464"/>
        <v/>
      </c>
      <c r="AH266" s="2" t="str">
        <f t="shared" si="464"/>
        <v/>
      </c>
      <c r="AI266" s="2" t="str">
        <f t="shared" si="464"/>
        <v/>
      </c>
      <c r="AJ266" s="2" t="str">
        <f t="shared" si="464"/>
        <v/>
      </c>
      <c r="AK266" s="2" t="str">
        <f t="shared" si="464"/>
        <v/>
      </c>
      <c r="AL266" s="2" t="str">
        <f t="shared" si="464"/>
        <v/>
      </c>
      <c r="AM266" s="2" t="str">
        <f t="shared" si="464"/>
        <v/>
      </c>
      <c r="AN266" s="2" t="str">
        <f t="shared" si="464"/>
        <v/>
      </c>
      <c r="AO266" s="2" t="str">
        <f t="shared" si="464"/>
        <v/>
      </c>
      <c r="AP266" s="2" t="str">
        <f t="shared" si="464"/>
        <v/>
      </c>
      <c r="AQ266" s="2" t="str">
        <f t="shared" si="464"/>
        <v/>
      </c>
      <c r="AR266" s="2" t="str">
        <f t="shared" si="464"/>
        <v/>
      </c>
      <c r="AS266" s="2" t="str">
        <f t="shared" si="464"/>
        <v/>
      </c>
      <c r="AT266" s="2" t="str">
        <f t="shared" si="464"/>
        <v/>
      </c>
      <c r="AU266" s="2" t="str">
        <f t="shared" si="464"/>
        <v/>
      </c>
      <c r="AV266" s="2" t="str">
        <f t="shared" si="464"/>
        <v/>
      </c>
      <c r="AW266" s="2" t="str">
        <f t="shared" si="464"/>
        <v/>
      </c>
      <c r="AX266" s="2" t="str">
        <f t="shared" si="464"/>
        <v/>
      </c>
      <c r="AY266" s="2" t="str">
        <f t="shared" si="464"/>
        <v/>
      </c>
      <c r="AZ266" s="2" t="str">
        <f t="shared" si="464"/>
        <v/>
      </c>
      <c r="BA266" s="2" t="str">
        <f t="shared" si="464"/>
        <v/>
      </c>
      <c r="BB266" s="2" t="str">
        <f t="shared" si="464"/>
        <v/>
      </c>
      <c r="BC266" s="2" t="str">
        <f t="shared" si="464"/>
        <v/>
      </c>
      <c r="BD266" s="2" t="str">
        <f t="shared" si="464"/>
        <v/>
      </c>
      <c r="BE266" s="2" t="str">
        <f t="shared" si="464"/>
        <v/>
      </c>
      <c r="BF266" s="2" t="str">
        <f t="shared" si="464"/>
        <v/>
      </c>
      <c r="BG266" s="2" t="str">
        <f t="shared" si="464"/>
        <v/>
      </c>
      <c r="BH266" s="2" t="str">
        <f t="shared" si="464"/>
        <v/>
      </c>
      <c r="BI266" s="2" t="str">
        <f t="shared" si="464"/>
        <v/>
      </c>
      <c r="BJ266" s="2" t="str">
        <f t="shared" si="464"/>
        <v/>
      </c>
      <c r="BK266" s="2" t="str">
        <f t="shared" si="464"/>
        <v/>
      </c>
      <c r="BL266" s="2" t="str">
        <f t="shared" si="464"/>
        <v/>
      </c>
      <c r="BM266" s="2" t="str">
        <f t="shared" si="464"/>
        <v/>
      </c>
      <c r="BN266" s="2" t="str">
        <f t="shared" si="464"/>
        <v/>
      </c>
      <c r="BO266" s="2" t="str">
        <f t="shared" ref="BO266:CK266" si="465">IF(BO174="","",BO174/(1-BN82))</f>
        <v/>
      </c>
      <c r="BP266" s="2" t="str">
        <f t="shared" si="465"/>
        <v/>
      </c>
      <c r="BQ266" s="2" t="str">
        <f t="shared" si="465"/>
        <v/>
      </c>
      <c r="BR266" s="2" t="str">
        <f t="shared" si="465"/>
        <v/>
      </c>
      <c r="BS266" s="2" t="str">
        <f t="shared" si="465"/>
        <v/>
      </c>
      <c r="BT266" s="2" t="str">
        <f t="shared" si="465"/>
        <v/>
      </c>
      <c r="BU266" s="2" t="str">
        <f t="shared" si="465"/>
        <v/>
      </c>
      <c r="BV266" s="2" t="str">
        <f t="shared" si="465"/>
        <v/>
      </c>
      <c r="BW266" s="2" t="str">
        <f t="shared" si="465"/>
        <v/>
      </c>
      <c r="BX266" s="2" t="str">
        <f t="shared" si="465"/>
        <v/>
      </c>
      <c r="BY266" s="2" t="str">
        <f t="shared" si="465"/>
        <v/>
      </c>
      <c r="BZ266" s="2" t="str">
        <f t="shared" si="465"/>
        <v/>
      </c>
      <c r="CA266" s="2" t="str">
        <f t="shared" si="465"/>
        <v/>
      </c>
      <c r="CB266" s="2" t="str">
        <f t="shared" si="465"/>
        <v/>
      </c>
      <c r="CC266" s="2" t="str">
        <f t="shared" si="465"/>
        <v/>
      </c>
      <c r="CD266" s="2" t="str">
        <f t="shared" si="465"/>
        <v/>
      </c>
      <c r="CE266" s="2" t="str">
        <f t="shared" si="465"/>
        <v/>
      </c>
      <c r="CF266" s="2" t="str">
        <f t="shared" si="465"/>
        <v/>
      </c>
      <c r="CG266" s="2" t="str">
        <f t="shared" si="465"/>
        <v/>
      </c>
      <c r="CH266" s="2" t="str">
        <f t="shared" si="465"/>
        <v/>
      </c>
      <c r="CI266" s="2" t="str">
        <f t="shared" si="465"/>
        <v/>
      </c>
      <c r="CJ266" s="2" t="str">
        <f t="shared" si="465"/>
        <v/>
      </c>
      <c r="CK266" s="2" t="str">
        <f t="shared" si="465"/>
        <v/>
      </c>
    </row>
    <row r="267" spans="1:89" ht="14.5" customHeight="1">
      <c r="A267" s="5">
        <v>43160</v>
      </c>
      <c r="B267" s="6">
        <f t="shared" si="447"/>
        <v>0</v>
      </c>
      <c r="C267" s="2">
        <f t="shared" ref="C267:BN267" si="466">IF(C175="","",C175/(1-B83))</f>
        <v>0</v>
      </c>
      <c r="D267" s="2">
        <f t="shared" si="466"/>
        <v>1.395519647447668E-2</v>
      </c>
      <c r="E267" s="2">
        <f t="shared" si="466"/>
        <v>3.7243947858473089E-4</v>
      </c>
      <c r="F267" s="2">
        <f t="shared" si="466"/>
        <v>0</v>
      </c>
      <c r="G267" s="2">
        <f t="shared" si="466"/>
        <v>0</v>
      </c>
      <c r="H267" s="2">
        <f t="shared" si="466"/>
        <v>0</v>
      </c>
      <c r="I267" s="2">
        <f t="shared" si="466"/>
        <v>0</v>
      </c>
      <c r="J267" s="2">
        <f t="shared" si="466"/>
        <v>0</v>
      </c>
      <c r="K267" s="2">
        <f t="shared" si="466"/>
        <v>0</v>
      </c>
      <c r="L267" s="2">
        <f t="shared" si="466"/>
        <v>0</v>
      </c>
      <c r="M267" s="2">
        <f t="shared" si="466"/>
        <v>0</v>
      </c>
      <c r="N267" s="2">
        <f t="shared" si="466"/>
        <v>0</v>
      </c>
      <c r="O267" s="2">
        <f t="shared" si="466"/>
        <v>0</v>
      </c>
      <c r="P267" s="2" t="str">
        <f t="shared" si="466"/>
        <v/>
      </c>
      <c r="Q267" s="2" t="str">
        <f t="shared" si="466"/>
        <v/>
      </c>
      <c r="R267" s="2" t="str">
        <f t="shared" si="466"/>
        <v/>
      </c>
      <c r="S267" s="2" t="str">
        <f t="shared" si="466"/>
        <v/>
      </c>
      <c r="T267" s="2" t="str">
        <f t="shared" si="466"/>
        <v/>
      </c>
      <c r="U267" s="2" t="str">
        <f t="shared" si="466"/>
        <v/>
      </c>
      <c r="V267" s="2" t="str">
        <f t="shared" si="466"/>
        <v/>
      </c>
      <c r="W267" s="2" t="str">
        <f t="shared" si="466"/>
        <v/>
      </c>
      <c r="X267" s="2" t="str">
        <f t="shared" si="466"/>
        <v/>
      </c>
      <c r="Y267" s="2" t="str">
        <f t="shared" si="466"/>
        <v/>
      </c>
      <c r="Z267" s="2" t="str">
        <f t="shared" si="466"/>
        <v/>
      </c>
      <c r="AA267" s="2" t="str">
        <f t="shared" si="466"/>
        <v/>
      </c>
      <c r="AB267" s="2" t="str">
        <f t="shared" si="466"/>
        <v/>
      </c>
      <c r="AC267" s="2" t="str">
        <f t="shared" si="466"/>
        <v/>
      </c>
      <c r="AD267" s="2" t="str">
        <f t="shared" si="466"/>
        <v/>
      </c>
      <c r="AE267" s="2" t="str">
        <f t="shared" si="466"/>
        <v/>
      </c>
      <c r="AF267" s="2" t="str">
        <f t="shared" si="466"/>
        <v/>
      </c>
      <c r="AG267" s="2" t="str">
        <f t="shared" si="466"/>
        <v/>
      </c>
      <c r="AH267" s="2" t="str">
        <f t="shared" si="466"/>
        <v/>
      </c>
      <c r="AI267" s="2" t="str">
        <f t="shared" si="466"/>
        <v/>
      </c>
      <c r="AJ267" s="2" t="str">
        <f t="shared" si="466"/>
        <v/>
      </c>
      <c r="AK267" s="2" t="str">
        <f t="shared" si="466"/>
        <v/>
      </c>
      <c r="AL267" s="2" t="str">
        <f t="shared" si="466"/>
        <v/>
      </c>
      <c r="AM267" s="2" t="str">
        <f t="shared" si="466"/>
        <v/>
      </c>
      <c r="AN267" s="2" t="str">
        <f t="shared" si="466"/>
        <v/>
      </c>
      <c r="AO267" s="2" t="str">
        <f t="shared" si="466"/>
        <v/>
      </c>
      <c r="AP267" s="2" t="str">
        <f t="shared" si="466"/>
        <v/>
      </c>
      <c r="AQ267" s="2" t="str">
        <f t="shared" si="466"/>
        <v/>
      </c>
      <c r="AR267" s="2" t="str">
        <f t="shared" si="466"/>
        <v/>
      </c>
      <c r="AS267" s="2" t="str">
        <f t="shared" si="466"/>
        <v/>
      </c>
      <c r="AT267" s="2" t="str">
        <f t="shared" si="466"/>
        <v/>
      </c>
      <c r="AU267" s="2" t="str">
        <f t="shared" si="466"/>
        <v/>
      </c>
      <c r="AV267" s="2" t="str">
        <f t="shared" si="466"/>
        <v/>
      </c>
      <c r="AW267" s="2" t="str">
        <f t="shared" si="466"/>
        <v/>
      </c>
      <c r="AX267" s="2" t="str">
        <f t="shared" si="466"/>
        <v/>
      </c>
      <c r="AY267" s="2" t="str">
        <f t="shared" si="466"/>
        <v/>
      </c>
      <c r="AZ267" s="2" t="str">
        <f t="shared" si="466"/>
        <v/>
      </c>
      <c r="BA267" s="2" t="str">
        <f t="shared" si="466"/>
        <v/>
      </c>
      <c r="BB267" s="2" t="str">
        <f t="shared" si="466"/>
        <v/>
      </c>
      <c r="BC267" s="2" t="str">
        <f t="shared" si="466"/>
        <v/>
      </c>
      <c r="BD267" s="2" t="str">
        <f t="shared" si="466"/>
        <v/>
      </c>
      <c r="BE267" s="2" t="str">
        <f t="shared" si="466"/>
        <v/>
      </c>
      <c r="BF267" s="2" t="str">
        <f t="shared" si="466"/>
        <v/>
      </c>
      <c r="BG267" s="2" t="str">
        <f t="shared" si="466"/>
        <v/>
      </c>
      <c r="BH267" s="2" t="str">
        <f t="shared" si="466"/>
        <v/>
      </c>
      <c r="BI267" s="2" t="str">
        <f t="shared" si="466"/>
        <v/>
      </c>
      <c r="BJ267" s="2" t="str">
        <f t="shared" si="466"/>
        <v/>
      </c>
      <c r="BK267" s="2" t="str">
        <f t="shared" si="466"/>
        <v/>
      </c>
      <c r="BL267" s="2" t="str">
        <f t="shared" si="466"/>
        <v/>
      </c>
      <c r="BM267" s="2" t="str">
        <f t="shared" si="466"/>
        <v/>
      </c>
      <c r="BN267" s="2" t="str">
        <f t="shared" si="466"/>
        <v/>
      </c>
      <c r="BO267" s="2" t="str">
        <f t="shared" ref="BO267:CK267" si="467">IF(BO175="","",BO175/(1-BN83))</f>
        <v/>
      </c>
      <c r="BP267" s="2" t="str">
        <f t="shared" si="467"/>
        <v/>
      </c>
      <c r="BQ267" s="2" t="str">
        <f t="shared" si="467"/>
        <v/>
      </c>
      <c r="BR267" s="2" t="str">
        <f t="shared" si="467"/>
        <v/>
      </c>
      <c r="BS267" s="2" t="str">
        <f t="shared" si="467"/>
        <v/>
      </c>
      <c r="BT267" s="2" t="str">
        <f t="shared" si="467"/>
        <v/>
      </c>
      <c r="BU267" s="2" t="str">
        <f t="shared" si="467"/>
        <v/>
      </c>
      <c r="BV267" s="2" t="str">
        <f t="shared" si="467"/>
        <v/>
      </c>
      <c r="BW267" s="2" t="str">
        <f t="shared" si="467"/>
        <v/>
      </c>
      <c r="BX267" s="2" t="str">
        <f t="shared" si="467"/>
        <v/>
      </c>
      <c r="BY267" s="2" t="str">
        <f t="shared" si="467"/>
        <v/>
      </c>
      <c r="BZ267" s="2" t="str">
        <f t="shared" si="467"/>
        <v/>
      </c>
      <c r="CA267" s="2" t="str">
        <f t="shared" si="467"/>
        <v/>
      </c>
      <c r="CB267" s="2" t="str">
        <f t="shared" si="467"/>
        <v/>
      </c>
      <c r="CC267" s="2" t="str">
        <f t="shared" si="467"/>
        <v/>
      </c>
      <c r="CD267" s="2" t="str">
        <f t="shared" si="467"/>
        <v/>
      </c>
      <c r="CE267" s="2" t="str">
        <f t="shared" si="467"/>
        <v/>
      </c>
      <c r="CF267" s="2" t="str">
        <f t="shared" si="467"/>
        <v/>
      </c>
      <c r="CG267" s="2" t="str">
        <f t="shared" si="467"/>
        <v/>
      </c>
      <c r="CH267" s="2" t="str">
        <f t="shared" si="467"/>
        <v/>
      </c>
      <c r="CI267" s="2" t="str">
        <f t="shared" si="467"/>
        <v/>
      </c>
      <c r="CJ267" s="2" t="str">
        <f t="shared" si="467"/>
        <v/>
      </c>
      <c r="CK267" s="2" t="str">
        <f t="shared" si="467"/>
        <v/>
      </c>
    </row>
    <row r="268" spans="1:89" ht="14.5" customHeight="1">
      <c r="A268" s="5">
        <v>43191</v>
      </c>
      <c r="B268" s="6">
        <f t="shared" si="447"/>
        <v>0</v>
      </c>
      <c r="C268" s="2">
        <f t="shared" ref="C268:BN268" si="468">IF(C176="","",C176/(1-B84))</f>
        <v>0</v>
      </c>
      <c r="D268" s="2">
        <f t="shared" si="468"/>
        <v>1.704996034892942E-2</v>
      </c>
      <c r="E268" s="2">
        <f t="shared" si="468"/>
        <v>0</v>
      </c>
      <c r="F268" s="2">
        <f t="shared" si="468"/>
        <v>0</v>
      </c>
      <c r="G268" s="2">
        <f t="shared" si="468"/>
        <v>0</v>
      </c>
      <c r="H268" s="2">
        <f t="shared" si="468"/>
        <v>0</v>
      </c>
      <c r="I268" s="2">
        <f t="shared" si="468"/>
        <v>0</v>
      </c>
      <c r="J268" s="2">
        <f t="shared" si="468"/>
        <v>0</v>
      </c>
      <c r="K268" s="2">
        <f t="shared" si="468"/>
        <v>0</v>
      </c>
      <c r="L268" s="2">
        <f t="shared" si="468"/>
        <v>0</v>
      </c>
      <c r="M268" s="2">
        <f t="shared" si="468"/>
        <v>0</v>
      </c>
      <c r="N268" s="2">
        <f t="shared" si="468"/>
        <v>0</v>
      </c>
      <c r="O268" s="2" t="str">
        <f t="shared" si="468"/>
        <v/>
      </c>
      <c r="P268" s="2" t="str">
        <f t="shared" si="468"/>
        <v/>
      </c>
      <c r="Q268" s="2" t="str">
        <f t="shared" si="468"/>
        <v/>
      </c>
      <c r="R268" s="2" t="str">
        <f t="shared" si="468"/>
        <v/>
      </c>
      <c r="S268" s="2" t="str">
        <f t="shared" si="468"/>
        <v/>
      </c>
      <c r="T268" s="2" t="str">
        <f t="shared" si="468"/>
        <v/>
      </c>
      <c r="U268" s="2" t="str">
        <f t="shared" si="468"/>
        <v/>
      </c>
      <c r="V268" s="2" t="str">
        <f t="shared" si="468"/>
        <v/>
      </c>
      <c r="W268" s="2" t="str">
        <f t="shared" si="468"/>
        <v/>
      </c>
      <c r="X268" s="2" t="str">
        <f t="shared" si="468"/>
        <v/>
      </c>
      <c r="Y268" s="2" t="str">
        <f t="shared" si="468"/>
        <v/>
      </c>
      <c r="Z268" s="2" t="str">
        <f t="shared" si="468"/>
        <v/>
      </c>
      <c r="AA268" s="2" t="str">
        <f t="shared" si="468"/>
        <v/>
      </c>
      <c r="AB268" s="2" t="str">
        <f t="shared" si="468"/>
        <v/>
      </c>
      <c r="AC268" s="2" t="str">
        <f t="shared" si="468"/>
        <v/>
      </c>
      <c r="AD268" s="2" t="str">
        <f t="shared" si="468"/>
        <v/>
      </c>
      <c r="AE268" s="2" t="str">
        <f t="shared" si="468"/>
        <v/>
      </c>
      <c r="AF268" s="2" t="str">
        <f t="shared" si="468"/>
        <v/>
      </c>
      <c r="AG268" s="2" t="str">
        <f t="shared" si="468"/>
        <v/>
      </c>
      <c r="AH268" s="2" t="str">
        <f t="shared" si="468"/>
        <v/>
      </c>
      <c r="AI268" s="2" t="str">
        <f t="shared" si="468"/>
        <v/>
      </c>
      <c r="AJ268" s="2" t="str">
        <f t="shared" si="468"/>
        <v/>
      </c>
      <c r="AK268" s="2" t="str">
        <f t="shared" si="468"/>
        <v/>
      </c>
      <c r="AL268" s="2" t="str">
        <f t="shared" si="468"/>
        <v/>
      </c>
      <c r="AM268" s="2" t="str">
        <f t="shared" si="468"/>
        <v/>
      </c>
      <c r="AN268" s="2" t="str">
        <f t="shared" si="468"/>
        <v/>
      </c>
      <c r="AO268" s="2" t="str">
        <f t="shared" si="468"/>
        <v/>
      </c>
      <c r="AP268" s="2" t="str">
        <f t="shared" si="468"/>
        <v/>
      </c>
      <c r="AQ268" s="2" t="str">
        <f t="shared" si="468"/>
        <v/>
      </c>
      <c r="AR268" s="2" t="str">
        <f t="shared" si="468"/>
        <v/>
      </c>
      <c r="AS268" s="2" t="str">
        <f t="shared" si="468"/>
        <v/>
      </c>
      <c r="AT268" s="2" t="str">
        <f t="shared" si="468"/>
        <v/>
      </c>
      <c r="AU268" s="2" t="str">
        <f t="shared" si="468"/>
        <v/>
      </c>
      <c r="AV268" s="2" t="str">
        <f t="shared" si="468"/>
        <v/>
      </c>
      <c r="AW268" s="2" t="str">
        <f t="shared" si="468"/>
        <v/>
      </c>
      <c r="AX268" s="2" t="str">
        <f t="shared" si="468"/>
        <v/>
      </c>
      <c r="AY268" s="2" t="str">
        <f t="shared" si="468"/>
        <v/>
      </c>
      <c r="AZ268" s="2" t="str">
        <f t="shared" si="468"/>
        <v/>
      </c>
      <c r="BA268" s="2" t="str">
        <f t="shared" si="468"/>
        <v/>
      </c>
      <c r="BB268" s="2" t="str">
        <f t="shared" si="468"/>
        <v/>
      </c>
      <c r="BC268" s="2" t="str">
        <f t="shared" si="468"/>
        <v/>
      </c>
      <c r="BD268" s="2" t="str">
        <f t="shared" si="468"/>
        <v/>
      </c>
      <c r="BE268" s="2" t="str">
        <f t="shared" si="468"/>
        <v/>
      </c>
      <c r="BF268" s="2" t="str">
        <f t="shared" si="468"/>
        <v/>
      </c>
      <c r="BG268" s="2" t="str">
        <f t="shared" si="468"/>
        <v/>
      </c>
      <c r="BH268" s="2" t="str">
        <f t="shared" si="468"/>
        <v/>
      </c>
      <c r="BI268" s="2" t="str">
        <f t="shared" si="468"/>
        <v/>
      </c>
      <c r="BJ268" s="2" t="str">
        <f t="shared" si="468"/>
        <v/>
      </c>
      <c r="BK268" s="2" t="str">
        <f t="shared" si="468"/>
        <v/>
      </c>
      <c r="BL268" s="2" t="str">
        <f t="shared" si="468"/>
        <v/>
      </c>
      <c r="BM268" s="2" t="str">
        <f t="shared" si="468"/>
        <v/>
      </c>
      <c r="BN268" s="2" t="str">
        <f t="shared" si="468"/>
        <v/>
      </c>
      <c r="BO268" s="2" t="str">
        <f t="shared" ref="BO268:CK268" si="469">IF(BO176="","",BO176/(1-BN84))</f>
        <v/>
      </c>
      <c r="BP268" s="2" t="str">
        <f t="shared" si="469"/>
        <v/>
      </c>
      <c r="BQ268" s="2" t="str">
        <f t="shared" si="469"/>
        <v/>
      </c>
      <c r="BR268" s="2" t="str">
        <f t="shared" si="469"/>
        <v/>
      </c>
      <c r="BS268" s="2" t="str">
        <f t="shared" si="469"/>
        <v/>
      </c>
      <c r="BT268" s="2" t="str">
        <f t="shared" si="469"/>
        <v/>
      </c>
      <c r="BU268" s="2" t="str">
        <f t="shared" si="469"/>
        <v/>
      </c>
      <c r="BV268" s="2" t="str">
        <f t="shared" si="469"/>
        <v/>
      </c>
      <c r="BW268" s="2" t="str">
        <f t="shared" si="469"/>
        <v/>
      </c>
      <c r="BX268" s="2" t="str">
        <f t="shared" si="469"/>
        <v/>
      </c>
      <c r="BY268" s="2" t="str">
        <f t="shared" si="469"/>
        <v/>
      </c>
      <c r="BZ268" s="2" t="str">
        <f t="shared" si="469"/>
        <v/>
      </c>
      <c r="CA268" s="2" t="str">
        <f t="shared" si="469"/>
        <v/>
      </c>
      <c r="CB268" s="2" t="str">
        <f t="shared" si="469"/>
        <v/>
      </c>
      <c r="CC268" s="2" t="str">
        <f t="shared" si="469"/>
        <v/>
      </c>
      <c r="CD268" s="2" t="str">
        <f t="shared" si="469"/>
        <v/>
      </c>
      <c r="CE268" s="2" t="str">
        <f t="shared" si="469"/>
        <v/>
      </c>
      <c r="CF268" s="2" t="str">
        <f t="shared" si="469"/>
        <v/>
      </c>
      <c r="CG268" s="2" t="str">
        <f t="shared" si="469"/>
        <v/>
      </c>
      <c r="CH268" s="2" t="str">
        <f t="shared" si="469"/>
        <v/>
      </c>
      <c r="CI268" s="2" t="str">
        <f t="shared" si="469"/>
        <v/>
      </c>
      <c r="CJ268" s="2" t="str">
        <f t="shared" si="469"/>
        <v/>
      </c>
      <c r="CK268" s="2" t="str">
        <f t="shared" si="469"/>
        <v/>
      </c>
    </row>
    <row r="269" spans="1:89" ht="14.5" customHeight="1">
      <c r="A269" s="5">
        <v>43221</v>
      </c>
      <c r="B269" s="6">
        <f t="shared" si="447"/>
        <v>0</v>
      </c>
      <c r="C269" s="2">
        <f t="shared" ref="C269:BN269" si="470">IF(C177="","",C177/(1-B85))</f>
        <v>0</v>
      </c>
      <c r="D269" s="2">
        <f t="shared" si="470"/>
        <v>2.7366020524515394E-2</v>
      </c>
      <c r="E269" s="2">
        <f t="shared" si="470"/>
        <v>0</v>
      </c>
      <c r="F269" s="2">
        <f t="shared" si="470"/>
        <v>0</v>
      </c>
      <c r="G269" s="2">
        <f t="shared" si="470"/>
        <v>0</v>
      </c>
      <c r="H269" s="2">
        <f t="shared" si="470"/>
        <v>0</v>
      </c>
      <c r="I269" s="2">
        <f t="shared" si="470"/>
        <v>0</v>
      </c>
      <c r="J269" s="2">
        <f t="shared" si="470"/>
        <v>0</v>
      </c>
      <c r="K269" s="2">
        <f t="shared" si="470"/>
        <v>0</v>
      </c>
      <c r="L269" s="2">
        <f t="shared" si="470"/>
        <v>0</v>
      </c>
      <c r="M269" s="2">
        <f t="shared" si="470"/>
        <v>0</v>
      </c>
      <c r="N269" s="2" t="str">
        <f t="shared" si="470"/>
        <v/>
      </c>
      <c r="O269" s="2" t="str">
        <f t="shared" si="470"/>
        <v/>
      </c>
      <c r="P269" s="2" t="str">
        <f t="shared" si="470"/>
        <v/>
      </c>
      <c r="Q269" s="2" t="str">
        <f t="shared" si="470"/>
        <v/>
      </c>
      <c r="R269" s="2" t="str">
        <f t="shared" si="470"/>
        <v/>
      </c>
      <c r="S269" s="2" t="str">
        <f t="shared" si="470"/>
        <v/>
      </c>
      <c r="T269" s="2" t="str">
        <f t="shared" si="470"/>
        <v/>
      </c>
      <c r="U269" s="2" t="str">
        <f t="shared" si="470"/>
        <v/>
      </c>
      <c r="V269" s="2" t="str">
        <f t="shared" si="470"/>
        <v/>
      </c>
      <c r="W269" s="2" t="str">
        <f t="shared" si="470"/>
        <v/>
      </c>
      <c r="X269" s="2" t="str">
        <f t="shared" si="470"/>
        <v/>
      </c>
      <c r="Y269" s="2" t="str">
        <f t="shared" si="470"/>
        <v/>
      </c>
      <c r="Z269" s="2" t="str">
        <f t="shared" si="470"/>
        <v/>
      </c>
      <c r="AA269" s="2" t="str">
        <f t="shared" si="470"/>
        <v/>
      </c>
      <c r="AB269" s="2" t="str">
        <f t="shared" si="470"/>
        <v/>
      </c>
      <c r="AC269" s="2" t="str">
        <f t="shared" si="470"/>
        <v/>
      </c>
      <c r="AD269" s="2" t="str">
        <f t="shared" si="470"/>
        <v/>
      </c>
      <c r="AE269" s="2" t="str">
        <f t="shared" si="470"/>
        <v/>
      </c>
      <c r="AF269" s="2" t="str">
        <f t="shared" si="470"/>
        <v/>
      </c>
      <c r="AG269" s="2" t="str">
        <f t="shared" si="470"/>
        <v/>
      </c>
      <c r="AH269" s="2" t="str">
        <f t="shared" si="470"/>
        <v/>
      </c>
      <c r="AI269" s="2" t="str">
        <f t="shared" si="470"/>
        <v/>
      </c>
      <c r="AJ269" s="2" t="str">
        <f t="shared" si="470"/>
        <v/>
      </c>
      <c r="AK269" s="2" t="str">
        <f t="shared" si="470"/>
        <v/>
      </c>
      <c r="AL269" s="2" t="str">
        <f t="shared" si="470"/>
        <v/>
      </c>
      <c r="AM269" s="2" t="str">
        <f t="shared" si="470"/>
        <v/>
      </c>
      <c r="AN269" s="2" t="str">
        <f t="shared" si="470"/>
        <v/>
      </c>
      <c r="AO269" s="2" t="str">
        <f t="shared" si="470"/>
        <v/>
      </c>
      <c r="AP269" s="2" t="str">
        <f t="shared" si="470"/>
        <v/>
      </c>
      <c r="AQ269" s="2" t="str">
        <f t="shared" si="470"/>
        <v/>
      </c>
      <c r="AR269" s="2" t="str">
        <f t="shared" si="470"/>
        <v/>
      </c>
      <c r="AS269" s="2" t="str">
        <f t="shared" si="470"/>
        <v/>
      </c>
      <c r="AT269" s="2" t="str">
        <f t="shared" si="470"/>
        <v/>
      </c>
      <c r="AU269" s="2" t="str">
        <f t="shared" si="470"/>
        <v/>
      </c>
      <c r="AV269" s="2" t="str">
        <f t="shared" si="470"/>
        <v/>
      </c>
      <c r="AW269" s="2" t="str">
        <f t="shared" si="470"/>
        <v/>
      </c>
      <c r="AX269" s="2" t="str">
        <f t="shared" si="470"/>
        <v/>
      </c>
      <c r="AY269" s="2" t="str">
        <f t="shared" si="470"/>
        <v/>
      </c>
      <c r="AZ269" s="2" t="str">
        <f t="shared" si="470"/>
        <v/>
      </c>
      <c r="BA269" s="2" t="str">
        <f t="shared" si="470"/>
        <v/>
      </c>
      <c r="BB269" s="2" t="str">
        <f t="shared" si="470"/>
        <v/>
      </c>
      <c r="BC269" s="2" t="str">
        <f t="shared" si="470"/>
        <v/>
      </c>
      <c r="BD269" s="2" t="str">
        <f t="shared" si="470"/>
        <v/>
      </c>
      <c r="BE269" s="2" t="str">
        <f t="shared" si="470"/>
        <v/>
      </c>
      <c r="BF269" s="2" t="str">
        <f t="shared" si="470"/>
        <v/>
      </c>
      <c r="BG269" s="2" t="str">
        <f t="shared" si="470"/>
        <v/>
      </c>
      <c r="BH269" s="2" t="str">
        <f t="shared" si="470"/>
        <v/>
      </c>
      <c r="BI269" s="2" t="str">
        <f t="shared" si="470"/>
        <v/>
      </c>
      <c r="BJ269" s="2" t="str">
        <f t="shared" si="470"/>
        <v/>
      </c>
      <c r="BK269" s="2" t="str">
        <f t="shared" si="470"/>
        <v/>
      </c>
      <c r="BL269" s="2" t="str">
        <f t="shared" si="470"/>
        <v/>
      </c>
      <c r="BM269" s="2" t="str">
        <f t="shared" si="470"/>
        <v/>
      </c>
      <c r="BN269" s="2" t="str">
        <f t="shared" si="470"/>
        <v/>
      </c>
      <c r="BO269" s="2" t="str">
        <f t="shared" ref="BO269:CK269" si="471">IF(BO177="","",BO177/(1-BN85))</f>
        <v/>
      </c>
      <c r="BP269" s="2" t="str">
        <f t="shared" si="471"/>
        <v/>
      </c>
      <c r="BQ269" s="2" t="str">
        <f t="shared" si="471"/>
        <v/>
      </c>
      <c r="BR269" s="2" t="str">
        <f t="shared" si="471"/>
        <v/>
      </c>
      <c r="BS269" s="2" t="str">
        <f t="shared" si="471"/>
        <v/>
      </c>
      <c r="BT269" s="2" t="str">
        <f t="shared" si="471"/>
        <v/>
      </c>
      <c r="BU269" s="2" t="str">
        <f t="shared" si="471"/>
        <v/>
      </c>
      <c r="BV269" s="2" t="str">
        <f t="shared" si="471"/>
        <v/>
      </c>
      <c r="BW269" s="2" t="str">
        <f t="shared" si="471"/>
        <v/>
      </c>
      <c r="BX269" s="2" t="str">
        <f t="shared" si="471"/>
        <v/>
      </c>
      <c r="BY269" s="2" t="str">
        <f t="shared" si="471"/>
        <v/>
      </c>
      <c r="BZ269" s="2" t="str">
        <f t="shared" si="471"/>
        <v/>
      </c>
      <c r="CA269" s="2" t="str">
        <f t="shared" si="471"/>
        <v/>
      </c>
      <c r="CB269" s="2" t="str">
        <f t="shared" si="471"/>
        <v/>
      </c>
      <c r="CC269" s="2" t="str">
        <f t="shared" si="471"/>
        <v/>
      </c>
      <c r="CD269" s="2" t="str">
        <f t="shared" si="471"/>
        <v/>
      </c>
      <c r="CE269" s="2" t="str">
        <f t="shared" si="471"/>
        <v/>
      </c>
      <c r="CF269" s="2" t="str">
        <f t="shared" si="471"/>
        <v/>
      </c>
      <c r="CG269" s="2" t="str">
        <f t="shared" si="471"/>
        <v/>
      </c>
      <c r="CH269" s="2" t="str">
        <f t="shared" si="471"/>
        <v/>
      </c>
      <c r="CI269" s="2" t="str">
        <f t="shared" si="471"/>
        <v/>
      </c>
      <c r="CJ269" s="2" t="str">
        <f t="shared" si="471"/>
        <v/>
      </c>
      <c r="CK269" s="2" t="str">
        <f t="shared" si="471"/>
        <v/>
      </c>
    </row>
    <row r="270" spans="1:89" ht="14.5" customHeight="1">
      <c r="A270" s="5">
        <v>43252</v>
      </c>
      <c r="B270" s="6">
        <f t="shared" si="447"/>
        <v>0</v>
      </c>
      <c r="C270" s="2">
        <f t="shared" ref="C270:BN270" si="472">IF(C178="","",C178/(1-B86))</f>
        <v>0</v>
      </c>
      <c r="D270" s="2">
        <f t="shared" si="472"/>
        <v>2.9927760577915376E-2</v>
      </c>
      <c r="E270" s="2">
        <f t="shared" si="472"/>
        <v>0</v>
      </c>
      <c r="F270" s="2">
        <f t="shared" si="472"/>
        <v>0</v>
      </c>
      <c r="G270" s="2">
        <f t="shared" si="472"/>
        <v>0</v>
      </c>
      <c r="H270" s="2">
        <f t="shared" si="472"/>
        <v>0</v>
      </c>
      <c r="I270" s="2">
        <f t="shared" si="472"/>
        <v>0</v>
      </c>
      <c r="J270" s="2">
        <f t="shared" si="472"/>
        <v>0</v>
      </c>
      <c r="K270" s="2">
        <f t="shared" si="472"/>
        <v>0</v>
      </c>
      <c r="L270" s="2">
        <f t="shared" si="472"/>
        <v>0</v>
      </c>
      <c r="M270" s="2" t="str">
        <f t="shared" si="472"/>
        <v/>
      </c>
      <c r="N270" s="2" t="str">
        <f t="shared" si="472"/>
        <v/>
      </c>
      <c r="O270" s="2" t="str">
        <f t="shared" si="472"/>
        <v/>
      </c>
      <c r="P270" s="2" t="str">
        <f t="shared" si="472"/>
        <v/>
      </c>
      <c r="Q270" s="2" t="str">
        <f t="shared" si="472"/>
        <v/>
      </c>
      <c r="R270" s="2" t="str">
        <f t="shared" si="472"/>
        <v/>
      </c>
      <c r="S270" s="2" t="str">
        <f t="shared" si="472"/>
        <v/>
      </c>
      <c r="T270" s="2" t="str">
        <f t="shared" si="472"/>
        <v/>
      </c>
      <c r="U270" s="2" t="str">
        <f t="shared" si="472"/>
        <v/>
      </c>
      <c r="V270" s="2" t="str">
        <f t="shared" si="472"/>
        <v/>
      </c>
      <c r="W270" s="2" t="str">
        <f t="shared" si="472"/>
        <v/>
      </c>
      <c r="X270" s="2" t="str">
        <f t="shared" si="472"/>
        <v/>
      </c>
      <c r="Y270" s="2" t="str">
        <f t="shared" si="472"/>
        <v/>
      </c>
      <c r="Z270" s="2" t="str">
        <f t="shared" si="472"/>
        <v/>
      </c>
      <c r="AA270" s="2" t="str">
        <f t="shared" si="472"/>
        <v/>
      </c>
      <c r="AB270" s="2" t="str">
        <f t="shared" si="472"/>
        <v/>
      </c>
      <c r="AC270" s="2" t="str">
        <f t="shared" si="472"/>
        <v/>
      </c>
      <c r="AD270" s="2" t="str">
        <f t="shared" si="472"/>
        <v/>
      </c>
      <c r="AE270" s="2" t="str">
        <f t="shared" si="472"/>
        <v/>
      </c>
      <c r="AF270" s="2" t="str">
        <f t="shared" si="472"/>
        <v/>
      </c>
      <c r="AG270" s="2" t="str">
        <f t="shared" si="472"/>
        <v/>
      </c>
      <c r="AH270" s="2" t="str">
        <f t="shared" si="472"/>
        <v/>
      </c>
      <c r="AI270" s="2" t="str">
        <f t="shared" si="472"/>
        <v/>
      </c>
      <c r="AJ270" s="2" t="str">
        <f t="shared" si="472"/>
        <v/>
      </c>
      <c r="AK270" s="2" t="str">
        <f t="shared" si="472"/>
        <v/>
      </c>
      <c r="AL270" s="2" t="str">
        <f t="shared" si="472"/>
        <v/>
      </c>
      <c r="AM270" s="2" t="str">
        <f t="shared" si="472"/>
        <v/>
      </c>
      <c r="AN270" s="2" t="str">
        <f t="shared" si="472"/>
        <v/>
      </c>
      <c r="AO270" s="2" t="str">
        <f t="shared" si="472"/>
        <v/>
      </c>
      <c r="AP270" s="2" t="str">
        <f t="shared" si="472"/>
        <v/>
      </c>
      <c r="AQ270" s="2" t="str">
        <f t="shared" si="472"/>
        <v/>
      </c>
      <c r="AR270" s="2" t="str">
        <f t="shared" si="472"/>
        <v/>
      </c>
      <c r="AS270" s="2" t="str">
        <f t="shared" si="472"/>
        <v/>
      </c>
      <c r="AT270" s="2" t="str">
        <f t="shared" si="472"/>
        <v/>
      </c>
      <c r="AU270" s="2" t="str">
        <f t="shared" si="472"/>
        <v/>
      </c>
      <c r="AV270" s="2" t="str">
        <f t="shared" si="472"/>
        <v/>
      </c>
      <c r="AW270" s="2" t="str">
        <f t="shared" si="472"/>
        <v/>
      </c>
      <c r="AX270" s="2" t="str">
        <f t="shared" si="472"/>
        <v/>
      </c>
      <c r="AY270" s="2" t="str">
        <f t="shared" si="472"/>
        <v/>
      </c>
      <c r="AZ270" s="2" t="str">
        <f t="shared" si="472"/>
        <v/>
      </c>
      <c r="BA270" s="2" t="str">
        <f t="shared" si="472"/>
        <v/>
      </c>
      <c r="BB270" s="2" t="str">
        <f t="shared" si="472"/>
        <v/>
      </c>
      <c r="BC270" s="2" t="str">
        <f t="shared" si="472"/>
        <v/>
      </c>
      <c r="BD270" s="2" t="str">
        <f t="shared" si="472"/>
        <v/>
      </c>
      <c r="BE270" s="2" t="str">
        <f t="shared" si="472"/>
        <v/>
      </c>
      <c r="BF270" s="2" t="str">
        <f t="shared" si="472"/>
        <v/>
      </c>
      <c r="BG270" s="2" t="str">
        <f t="shared" si="472"/>
        <v/>
      </c>
      <c r="BH270" s="2" t="str">
        <f t="shared" si="472"/>
        <v/>
      </c>
      <c r="BI270" s="2" t="str">
        <f t="shared" si="472"/>
        <v/>
      </c>
      <c r="BJ270" s="2" t="str">
        <f t="shared" si="472"/>
        <v/>
      </c>
      <c r="BK270" s="2" t="str">
        <f t="shared" si="472"/>
        <v/>
      </c>
      <c r="BL270" s="2" t="str">
        <f t="shared" si="472"/>
        <v/>
      </c>
      <c r="BM270" s="2" t="str">
        <f t="shared" si="472"/>
        <v/>
      </c>
      <c r="BN270" s="2" t="str">
        <f t="shared" si="472"/>
        <v/>
      </c>
      <c r="BO270" s="2" t="str">
        <f t="shared" ref="BO270:CK270" si="473">IF(BO178="","",BO178/(1-BN86))</f>
        <v/>
      </c>
      <c r="BP270" s="2" t="str">
        <f t="shared" si="473"/>
        <v/>
      </c>
      <c r="BQ270" s="2" t="str">
        <f t="shared" si="473"/>
        <v/>
      </c>
      <c r="BR270" s="2" t="str">
        <f t="shared" si="473"/>
        <v/>
      </c>
      <c r="BS270" s="2" t="str">
        <f t="shared" si="473"/>
        <v/>
      </c>
      <c r="BT270" s="2" t="str">
        <f t="shared" si="473"/>
        <v/>
      </c>
      <c r="BU270" s="2" t="str">
        <f t="shared" si="473"/>
        <v/>
      </c>
      <c r="BV270" s="2" t="str">
        <f t="shared" si="473"/>
        <v/>
      </c>
      <c r="BW270" s="2" t="str">
        <f t="shared" si="473"/>
        <v/>
      </c>
      <c r="BX270" s="2" t="str">
        <f t="shared" si="473"/>
        <v/>
      </c>
      <c r="BY270" s="2" t="str">
        <f t="shared" si="473"/>
        <v/>
      </c>
      <c r="BZ270" s="2" t="str">
        <f t="shared" si="473"/>
        <v/>
      </c>
      <c r="CA270" s="2" t="str">
        <f t="shared" si="473"/>
        <v/>
      </c>
      <c r="CB270" s="2" t="str">
        <f t="shared" si="473"/>
        <v/>
      </c>
      <c r="CC270" s="2" t="str">
        <f t="shared" si="473"/>
        <v/>
      </c>
      <c r="CD270" s="2" t="str">
        <f t="shared" si="473"/>
        <v/>
      </c>
      <c r="CE270" s="2" t="str">
        <f t="shared" si="473"/>
        <v/>
      </c>
      <c r="CF270" s="2" t="str">
        <f t="shared" si="473"/>
        <v/>
      </c>
      <c r="CG270" s="2" t="str">
        <f t="shared" si="473"/>
        <v/>
      </c>
      <c r="CH270" s="2" t="str">
        <f t="shared" si="473"/>
        <v/>
      </c>
      <c r="CI270" s="2" t="str">
        <f t="shared" si="473"/>
        <v/>
      </c>
      <c r="CJ270" s="2" t="str">
        <f t="shared" si="473"/>
        <v/>
      </c>
      <c r="CK270" s="2" t="str">
        <f t="shared" si="473"/>
        <v/>
      </c>
    </row>
    <row r="271" spans="1:89" ht="14.5" customHeight="1">
      <c r="A271" s="5">
        <v>43282</v>
      </c>
      <c r="B271" s="6">
        <f t="shared" si="447"/>
        <v>0</v>
      </c>
      <c r="C271" s="2">
        <f t="shared" ref="C271:BN271" si="474">IF(C179="","",C179/(1-B87))</f>
        <v>0</v>
      </c>
      <c r="D271" s="2">
        <f t="shared" si="474"/>
        <v>3.6882393876130827E-2</v>
      </c>
      <c r="E271" s="2">
        <f t="shared" si="474"/>
        <v>0</v>
      </c>
      <c r="F271" s="2">
        <f t="shared" si="474"/>
        <v>0</v>
      </c>
      <c r="G271" s="2">
        <f t="shared" si="474"/>
        <v>0</v>
      </c>
      <c r="H271" s="2">
        <f t="shared" si="474"/>
        <v>0</v>
      </c>
      <c r="I271" s="2">
        <f t="shared" si="474"/>
        <v>0</v>
      </c>
      <c r="J271" s="2">
        <f t="shared" si="474"/>
        <v>0</v>
      </c>
      <c r="K271" s="2">
        <f t="shared" si="474"/>
        <v>0</v>
      </c>
      <c r="L271" s="2" t="str">
        <f t="shared" si="474"/>
        <v/>
      </c>
      <c r="M271" s="2" t="str">
        <f t="shared" si="474"/>
        <v/>
      </c>
      <c r="N271" s="2" t="str">
        <f t="shared" si="474"/>
        <v/>
      </c>
      <c r="O271" s="2" t="str">
        <f t="shared" si="474"/>
        <v/>
      </c>
      <c r="P271" s="2" t="str">
        <f t="shared" si="474"/>
        <v/>
      </c>
      <c r="Q271" s="2" t="str">
        <f t="shared" si="474"/>
        <v/>
      </c>
      <c r="R271" s="2" t="str">
        <f t="shared" si="474"/>
        <v/>
      </c>
      <c r="S271" s="2" t="str">
        <f t="shared" si="474"/>
        <v/>
      </c>
      <c r="T271" s="2" t="str">
        <f t="shared" si="474"/>
        <v/>
      </c>
      <c r="U271" s="2" t="str">
        <f t="shared" si="474"/>
        <v/>
      </c>
      <c r="V271" s="2" t="str">
        <f t="shared" si="474"/>
        <v/>
      </c>
      <c r="W271" s="2" t="str">
        <f t="shared" si="474"/>
        <v/>
      </c>
      <c r="X271" s="2" t="str">
        <f t="shared" si="474"/>
        <v/>
      </c>
      <c r="Y271" s="2" t="str">
        <f t="shared" si="474"/>
        <v/>
      </c>
      <c r="Z271" s="2" t="str">
        <f t="shared" si="474"/>
        <v/>
      </c>
      <c r="AA271" s="2" t="str">
        <f t="shared" si="474"/>
        <v/>
      </c>
      <c r="AB271" s="2" t="str">
        <f t="shared" si="474"/>
        <v/>
      </c>
      <c r="AC271" s="2" t="str">
        <f t="shared" si="474"/>
        <v/>
      </c>
      <c r="AD271" s="2" t="str">
        <f t="shared" si="474"/>
        <v/>
      </c>
      <c r="AE271" s="2" t="str">
        <f t="shared" si="474"/>
        <v/>
      </c>
      <c r="AF271" s="2" t="str">
        <f t="shared" si="474"/>
        <v/>
      </c>
      <c r="AG271" s="2" t="str">
        <f t="shared" si="474"/>
        <v/>
      </c>
      <c r="AH271" s="2" t="str">
        <f t="shared" si="474"/>
        <v/>
      </c>
      <c r="AI271" s="2" t="str">
        <f t="shared" si="474"/>
        <v/>
      </c>
      <c r="AJ271" s="2" t="str">
        <f t="shared" si="474"/>
        <v/>
      </c>
      <c r="AK271" s="2" t="str">
        <f t="shared" si="474"/>
        <v/>
      </c>
      <c r="AL271" s="2" t="str">
        <f t="shared" si="474"/>
        <v/>
      </c>
      <c r="AM271" s="2" t="str">
        <f t="shared" si="474"/>
        <v/>
      </c>
      <c r="AN271" s="2" t="str">
        <f t="shared" si="474"/>
        <v/>
      </c>
      <c r="AO271" s="2" t="str">
        <f t="shared" si="474"/>
        <v/>
      </c>
      <c r="AP271" s="2" t="str">
        <f t="shared" si="474"/>
        <v/>
      </c>
      <c r="AQ271" s="2" t="str">
        <f t="shared" si="474"/>
        <v/>
      </c>
      <c r="AR271" s="2" t="str">
        <f t="shared" si="474"/>
        <v/>
      </c>
      <c r="AS271" s="2" t="str">
        <f t="shared" si="474"/>
        <v/>
      </c>
      <c r="AT271" s="2" t="str">
        <f t="shared" si="474"/>
        <v/>
      </c>
      <c r="AU271" s="2" t="str">
        <f t="shared" si="474"/>
        <v/>
      </c>
      <c r="AV271" s="2" t="str">
        <f t="shared" si="474"/>
        <v/>
      </c>
      <c r="AW271" s="2" t="str">
        <f t="shared" si="474"/>
        <v/>
      </c>
      <c r="AX271" s="2" t="str">
        <f t="shared" si="474"/>
        <v/>
      </c>
      <c r="AY271" s="2" t="str">
        <f t="shared" si="474"/>
        <v/>
      </c>
      <c r="AZ271" s="2" t="str">
        <f t="shared" si="474"/>
        <v/>
      </c>
      <c r="BA271" s="2" t="str">
        <f t="shared" si="474"/>
        <v/>
      </c>
      <c r="BB271" s="2" t="str">
        <f t="shared" si="474"/>
        <v/>
      </c>
      <c r="BC271" s="2" t="str">
        <f t="shared" si="474"/>
        <v/>
      </c>
      <c r="BD271" s="2" t="str">
        <f t="shared" si="474"/>
        <v/>
      </c>
      <c r="BE271" s="2" t="str">
        <f t="shared" si="474"/>
        <v/>
      </c>
      <c r="BF271" s="2" t="str">
        <f t="shared" si="474"/>
        <v/>
      </c>
      <c r="BG271" s="2" t="str">
        <f t="shared" si="474"/>
        <v/>
      </c>
      <c r="BH271" s="2" t="str">
        <f t="shared" si="474"/>
        <v/>
      </c>
      <c r="BI271" s="2" t="str">
        <f t="shared" si="474"/>
        <v/>
      </c>
      <c r="BJ271" s="2" t="str">
        <f t="shared" si="474"/>
        <v/>
      </c>
      <c r="BK271" s="2" t="str">
        <f t="shared" si="474"/>
        <v/>
      </c>
      <c r="BL271" s="2" t="str">
        <f t="shared" si="474"/>
        <v/>
      </c>
      <c r="BM271" s="2" t="str">
        <f t="shared" si="474"/>
        <v/>
      </c>
      <c r="BN271" s="2" t="str">
        <f t="shared" si="474"/>
        <v/>
      </c>
      <c r="BO271" s="2" t="str">
        <f t="shared" ref="BO271:CK271" si="475">IF(BO179="","",BO179/(1-BN87))</f>
        <v/>
      </c>
      <c r="BP271" s="2" t="str">
        <f t="shared" si="475"/>
        <v/>
      </c>
      <c r="BQ271" s="2" t="str">
        <f t="shared" si="475"/>
        <v/>
      </c>
      <c r="BR271" s="2" t="str">
        <f t="shared" si="475"/>
        <v/>
      </c>
      <c r="BS271" s="2" t="str">
        <f t="shared" si="475"/>
        <v/>
      </c>
      <c r="BT271" s="2" t="str">
        <f t="shared" si="475"/>
        <v/>
      </c>
      <c r="BU271" s="2" t="str">
        <f t="shared" si="475"/>
        <v/>
      </c>
      <c r="BV271" s="2" t="str">
        <f t="shared" si="475"/>
        <v/>
      </c>
      <c r="BW271" s="2" t="str">
        <f t="shared" si="475"/>
        <v/>
      </c>
      <c r="BX271" s="2" t="str">
        <f t="shared" si="475"/>
        <v/>
      </c>
      <c r="BY271" s="2" t="str">
        <f t="shared" si="475"/>
        <v/>
      </c>
      <c r="BZ271" s="2" t="str">
        <f t="shared" si="475"/>
        <v/>
      </c>
      <c r="CA271" s="2" t="str">
        <f t="shared" si="475"/>
        <v/>
      </c>
      <c r="CB271" s="2" t="str">
        <f t="shared" si="475"/>
        <v/>
      </c>
      <c r="CC271" s="2" t="str">
        <f t="shared" si="475"/>
        <v/>
      </c>
      <c r="CD271" s="2" t="str">
        <f t="shared" si="475"/>
        <v/>
      </c>
      <c r="CE271" s="2" t="str">
        <f t="shared" si="475"/>
        <v/>
      </c>
      <c r="CF271" s="2" t="str">
        <f t="shared" si="475"/>
        <v/>
      </c>
      <c r="CG271" s="2" t="str">
        <f t="shared" si="475"/>
        <v/>
      </c>
      <c r="CH271" s="2" t="str">
        <f t="shared" si="475"/>
        <v/>
      </c>
      <c r="CI271" s="2" t="str">
        <f t="shared" si="475"/>
        <v/>
      </c>
      <c r="CJ271" s="2" t="str">
        <f t="shared" si="475"/>
        <v/>
      </c>
      <c r="CK271" s="2" t="str">
        <f t="shared" si="475"/>
        <v/>
      </c>
    </row>
    <row r="272" spans="1:89" ht="14.5" customHeight="1">
      <c r="A272" s="5">
        <v>43313</v>
      </c>
      <c r="B272" s="6">
        <f t="shared" si="447"/>
        <v>0</v>
      </c>
      <c r="C272" s="2">
        <f t="shared" ref="C272:BN272" si="476">IF(C180="","",C180/(1-B88))</f>
        <v>0</v>
      </c>
      <c r="D272" s="2">
        <f t="shared" si="476"/>
        <v>2.6229508196721311E-2</v>
      </c>
      <c r="E272" s="2">
        <f t="shared" si="476"/>
        <v>0</v>
      </c>
      <c r="F272" s="2">
        <f t="shared" si="476"/>
        <v>0</v>
      </c>
      <c r="G272" s="2">
        <f t="shared" si="476"/>
        <v>0</v>
      </c>
      <c r="H272" s="2">
        <f t="shared" si="476"/>
        <v>0</v>
      </c>
      <c r="I272" s="2">
        <f t="shared" si="476"/>
        <v>0</v>
      </c>
      <c r="J272" s="2">
        <f t="shared" si="476"/>
        <v>0</v>
      </c>
      <c r="K272" s="2" t="str">
        <f t="shared" si="476"/>
        <v/>
      </c>
      <c r="L272" s="2" t="str">
        <f t="shared" si="476"/>
        <v/>
      </c>
      <c r="M272" s="2" t="str">
        <f t="shared" si="476"/>
        <v/>
      </c>
      <c r="N272" s="2" t="str">
        <f t="shared" si="476"/>
        <v/>
      </c>
      <c r="O272" s="2" t="str">
        <f t="shared" si="476"/>
        <v/>
      </c>
      <c r="P272" s="2" t="str">
        <f t="shared" si="476"/>
        <v/>
      </c>
      <c r="Q272" s="2" t="str">
        <f t="shared" si="476"/>
        <v/>
      </c>
      <c r="R272" s="2" t="str">
        <f t="shared" si="476"/>
        <v/>
      </c>
      <c r="S272" s="2" t="str">
        <f t="shared" si="476"/>
        <v/>
      </c>
      <c r="T272" s="2" t="str">
        <f t="shared" si="476"/>
        <v/>
      </c>
      <c r="U272" s="2" t="str">
        <f t="shared" si="476"/>
        <v/>
      </c>
      <c r="V272" s="2" t="str">
        <f t="shared" si="476"/>
        <v/>
      </c>
      <c r="W272" s="2" t="str">
        <f t="shared" si="476"/>
        <v/>
      </c>
      <c r="X272" s="2" t="str">
        <f t="shared" si="476"/>
        <v/>
      </c>
      <c r="Y272" s="2" t="str">
        <f t="shared" si="476"/>
        <v/>
      </c>
      <c r="Z272" s="2" t="str">
        <f t="shared" si="476"/>
        <v/>
      </c>
      <c r="AA272" s="2" t="str">
        <f t="shared" si="476"/>
        <v/>
      </c>
      <c r="AB272" s="2" t="str">
        <f t="shared" si="476"/>
        <v/>
      </c>
      <c r="AC272" s="2" t="str">
        <f t="shared" si="476"/>
        <v/>
      </c>
      <c r="AD272" s="2" t="str">
        <f t="shared" si="476"/>
        <v/>
      </c>
      <c r="AE272" s="2" t="str">
        <f t="shared" si="476"/>
        <v/>
      </c>
      <c r="AF272" s="2" t="str">
        <f t="shared" si="476"/>
        <v/>
      </c>
      <c r="AG272" s="2" t="str">
        <f t="shared" si="476"/>
        <v/>
      </c>
      <c r="AH272" s="2" t="str">
        <f t="shared" si="476"/>
        <v/>
      </c>
      <c r="AI272" s="2" t="str">
        <f t="shared" si="476"/>
        <v/>
      </c>
      <c r="AJ272" s="2" t="str">
        <f t="shared" si="476"/>
        <v/>
      </c>
      <c r="AK272" s="2" t="str">
        <f t="shared" si="476"/>
        <v/>
      </c>
      <c r="AL272" s="2" t="str">
        <f t="shared" si="476"/>
        <v/>
      </c>
      <c r="AM272" s="2" t="str">
        <f t="shared" si="476"/>
        <v/>
      </c>
      <c r="AN272" s="2" t="str">
        <f t="shared" si="476"/>
        <v/>
      </c>
      <c r="AO272" s="2" t="str">
        <f t="shared" si="476"/>
        <v/>
      </c>
      <c r="AP272" s="2" t="str">
        <f t="shared" si="476"/>
        <v/>
      </c>
      <c r="AQ272" s="2" t="str">
        <f t="shared" si="476"/>
        <v/>
      </c>
      <c r="AR272" s="2" t="str">
        <f t="shared" si="476"/>
        <v/>
      </c>
      <c r="AS272" s="2" t="str">
        <f t="shared" si="476"/>
        <v/>
      </c>
      <c r="AT272" s="2" t="str">
        <f t="shared" si="476"/>
        <v/>
      </c>
      <c r="AU272" s="2" t="str">
        <f t="shared" si="476"/>
        <v/>
      </c>
      <c r="AV272" s="2" t="str">
        <f t="shared" si="476"/>
        <v/>
      </c>
      <c r="AW272" s="2" t="str">
        <f t="shared" si="476"/>
        <v/>
      </c>
      <c r="AX272" s="2" t="str">
        <f t="shared" si="476"/>
        <v/>
      </c>
      <c r="AY272" s="2" t="str">
        <f t="shared" si="476"/>
        <v/>
      </c>
      <c r="AZ272" s="2" t="str">
        <f t="shared" si="476"/>
        <v/>
      </c>
      <c r="BA272" s="2" t="str">
        <f t="shared" si="476"/>
        <v/>
      </c>
      <c r="BB272" s="2" t="str">
        <f t="shared" si="476"/>
        <v/>
      </c>
      <c r="BC272" s="2" t="str">
        <f t="shared" si="476"/>
        <v/>
      </c>
      <c r="BD272" s="2" t="str">
        <f t="shared" si="476"/>
        <v/>
      </c>
      <c r="BE272" s="2" t="str">
        <f t="shared" si="476"/>
        <v/>
      </c>
      <c r="BF272" s="2" t="str">
        <f t="shared" si="476"/>
        <v/>
      </c>
      <c r="BG272" s="2" t="str">
        <f t="shared" si="476"/>
        <v/>
      </c>
      <c r="BH272" s="2" t="str">
        <f t="shared" si="476"/>
        <v/>
      </c>
      <c r="BI272" s="2" t="str">
        <f t="shared" si="476"/>
        <v/>
      </c>
      <c r="BJ272" s="2" t="str">
        <f t="shared" si="476"/>
        <v/>
      </c>
      <c r="BK272" s="2" t="str">
        <f t="shared" si="476"/>
        <v/>
      </c>
      <c r="BL272" s="2" t="str">
        <f t="shared" si="476"/>
        <v/>
      </c>
      <c r="BM272" s="2" t="str">
        <f t="shared" si="476"/>
        <v/>
      </c>
      <c r="BN272" s="2" t="str">
        <f t="shared" si="476"/>
        <v/>
      </c>
      <c r="BO272" s="2" t="str">
        <f t="shared" ref="BO272:CK272" si="477">IF(BO180="","",BO180/(1-BN88))</f>
        <v/>
      </c>
      <c r="BP272" s="2" t="str">
        <f t="shared" si="477"/>
        <v/>
      </c>
      <c r="BQ272" s="2" t="str">
        <f t="shared" si="477"/>
        <v/>
      </c>
      <c r="BR272" s="2" t="str">
        <f t="shared" si="477"/>
        <v/>
      </c>
      <c r="BS272" s="2" t="str">
        <f t="shared" si="477"/>
        <v/>
      </c>
      <c r="BT272" s="2" t="str">
        <f t="shared" si="477"/>
        <v/>
      </c>
      <c r="BU272" s="2" t="str">
        <f t="shared" si="477"/>
        <v/>
      </c>
      <c r="BV272" s="2" t="str">
        <f t="shared" si="477"/>
        <v/>
      </c>
      <c r="BW272" s="2" t="str">
        <f t="shared" si="477"/>
        <v/>
      </c>
      <c r="BX272" s="2" t="str">
        <f t="shared" si="477"/>
        <v/>
      </c>
      <c r="BY272" s="2" t="str">
        <f t="shared" si="477"/>
        <v/>
      </c>
      <c r="BZ272" s="2" t="str">
        <f t="shared" si="477"/>
        <v/>
      </c>
      <c r="CA272" s="2" t="str">
        <f t="shared" si="477"/>
        <v/>
      </c>
      <c r="CB272" s="2" t="str">
        <f t="shared" si="477"/>
        <v/>
      </c>
      <c r="CC272" s="2" t="str">
        <f t="shared" si="477"/>
        <v/>
      </c>
      <c r="CD272" s="2" t="str">
        <f t="shared" si="477"/>
        <v/>
      </c>
      <c r="CE272" s="2" t="str">
        <f t="shared" si="477"/>
        <v/>
      </c>
      <c r="CF272" s="2" t="str">
        <f t="shared" si="477"/>
        <v/>
      </c>
      <c r="CG272" s="2" t="str">
        <f t="shared" si="477"/>
        <v/>
      </c>
      <c r="CH272" s="2" t="str">
        <f t="shared" si="477"/>
        <v/>
      </c>
      <c r="CI272" s="2" t="str">
        <f t="shared" si="477"/>
        <v/>
      </c>
      <c r="CJ272" s="2" t="str">
        <f t="shared" si="477"/>
        <v/>
      </c>
      <c r="CK272" s="2" t="str">
        <f t="shared" si="477"/>
        <v/>
      </c>
    </row>
    <row r="273" spans="1:89" ht="14.5" customHeight="1">
      <c r="A273" s="5">
        <v>43344</v>
      </c>
      <c r="B273" s="6">
        <f t="shared" si="447"/>
        <v>0</v>
      </c>
      <c r="C273" s="2">
        <f t="shared" ref="C273:BN273" si="478">IF(C181="","",C181/(1-B89))</f>
        <v>0</v>
      </c>
      <c r="D273" s="2">
        <f t="shared" si="478"/>
        <v>2.556818181818182E-2</v>
      </c>
      <c r="E273" s="2">
        <f t="shared" si="478"/>
        <v>0</v>
      </c>
      <c r="F273" s="2">
        <f t="shared" si="478"/>
        <v>0</v>
      </c>
      <c r="G273" s="2">
        <f t="shared" si="478"/>
        <v>0</v>
      </c>
      <c r="H273" s="2">
        <f t="shared" si="478"/>
        <v>0</v>
      </c>
      <c r="I273" s="2">
        <f t="shared" si="478"/>
        <v>0</v>
      </c>
      <c r="J273" s="2" t="str">
        <f t="shared" si="478"/>
        <v/>
      </c>
      <c r="K273" s="2" t="str">
        <f t="shared" si="478"/>
        <v/>
      </c>
      <c r="L273" s="2" t="str">
        <f t="shared" si="478"/>
        <v/>
      </c>
      <c r="M273" s="2" t="str">
        <f t="shared" si="478"/>
        <v/>
      </c>
      <c r="N273" s="2" t="str">
        <f t="shared" si="478"/>
        <v/>
      </c>
      <c r="O273" s="2" t="str">
        <f t="shared" si="478"/>
        <v/>
      </c>
      <c r="P273" s="2" t="str">
        <f t="shared" si="478"/>
        <v/>
      </c>
      <c r="Q273" s="2" t="str">
        <f t="shared" si="478"/>
        <v/>
      </c>
      <c r="R273" s="2" t="str">
        <f t="shared" si="478"/>
        <v/>
      </c>
      <c r="S273" s="2" t="str">
        <f t="shared" si="478"/>
        <v/>
      </c>
      <c r="T273" s="2" t="str">
        <f t="shared" si="478"/>
        <v/>
      </c>
      <c r="U273" s="2" t="str">
        <f t="shared" si="478"/>
        <v/>
      </c>
      <c r="V273" s="2" t="str">
        <f t="shared" si="478"/>
        <v/>
      </c>
      <c r="W273" s="2" t="str">
        <f t="shared" si="478"/>
        <v/>
      </c>
      <c r="X273" s="2" t="str">
        <f t="shared" si="478"/>
        <v/>
      </c>
      <c r="Y273" s="2" t="str">
        <f t="shared" si="478"/>
        <v/>
      </c>
      <c r="Z273" s="2" t="str">
        <f t="shared" si="478"/>
        <v/>
      </c>
      <c r="AA273" s="2" t="str">
        <f t="shared" si="478"/>
        <v/>
      </c>
      <c r="AB273" s="2" t="str">
        <f t="shared" si="478"/>
        <v/>
      </c>
      <c r="AC273" s="2" t="str">
        <f t="shared" si="478"/>
        <v/>
      </c>
      <c r="AD273" s="2" t="str">
        <f t="shared" si="478"/>
        <v/>
      </c>
      <c r="AE273" s="2" t="str">
        <f t="shared" si="478"/>
        <v/>
      </c>
      <c r="AF273" s="2" t="str">
        <f t="shared" si="478"/>
        <v/>
      </c>
      <c r="AG273" s="2" t="str">
        <f t="shared" si="478"/>
        <v/>
      </c>
      <c r="AH273" s="2" t="str">
        <f t="shared" si="478"/>
        <v/>
      </c>
      <c r="AI273" s="2" t="str">
        <f t="shared" si="478"/>
        <v/>
      </c>
      <c r="AJ273" s="2" t="str">
        <f t="shared" si="478"/>
        <v/>
      </c>
      <c r="AK273" s="2" t="str">
        <f t="shared" si="478"/>
        <v/>
      </c>
      <c r="AL273" s="2" t="str">
        <f t="shared" si="478"/>
        <v/>
      </c>
      <c r="AM273" s="2" t="str">
        <f t="shared" si="478"/>
        <v/>
      </c>
      <c r="AN273" s="2" t="str">
        <f t="shared" si="478"/>
        <v/>
      </c>
      <c r="AO273" s="2" t="str">
        <f t="shared" si="478"/>
        <v/>
      </c>
      <c r="AP273" s="2" t="str">
        <f t="shared" si="478"/>
        <v/>
      </c>
      <c r="AQ273" s="2" t="str">
        <f t="shared" si="478"/>
        <v/>
      </c>
      <c r="AR273" s="2" t="str">
        <f t="shared" si="478"/>
        <v/>
      </c>
      <c r="AS273" s="2" t="str">
        <f t="shared" si="478"/>
        <v/>
      </c>
      <c r="AT273" s="2" t="str">
        <f t="shared" si="478"/>
        <v/>
      </c>
      <c r="AU273" s="2" t="str">
        <f t="shared" si="478"/>
        <v/>
      </c>
      <c r="AV273" s="2" t="str">
        <f t="shared" si="478"/>
        <v/>
      </c>
      <c r="AW273" s="2" t="str">
        <f t="shared" si="478"/>
        <v/>
      </c>
      <c r="AX273" s="2" t="str">
        <f t="shared" si="478"/>
        <v/>
      </c>
      <c r="AY273" s="2" t="str">
        <f t="shared" si="478"/>
        <v/>
      </c>
      <c r="AZ273" s="2" t="str">
        <f t="shared" si="478"/>
        <v/>
      </c>
      <c r="BA273" s="2" t="str">
        <f t="shared" si="478"/>
        <v/>
      </c>
      <c r="BB273" s="2" t="str">
        <f t="shared" si="478"/>
        <v/>
      </c>
      <c r="BC273" s="2" t="str">
        <f t="shared" si="478"/>
        <v/>
      </c>
      <c r="BD273" s="2" t="str">
        <f t="shared" si="478"/>
        <v/>
      </c>
      <c r="BE273" s="2" t="str">
        <f t="shared" si="478"/>
        <v/>
      </c>
      <c r="BF273" s="2" t="str">
        <f t="shared" si="478"/>
        <v/>
      </c>
      <c r="BG273" s="2" t="str">
        <f t="shared" si="478"/>
        <v/>
      </c>
      <c r="BH273" s="2" t="str">
        <f t="shared" si="478"/>
        <v/>
      </c>
      <c r="BI273" s="2" t="str">
        <f t="shared" si="478"/>
        <v/>
      </c>
      <c r="BJ273" s="2" t="str">
        <f t="shared" si="478"/>
        <v/>
      </c>
      <c r="BK273" s="2" t="str">
        <f t="shared" si="478"/>
        <v/>
      </c>
      <c r="BL273" s="2" t="str">
        <f t="shared" si="478"/>
        <v/>
      </c>
      <c r="BM273" s="2" t="str">
        <f t="shared" si="478"/>
        <v/>
      </c>
      <c r="BN273" s="2" t="str">
        <f t="shared" si="478"/>
        <v/>
      </c>
      <c r="BO273" s="2" t="str">
        <f t="shared" ref="BO273:CK273" si="479">IF(BO181="","",BO181/(1-BN89))</f>
        <v/>
      </c>
      <c r="BP273" s="2" t="str">
        <f t="shared" si="479"/>
        <v/>
      </c>
      <c r="BQ273" s="2" t="str">
        <f t="shared" si="479"/>
        <v/>
      </c>
      <c r="BR273" s="2" t="str">
        <f t="shared" si="479"/>
        <v/>
      </c>
      <c r="BS273" s="2" t="str">
        <f t="shared" si="479"/>
        <v/>
      </c>
      <c r="BT273" s="2" t="str">
        <f t="shared" si="479"/>
        <v/>
      </c>
      <c r="BU273" s="2" t="str">
        <f t="shared" si="479"/>
        <v/>
      </c>
      <c r="BV273" s="2" t="str">
        <f t="shared" si="479"/>
        <v/>
      </c>
      <c r="BW273" s="2" t="str">
        <f t="shared" si="479"/>
        <v/>
      </c>
      <c r="BX273" s="2" t="str">
        <f t="shared" si="479"/>
        <v/>
      </c>
      <c r="BY273" s="2" t="str">
        <f t="shared" si="479"/>
        <v/>
      </c>
      <c r="BZ273" s="2" t="str">
        <f t="shared" si="479"/>
        <v/>
      </c>
      <c r="CA273" s="2" t="str">
        <f t="shared" si="479"/>
        <v/>
      </c>
      <c r="CB273" s="2" t="str">
        <f t="shared" si="479"/>
        <v/>
      </c>
      <c r="CC273" s="2" t="str">
        <f t="shared" si="479"/>
        <v/>
      </c>
      <c r="CD273" s="2" t="str">
        <f t="shared" si="479"/>
        <v/>
      </c>
      <c r="CE273" s="2" t="str">
        <f t="shared" si="479"/>
        <v/>
      </c>
      <c r="CF273" s="2" t="str">
        <f t="shared" si="479"/>
        <v/>
      </c>
      <c r="CG273" s="2" t="str">
        <f t="shared" si="479"/>
        <v/>
      </c>
      <c r="CH273" s="2" t="str">
        <f t="shared" si="479"/>
        <v/>
      </c>
      <c r="CI273" s="2" t="str">
        <f t="shared" si="479"/>
        <v/>
      </c>
      <c r="CJ273" s="2" t="str">
        <f t="shared" si="479"/>
        <v/>
      </c>
      <c r="CK273" s="2" t="str">
        <f t="shared" si="479"/>
        <v/>
      </c>
    </row>
    <row r="274" spans="1:89" ht="14.5" customHeight="1">
      <c r="A274" s="5">
        <v>43374</v>
      </c>
      <c r="B274" s="6">
        <f t="shared" si="447"/>
        <v>0</v>
      </c>
      <c r="C274" s="2">
        <f t="shared" ref="C274:BN274" si="480">IF(C182="","",C182/(1-B90))</f>
        <v>0</v>
      </c>
      <c r="D274" s="2">
        <f t="shared" si="480"/>
        <v>1.264591439688716E-2</v>
      </c>
      <c r="E274" s="2">
        <f t="shared" si="480"/>
        <v>0</v>
      </c>
      <c r="F274" s="2">
        <f t="shared" si="480"/>
        <v>0</v>
      </c>
      <c r="G274" s="2">
        <f t="shared" si="480"/>
        <v>0</v>
      </c>
      <c r="H274" s="2">
        <f t="shared" si="480"/>
        <v>0</v>
      </c>
      <c r="I274" s="2" t="str">
        <f t="shared" si="480"/>
        <v/>
      </c>
      <c r="J274" s="2" t="str">
        <f t="shared" si="480"/>
        <v/>
      </c>
      <c r="K274" s="2" t="str">
        <f t="shared" si="480"/>
        <v/>
      </c>
      <c r="L274" s="2" t="str">
        <f t="shared" si="480"/>
        <v/>
      </c>
      <c r="M274" s="2" t="str">
        <f t="shared" si="480"/>
        <v/>
      </c>
      <c r="N274" s="2" t="str">
        <f t="shared" si="480"/>
        <v/>
      </c>
      <c r="O274" s="2" t="str">
        <f t="shared" si="480"/>
        <v/>
      </c>
      <c r="P274" s="2" t="str">
        <f t="shared" si="480"/>
        <v/>
      </c>
      <c r="Q274" s="2" t="str">
        <f t="shared" si="480"/>
        <v/>
      </c>
      <c r="R274" s="2" t="str">
        <f t="shared" si="480"/>
        <v/>
      </c>
      <c r="S274" s="2" t="str">
        <f t="shared" si="480"/>
        <v/>
      </c>
      <c r="T274" s="2" t="str">
        <f t="shared" si="480"/>
        <v/>
      </c>
      <c r="U274" s="2" t="str">
        <f t="shared" si="480"/>
        <v/>
      </c>
      <c r="V274" s="2" t="str">
        <f t="shared" si="480"/>
        <v/>
      </c>
      <c r="W274" s="2" t="str">
        <f t="shared" si="480"/>
        <v/>
      </c>
      <c r="X274" s="2" t="str">
        <f t="shared" si="480"/>
        <v/>
      </c>
      <c r="Y274" s="2" t="str">
        <f t="shared" si="480"/>
        <v/>
      </c>
      <c r="Z274" s="2" t="str">
        <f t="shared" si="480"/>
        <v/>
      </c>
      <c r="AA274" s="2" t="str">
        <f t="shared" si="480"/>
        <v/>
      </c>
      <c r="AB274" s="2" t="str">
        <f t="shared" si="480"/>
        <v/>
      </c>
      <c r="AC274" s="2" t="str">
        <f t="shared" si="480"/>
        <v/>
      </c>
      <c r="AD274" s="2" t="str">
        <f t="shared" si="480"/>
        <v/>
      </c>
      <c r="AE274" s="2" t="str">
        <f t="shared" si="480"/>
        <v/>
      </c>
      <c r="AF274" s="2" t="str">
        <f t="shared" si="480"/>
        <v/>
      </c>
      <c r="AG274" s="2" t="str">
        <f t="shared" si="480"/>
        <v/>
      </c>
      <c r="AH274" s="2" t="str">
        <f t="shared" si="480"/>
        <v/>
      </c>
      <c r="AI274" s="2" t="str">
        <f t="shared" si="480"/>
        <v/>
      </c>
      <c r="AJ274" s="2" t="str">
        <f t="shared" si="480"/>
        <v/>
      </c>
      <c r="AK274" s="2" t="str">
        <f t="shared" si="480"/>
        <v/>
      </c>
      <c r="AL274" s="2" t="str">
        <f t="shared" si="480"/>
        <v/>
      </c>
      <c r="AM274" s="2" t="str">
        <f t="shared" si="480"/>
        <v/>
      </c>
      <c r="AN274" s="2" t="str">
        <f t="shared" si="480"/>
        <v/>
      </c>
      <c r="AO274" s="2" t="str">
        <f t="shared" si="480"/>
        <v/>
      </c>
      <c r="AP274" s="2" t="str">
        <f t="shared" si="480"/>
        <v/>
      </c>
      <c r="AQ274" s="2" t="str">
        <f t="shared" si="480"/>
        <v/>
      </c>
      <c r="AR274" s="2" t="str">
        <f t="shared" si="480"/>
        <v/>
      </c>
      <c r="AS274" s="2" t="str">
        <f t="shared" si="480"/>
        <v/>
      </c>
      <c r="AT274" s="2" t="str">
        <f t="shared" si="480"/>
        <v/>
      </c>
      <c r="AU274" s="2" t="str">
        <f t="shared" si="480"/>
        <v/>
      </c>
      <c r="AV274" s="2" t="str">
        <f t="shared" si="480"/>
        <v/>
      </c>
      <c r="AW274" s="2" t="str">
        <f t="shared" si="480"/>
        <v/>
      </c>
      <c r="AX274" s="2" t="str">
        <f t="shared" si="480"/>
        <v/>
      </c>
      <c r="AY274" s="2" t="str">
        <f t="shared" si="480"/>
        <v/>
      </c>
      <c r="AZ274" s="2" t="str">
        <f t="shared" si="480"/>
        <v/>
      </c>
      <c r="BA274" s="2" t="str">
        <f t="shared" si="480"/>
        <v/>
      </c>
      <c r="BB274" s="2" t="str">
        <f t="shared" si="480"/>
        <v/>
      </c>
      <c r="BC274" s="2" t="str">
        <f t="shared" si="480"/>
        <v/>
      </c>
      <c r="BD274" s="2" t="str">
        <f t="shared" si="480"/>
        <v/>
      </c>
      <c r="BE274" s="2" t="str">
        <f t="shared" si="480"/>
        <v/>
      </c>
      <c r="BF274" s="2" t="str">
        <f t="shared" si="480"/>
        <v/>
      </c>
      <c r="BG274" s="2" t="str">
        <f t="shared" si="480"/>
        <v/>
      </c>
      <c r="BH274" s="2" t="str">
        <f t="shared" si="480"/>
        <v/>
      </c>
      <c r="BI274" s="2" t="str">
        <f t="shared" si="480"/>
        <v/>
      </c>
      <c r="BJ274" s="2" t="str">
        <f t="shared" si="480"/>
        <v/>
      </c>
      <c r="BK274" s="2" t="str">
        <f t="shared" si="480"/>
        <v/>
      </c>
      <c r="BL274" s="2" t="str">
        <f t="shared" si="480"/>
        <v/>
      </c>
      <c r="BM274" s="2" t="str">
        <f t="shared" si="480"/>
        <v/>
      </c>
      <c r="BN274" s="2" t="str">
        <f t="shared" si="480"/>
        <v/>
      </c>
      <c r="BO274" s="2" t="str">
        <f t="shared" ref="BO274:CK274" si="481">IF(BO182="","",BO182/(1-BN90))</f>
        <v/>
      </c>
      <c r="BP274" s="2" t="str">
        <f t="shared" si="481"/>
        <v/>
      </c>
      <c r="BQ274" s="2" t="str">
        <f t="shared" si="481"/>
        <v/>
      </c>
      <c r="BR274" s="2" t="str">
        <f t="shared" si="481"/>
        <v/>
      </c>
      <c r="BS274" s="2" t="str">
        <f t="shared" si="481"/>
        <v/>
      </c>
      <c r="BT274" s="2" t="str">
        <f t="shared" si="481"/>
        <v/>
      </c>
      <c r="BU274" s="2" t="str">
        <f t="shared" si="481"/>
        <v/>
      </c>
      <c r="BV274" s="2" t="str">
        <f t="shared" si="481"/>
        <v/>
      </c>
      <c r="BW274" s="2" t="str">
        <f t="shared" si="481"/>
        <v/>
      </c>
      <c r="BX274" s="2" t="str">
        <f t="shared" si="481"/>
        <v/>
      </c>
      <c r="BY274" s="2" t="str">
        <f t="shared" si="481"/>
        <v/>
      </c>
      <c r="BZ274" s="2" t="str">
        <f t="shared" si="481"/>
        <v/>
      </c>
      <c r="CA274" s="2" t="str">
        <f t="shared" si="481"/>
        <v/>
      </c>
      <c r="CB274" s="2" t="str">
        <f t="shared" si="481"/>
        <v/>
      </c>
      <c r="CC274" s="2" t="str">
        <f t="shared" si="481"/>
        <v/>
      </c>
      <c r="CD274" s="2" t="str">
        <f t="shared" si="481"/>
        <v/>
      </c>
      <c r="CE274" s="2" t="str">
        <f t="shared" si="481"/>
        <v/>
      </c>
      <c r="CF274" s="2" t="str">
        <f t="shared" si="481"/>
        <v/>
      </c>
      <c r="CG274" s="2" t="str">
        <f t="shared" si="481"/>
        <v/>
      </c>
      <c r="CH274" s="2" t="str">
        <f t="shared" si="481"/>
        <v/>
      </c>
      <c r="CI274" s="2" t="str">
        <f t="shared" si="481"/>
        <v/>
      </c>
      <c r="CJ274" s="2" t="str">
        <f t="shared" si="481"/>
        <v/>
      </c>
      <c r="CK274" s="2" t="str">
        <f t="shared" si="481"/>
        <v/>
      </c>
    </row>
    <row r="275" spans="1:89" ht="14.5" customHeight="1">
      <c r="A275" s="5">
        <v>43405</v>
      </c>
      <c r="B275" s="6">
        <f t="shared" si="447"/>
        <v>0</v>
      </c>
      <c r="C275" s="2">
        <f t="shared" ref="C275:BN275" si="482">IF(C183="","",C183/(1-B91))</f>
        <v>0</v>
      </c>
      <c r="D275" s="2">
        <f t="shared" si="482"/>
        <v>9.7545626179987421E-3</v>
      </c>
      <c r="E275" s="2">
        <f t="shared" si="482"/>
        <v>0</v>
      </c>
      <c r="F275" s="2">
        <f t="shared" si="482"/>
        <v>0</v>
      </c>
      <c r="G275" s="2">
        <f t="shared" si="482"/>
        <v>0</v>
      </c>
      <c r="H275" s="2" t="str">
        <f t="shared" si="482"/>
        <v/>
      </c>
      <c r="I275" s="2" t="str">
        <f t="shared" si="482"/>
        <v/>
      </c>
      <c r="J275" s="2" t="str">
        <f t="shared" si="482"/>
        <v/>
      </c>
      <c r="K275" s="2" t="str">
        <f t="shared" si="482"/>
        <v/>
      </c>
      <c r="L275" s="2" t="str">
        <f t="shared" si="482"/>
        <v/>
      </c>
      <c r="M275" s="2" t="str">
        <f t="shared" si="482"/>
        <v/>
      </c>
      <c r="N275" s="2" t="str">
        <f t="shared" si="482"/>
        <v/>
      </c>
      <c r="O275" s="2" t="str">
        <f t="shared" si="482"/>
        <v/>
      </c>
      <c r="P275" s="2" t="str">
        <f t="shared" si="482"/>
        <v/>
      </c>
      <c r="Q275" s="2" t="str">
        <f t="shared" si="482"/>
        <v/>
      </c>
      <c r="R275" s="2" t="str">
        <f t="shared" si="482"/>
        <v/>
      </c>
      <c r="S275" s="2" t="str">
        <f t="shared" si="482"/>
        <v/>
      </c>
      <c r="T275" s="2" t="str">
        <f t="shared" si="482"/>
        <v/>
      </c>
      <c r="U275" s="2" t="str">
        <f t="shared" si="482"/>
        <v/>
      </c>
      <c r="V275" s="2" t="str">
        <f t="shared" si="482"/>
        <v/>
      </c>
      <c r="W275" s="2" t="str">
        <f t="shared" si="482"/>
        <v/>
      </c>
      <c r="X275" s="2" t="str">
        <f t="shared" si="482"/>
        <v/>
      </c>
      <c r="Y275" s="2" t="str">
        <f t="shared" si="482"/>
        <v/>
      </c>
      <c r="Z275" s="2" t="str">
        <f t="shared" si="482"/>
        <v/>
      </c>
      <c r="AA275" s="2" t="str">
        <f t="shared" si="482"/>
        <v/>
      </c>
      <c r="AB275" s="2" t="str">
        <f t="shared" si="482"/>
        <v/>
      </c>
      <c r="AC275" s="2" t="str">
        <f t="shared" si="482"/>
        <v/>
      </c>
      <c r="AD275" s="2" t="str">
        <f t="shared" si="482"/>
        <v/>
      </c>
      <c r="AE275" s="2" t="str">
        <f t="shared" si="482"/>
        <v/>
      </c>
      <c r="AF275" s="2" t="str">
        <f t="shared" si="482"/>
        <v/>
      </c>
      <c r="AG275" s="2" t="str">
        <f t="shared" si="482"/>
        <v/>
      </c>
      <c r="AH275" s="2" t="str">
        <f t="shared" si="482"/>
        <v/>
      </c>
      <c r="AI275" s="2" t="str">
        <f t="shared" si="482"/>
        <v/>
      </c>
      <c r="AJ275" s="2" t="str">
        <f t="shared" si="482"/>
        <v/>
      </c>
      <c r="AK275" s="2" t="str">
        <f t="shared" si="482"/>
        <v/>
      </c>
      <c r="AL275" s="2" t="str">
        <f t="shared" si="482"/>
        <v/>
      </c>
      <c r="AM275" s="2" t="str">
        <f t="shared" si="482"/>
        <v/>
      </c>
      <c r="AN275" s="2" t="str">
        <f t="shared" si="482"/>
        <v/>
      </c>
      <c r="AO275" s="2" t="str">
        <f t="shared" si="482"/>
        <v/>
      </c>
      <c r="AP275" s="2" t="str">
        <f t="shared" si="482"/>
        <v/>
      </c>
      <c r="AQ275" s="2" t="str">
        <f t="shared" si="482"/>
        <v/>
      </c>
      <c r="AR275" s="2" t="str">
        <f t="shared" si="482"/>
        <v/>
      </c>
      <c r="AS275" s="2" t="str">
        <f t="shared" si="482"/>
        <v/>
      </c>
      <c r="AT275" s="2" t="str">
        <f t="shared" si="482"/>
        <v/>
      </c>
      <c r="AU275" s="2" t="str">
        <f t="shared" si="482"/>
        <v/>
      </c>
      <c r="AV275" s="2" t="str">
        <f t="shared" si="482"/>
        <v/>
      </c>
      <c r="AW275" s="2" t="str">
        <f t="shared" si="482"/>
        <v/>
      </c>
      <c r="AX275" s="2" t="str">
        <f t="shared" si="482"/>
        <v/>
      </c>
      <c r="AY275" s="2" t="str">
        <f t="shared" si="482"/>
        <v/>
      </c>
      <c r="AZ275" s="2" t="str">
        <f t="shared" si="482"/>
        <v/>
      </c>
      <c r="BA275" s="2" t="str">
        <f t="shared" si="482"/>
        <v/>
      </c>
      <c r="BB275" s="2" t="str">
        <f t="shared" si="482"/>
        <v/>
      </c>
      <c r="BC275" s="2" t="str">
        <f t="shared" si="482"/>
        <v/>
      </c>
      <c r="BD275" s="2" t="str">
        <f t="shared" si="482"/>
        <v/>
      </c>
      <c r="BE275" s="2" t="str">
        <f t="shared" si="482"/>
        <v/>
      </c>
      <c r="BF275" s="2" t="str">
        <f t="shared" si="482"/>
        <v/>
      </c>
      <c r="BG275" s="2" t="str">
        <f t="shared" si="482"/>
        <v/>
      </c>
      <c r="BH275" s="2" t="str">
        <f t="shared" si="482"/>
        <v/>
      </c>
      <c r="BI275" s="2" t="str">
        <f t="shared" si="482"/>
        <v/>
      </c>
      <c r="BJ275" s="2" t="str">
        <f t="shared" si="482"/>
        <v/>
      </c>
      <c r="BK275" s="2" t="str">
        <f t="shared" si="482"/>
        <v/>
      </c>
      <c r="BL275" s="2" t="str">
        <f t="shared" si="482"/>
        <v/>
      </c>
      <c r="BM275" s="2" t="str">
        <f t="shared" si="482"/>
        <v/>
      </c>
      <c r="BN275" s="2" t="str">
        <f t="shared" si="482"/>
        <v/>
      </c>
      <c r="BO275" s="2" t="str">
        <f t="shared" ref="BO275:CK275" si="483">IF(BO183="","",BO183/(1-BN91))</f>
        <v/>
      </c>
      <c r="BP275" s="2" t="str">
        <f t="shared" si="483"/>
        <v/>
      </c>
      <c r="BQ275" s="2" t="str">
        <f t="shared" si="483"/>
        <v/>
      </c>
      <c r="BR275" s="2" t="str">
        <f t="shared" si="483"/>
        <v/>
      </c>
      <c r="BS275" s="2" t="str">
        <f t="shared" si="483"/>
        <v/>
      </c>
      <c r="BT275" s="2" t="str">
        <f t="shared" si="483"/>
        <v/>
      </c>
      <c r="BU275" s="2" t="str">
        <f t="shared" si="483"/>
        <v/>
      </c>
      <c r="BV275" s="2" t="str">
        <f t="shared" si="483"/>
        <v/>
      </c>
      <c r="BW275" s="2" t="str">
        <f t="shared" si="483"/>
        <v/>
      </c>
      <c r="BX275" s="2" t="str">
        <f t="shared" si="483"/>
        <v/>
      </c>
      <c r="BY275" s="2" t="str">
        <f t="shared" si="483"/>
        <v/>
      </c>
      <c r="BZ275" s="2" t="str">
        <f t="shared" si="483"/>
        <v/>
      </c>
      <c r="CA275" s="2" t="str">
        <f t="shared" si="483"/>
        <v/>
      </c>
      <c r="CB275" s="2" t="str">
        <f t="shared" si="483"/>
        <v/>
      </c>
      <c r="CC275" s="2" t="str">
        <f t="shared" si="483"/>
        <v/>
      </c>
      <c r="CD275" s="2" t="str">
        <f t="shared" si="483"/>
        <v/>
      </c>
      <c r="CE275" s="2" t="str">
        <f t="shared" si="483"/>
        <v/>
      </c>
      <c r="CF275" s="2" t="str">
        <f t="shared" si="483"/>
        <v/>
      </c>
      <c r="CG275" s="2" t="str">
        <f t="shared" si="483"/>
        <v/>
      </c>
      <c r="CH275" s="2" t="str">
        <f t="shared" si="483"/>
        <v/>
      </c>
      <c r="CI275" s="2" t="str">
        <f t="shared" si="483"/>
        <v/>
      </c>
      <c r="CJ275" s="2" t="str">
        <f t="shared" si="483"/>
        <v/>
      </c>
      <c r="CK275" s="2" t="str">
        <f t="shared" si="483"/>
        <v/>
      </c>
    </row>
    <row r="276" spans="1:89" ht="14.5" customHeight="1">
      <c r="A276" s="5">
        <v>43435</v>
      </c>
      <c r="B276" s="6">
        <f t="shared" si="447"/>
        <v>0</v>
      </c>
      <c r="C276" s="2">
        <f t="shared" ref="C276:BN276" si="484">IF(C184="","",C184/(1-B92))</f>
        <v>0</v>
      </c>
      <c r="D276" s="2">
        <f t="shared" si="484"/>
        <v>1.2629533678756476E-2</v>
      </c>
      <c r="E276" s="2">
        <f t="shared" si="484"/>
        <v>0</v>
      </c>
      <c r="F276" s="2">
        <f t="shared" si="484"/>
        <v>0</v>
      </c>
      <c r="G276" s="2" t="str">
        <f t="shared" si="484"/>
        <v/>
      </c>
      <c r="H276" s="2" t="str">
        <f t="shared" si="484"/>
        <v/>
      </c>
      <c r="I276" s="2" t="str">
        <f t="shared" si="484"/>
        <v/>
      </c>
      <c r="J276" s="2" t="str">
        <f t="shared" si="484"/>
        <v/>
      </c>
      <c r="K276" s="2" t="str">
        <f t="shared" si="484"/>
        <v/>
      </c>
      <c r="L276" s="2" t="str">
        <f t="shared" si="484"/>
        <v/>
      </c>
      <c r="M276" s="2" t="str">
        <f t="shared" si="484"/>
        <v/>
      </c>
      <c r="N276" s="2" t="str">
        <f t="shared" si="484"/>
        <v/>
      </c>
      <c r="O276" s="2" t="str">
        <f t="shared" si="484"/>
        <v/>
      </c>
      <c r="P276" s="2" t="str">
        <f t="shared" si="484"/>
        <v/>
      </c>
      <c r="Q276" s="2" t="str">
        <f t="shared" si="484"/>
        <v/>
      </c>
      <c r="R276" s="2" t="str">
        <f t="shared" si="484"/>
        <v/>
      </c>
      <c r="S276" s="2" t="str">
        <f t="shared" si="484"/>
        <v/>
      </c>
      <c r="T276" s="2" t="str">
        <f t="shared" si="484"/>
        <v/>
      </c>
      <c r="U276" s="2" t="str">
        <f t="shared" si="484"/>
        <v/>
      </c>
      <c r="V276" s="2" t="str">
        <f t="shared" si="484"/>
        <v/>
      </c>
      <c r="W276" s="2" t="str">
        <f t="shared" si="484"/>
        <v/>
      </c>
      <c r="X276" s="2" t="str">
        <f t="shared" si="484"/>
        <v/>
      </c>
      <c r="Y276" s="2" t="str">
        <f t="shared" si="484"/>
        <v/>
      </c>
      <c r="Z276" s="2" t="str">
        <f t="shared" si="484"/>
        <v/>
      </c>
      <c r="AA276" s="2" t="str">
        <f t="shared" si="484"/>
        <v/>
      </c>
      <c r="AB276" s="2" t="str">
        <f t="shared" si="484"/>
        <v/>
      </c>
      <c r="AC276" s="2" t="str">
        <f t="shared" si="484"/>
        <v/>
      </c>
      <c r="AD276" s="2" t="str">
        <f t="shared" si="484"/>
        <v/>
      </c>
      <c r="AE276" s="2" t="str">
        <f t="shared" si="484"/>
        <v/>
      </c>
      <c r="AF276" s="2" t="str">
        <f t="shared" si="484"/>
        <v/>
      </c>
      <c r="AG276" s="2" t="str">
        <f t="shared" si="484"/>
        <v/>
      </c>
      <c r="AH276" s="2" t="str">
        <f t="shared" si="484"/>
        <v/>
      </c>
      <c r="AI276" s="2" t="str">
        <f t="shared" si="484"/>
        <v/>
      </c>
      <c r="AJ276" s="2" t="str">
        <f t="shared" si="484"/>
        <v/>
      </c>
      <c r="AK276" s="2" t="str">
        <f t="shared" si="484"/>
        <v/>
      </c>
      <c r="AL276" s="2" t="str">
        <f t="shared" si="484"/>
        <v/>
      </c>
      <c r="AM276" s="2" t="str">
        <f t="shared" si="484"/>
        <v/>
      </c>
      <c r="AN276" s="2" t="str">
        <f t="shared" si="484"/>
        <v/>
      </c>
      <c r="AO276" s="2" t="str">
        <f t="shared" si="484"/>
        <v/>
      </c>
      <c r="AP276" s="2" t="str">
        <f t="shared" si="484"/>
        <v/>
      </c>
      <c r="AQ276" s="2" t="str">
        <f t="shared" si="484"/>
        <v/>
      </c>
      <c r="AR276" s="2" t="str">
        <f t="shared" si="484"/>
        <v/>
      </c>
      <c r="AS276" s="2" t="str">
        <f t="shared" si="484"/>
        <v/>
      </c>
      <c r="AT276" s="2" t="str">
        <f t="shared" si="484"/>
        <v/>
      </c>
      <c r="AU276" s="2" t="str">
        <f t="shared" si="484"/>
        <v/>
      </c>
      <c r="AV276" s="2" t="str">
        <f t="shared" si="484"/>
        <v/>
      </c>
      <c r="AW276" s="2" t="str">
        <f t="shared" si="484"/>
        <v/>
      </c>
      <c r="AX276" s="2" t="str">
        <f t="shared" si="484"/>
        <v/>
      </c>
      <c r="AY276" s="2" t="str">
        <f t="shared" si="484"/>
        <v/>
      </c>
      <c r="AZ276" s="2" t="str">
        <f t="shared" si="484"/>
        <v/>
      </c>
      <c r="BA276" s="2" t="str">
        <f t="shared" si="484"/>
        <v/>
      </c>
      <c r="BB276" s="2" t="str">
        <f t="shared" si="484"/>
        <v/>
      </c>
      <c r="BC276" s="2" t="str">
        <f t="shared" si="484"/>
        <v/>
      </c>
      <c r="BD276" s="2" t="str">
        <f t="shared" si="484"/>
        <v/>
      </c>
      <c r="BE276" s="2" t="str">
        <f t="shared" si="484"/>
        <v/>
      </c>
      <c r="BF276" s="2" t="str">
        <f t="shared" si="484"/>
        <v/>
      </c>
      <c r="BG276" s="2" t="str">
        <f t="shared" si="484"/>
        <v/>
      </c>
      <c r="BH276" s="2" t="str">
        <f t="shared" si="484"/>
        <v/>
      </c>
      <c r="BI276" s="2" t="str">
        <f t="shared" si="484"/>
        <v/>
      </c>
      <c r="BJ276" s="2" t="str">
        <f t="shared" si="484"/>
        <v/>
      </c>
      <c r="BK276" s="2" t="str">
        <f t="shared" si="484"/>
        <v/>
      </c>
      <c r="BL276" s="2" t="str">
        <f t="shared" si="484"/>
        <v/>
      </c>
      <c r="BM276" s="2" t="str">
        <f t="shared" si="484"/>
        <v/>
      </c>
      <c r="BN276" s="2" t="str">
        <f t="shared" si="484"/>
        <v/>
      </c>
      <c r="BO276" s="2" t="str">
        <f t="shared" ref="BO276:CK276" si="485">IF(BO184="","",BO184/(1-BN92))</f>
        <v/>
      </c>
      <c r="BP276" s="2" t="str">
        <f t="shared" si="485"/>
        <v/>
      </c>
      <c r="BQ276" s="2" t="str">
        <f t="shared" si="485"/>
        <v/>
      </c>
      <c r="BR276" s="2" t="str">
        <f t="shared" si="485"/>
        <v/>
      </c>
      <c r="BS276" s="2" t="str">
        <f t="shared" si="485"/>
        <v/>
      </c>
      <c r="BT276" s="2" t="str">
        <f t="shared" si="485"/>
        <v/>
      </c>
      <c r="BU276" s="2" t="str">
        <f t="shared" si="485"/>
        <v/>
      </c>
      <c r="BV276" s="2" t="str">
        <f t="shared" si="485"/>
        <v/>
      </c>
      <c r="BW276" s="2" t="str">
        <f t="shared" si="485"/>
        <v/>
      </c>
      <c r="BX276" s="2" t="str">
        <f t="shared" si="485"/>
        <v/>
      </c>
      <c r="BY276" s="2" t="str">
        <f t="shared" si="485"/>
        <v/>
      </c>
      <c r="BZ276" s="2" t="str">
        <f t="shared" si="485"/>
        <v/>
      </c>
      <c r="CA276" s="2" t="str">
        <f t="shared" si="485"/>
        <v/>
      </c>
      <c r="CB276" s="2" t="str">
        <f t="shared" si="485"/>
        <v/>
      </c>
      <c r="CC276" s="2" t="str">
        <f t="shared" si="485"/>
        <v/>
      </c>
      <c r="CD276" s="2" t="str">
        <f t="shared" si="485"/>
        <v/>
      </c>
      <c r="CE276" s="2" t="str">
        <f t="shared" si="485"/>
        <v/>
      </c>
      <c r="CF276" s="2" t="str">
        <f t="shared" si="485"/>
        <v/>
      </c>
      <c r="CG276" s="2" t="str">
        <f t="shared" si="485"/>
        <v/>
      </c>
      <c r="CH276" s="2" t="str">
        <f t="shared" si="485"/>
        <v/>
      </c>
      <c r="CI276" s="2" t="str">
        <f t="shared" si="485"/>
        <v/>
      </c>
      <c r="CJ276" s="2" t="str">
        <f t="shared" si="485"/>
        <v/>
      </c>
      <c r="CK276" s="2" t="str">
        <f t="shared" si="485"/>
        <v/>
      </c>
    </row>
    <row r="277" spans="1:89" ht="14.5" customHeight="1">
      <c r="A277" s="5">
        <v>43466</v>
      </c>
      <c r="B277" s="6">
        <f t="shared" si="447"/>
        <v>0</v>
      </c>
      <c r="C277" s="2">
        <f t="shared" ref="C277:BN277" si="486">IF(C185="","",C185/(1-B93))</f>
        <v>0</v>
      </c>
      <c r="D277" s="2">
        <f t="shared" si="486"/>
        <v>1.9142148174406241E-2</v>
      </c>
      <c r="E277" s="2">
        <f t="shared" si="486"/>
        <v>0</v>
      </c>
      <c r="F277" s="2" t="str">
        <f t="shared" si="486"/>
        <v/>
      </c>
      <c r="G277" s="2" t="str">
        <f t="shared" si="486"/>
        <v/>
      </c>
      <c r="H277" s="2" t="str">
        <f t="shared" si="486"/>
        <v/>
      </c>
      <c r="I277" s="2" t="str">
        <f t="shared" si="486"/>
        <v/>
      </c>
      <c r="J277" s="2" t="str">
        <f t="shared" si="486"/>
        <v/>
      </c>
      <c r="K277" s="2" t="str">
        <f t="shared" si="486"/>
        <v/>
      </c>
      <c r="L277" s="2" t="str">
        <f t="shared" si="486"/>
        <v/>
      </c>
      <c r="M277" s="2" t="str">
        <f t="shared" si="486"/>
        <v/>
      </c>
      <c r="N277" s="2" t="str">
        <f t="shared" si="486"/>
        <v/>
      </c>
      <c r="O277" s="2" t="str">
        <f t="shared" si="486"/>
        <v/>
      </c>
      <c r="P277" s="2" t="str">
        <f t="shared" si="486"/>
        <v/>
      </c>
      <c r="Q277" s="2" t="str">
        <f t="shared" si="486"/>
        <v/>
      </c>
      <c r="R277" s="2" t="str">
        <f t="shared" si="486"/>
        <v/>
      </c>
      <c r="S277" s="2" t="str">
        <f t="shared" si="486"/>
        <v/>
      </c>
      <c r="T277" s="2" t="str">
        <f t="shared" si="486"/>
        <v/>
      </c>
      <c r="U277" s="2" t="str">
        <f t="shared" si="486"/>
        <v/>
      </c>
      <c r="V277" s="2" t="str">
        <f t="shared" si="486"/>
        <v/>
      </c>
      <c r="W277" s="2" t="str">
        <f t="shared" si="486"/>
        <v/>
      </c>
      <c r="X277" s="2" t="str">
        <f t="shared" si="486"/>
        <v/>
      </c>
      <c r="Y277" s="2" t="str">
        <f t="shared" si="486"/>
        <v/>
      </c>
      <c r="Z277" s="2" t="str">
        <f t="shared" si="486"/>
        <v/>
      </c>
      <c r="AA277" s="2" t="str">
        <f t="shared" si="486"/>
        <v/>
      </c>
      <c r="AB277" s="2" t="str">
        <f t="shared" si="486"/>
        <v/>
      </c>
      <c r="AC277" s="2" t="str">
        <f t="shared" si="486"/>
        <v/>
      </c>
      <c r="AD277" s="2" t="str">
        <f t="shared" si="486"/>
        <v/>
      </c>
      <c r="AE277" s="2" t="str">
        <f t="shared" si="486"/>
        <v/>
      </c>
      <c r="AF277" s="2" t="str">
        <f t="shared" si="486"/>
        <v/>
      </c>
      <c r="AG277" s="2" t="str">
        <f t="shared" si="486"/>
        <v/>
      </c>
      <c r="AH277" s="2" t="str">
        <f t="shared" si="486"/>
        <v/>
      </c>
      <c r="AI277" s="2" t="str">
        <f t="shared" si="486"/>
        <v/>
      </c>
      <c r="AJ277" s="2" t="str">
        <f t="shared" si="486"/>
        <v/>
      </c>
      <c r="AK277" s="2" t="str">
        <f t="shared" si="486"/>
        <v/>
      </c>
      <c r="AL277" s="2" t="str">
        <f t="shared" si="486"/>
        <v/>
      </c>
      <c r="AM277" s="2" t="str">
        <f t="shared" si="486"/>
        <v/>
      </c>
      <c r="AN277" s="2" t="str">
        <f t="shared" si="486"/>
        <v/>
      </c>
      <c r="AO277" s="2" t="str">
        <f t="shared" si="486"/>
        <v/>
      </c>
      <c r="AP277" s="2" t="str">
        <f t="shared" si="486"/>
        <v/>
      </c>
      <c r="AQ277" s="2" t="str">
        <f t="shared" si="486"/>
        <v/>
      </c>
      <c r="AR277" s="2" t="str">
        <f t="shared" si="486"/>
        <v/>
      </c>
      <c r="AS277" s="2" t="str">
        <f t="shared" si="486"/>
        <v/>
      </c>
      <c r="AT277" s="2" t="str">
        <f t="shared" si="486"/>
        <v/>
      </c>
      <c r="AU277" s="2" t="str">
        <f t="shared" si="486"/>
        <v/>
      </c>
      <c r="AV277" s="2" t="str">
        <f t="shared" si="486"/>
        <v/>
      </c>
      <c r="AW277" s="2" t="str">
        <f t="shared" si="486"/>
        <v/>
      </c>
      <c r="AX277" s="2" t="str">
        <f t="shared" si="486"/>
        <v/>
      </c>
      <c r="AY277" s="2" t="str">
        <f t="shared" si="486"/>
        <v/>
      </c>
      <c r="AZ277" s="2" t="str">
        <f t="shared" si="486"/>
        <v/>
      </c>
      <c r="BA277" s="2" t="str">
        <f t="shared" si="486"/>
        <v/>
      </c>
      <c r="BB277" s="2" t="str">
        <f t="shared" si="486"/>
        <v/>
      </c>
      <c r="BC277" s="2" t="str">
        <f t="shared" si="486"/>
        <v/>
      </c>
      <c r="BD277" s="2" t="str">
        <f t="shared" si="486"/>
        <v/>
      </c>
      <c r="BE277" s="2" t="str">
        <f t="shared" si="486"/>
        <v/>
      </c>
      <c r="BF277" s="2" t="str">
        <f t="shared" si="486"/>
        <v/>
      </c>
      <c r="BG277" s="2" t="str">
        <f t="shared" si="486"/>
        <v/>
      </c>
      <c r="BH277" s="2" t="str">
        <f t="shared" si="486"/>
        <v/>
      </c>
      <c r="BI277" s="2" t="str">
        <f t="shared" si="486"/>
        <v/>
      </c>
      <c r="BJ277" s="2" t="str">
        <f t="shared" si="486"/>
        <v/>
      </c>
      <c r="BK277" s="2" t="str">
        <f t="shared" si="486"/>
        <v/>
      </c>
      <c r="BL277" s="2" t="str">
        <f t="shared" si="486"/>
        <v/>
      </c>
      <c r="BM277" s="2" t="str">
        <f t="shared" si="486"/>
        <v/>
      </c>
      <c r="BN277" s="2" t="str">
        <f t="shared" si="486"/>
        <v/>
      </c>
      <c r="BO277" s="2" t="str">
        <f t="shared" ref="BO277:CK277" si="487">IF(BO185="","",BO185/(1-BN93))</f>
        <v/>
      </c>
      <c r="BP277" s="2" t="str">
        <f t="shared" si="487"/>
        <v/>
      </c>
      <c r="BQ277" s="2" t="str">
        <f t="shared" si="487"/>
        <v/>
      </c>
      <c r="BR277" s="2" t="str">
        <f t="shared" si="487"/>
        <v/>
      </c>
      <c r="BS277" s="2" t="str">
        <f t="shared" si="487"/>
        <v/>
      </c>
      <c r="BT277" s="2" t="str">
        <f t="shared" si="487"/>
        <v/>
      </c>
      <c r="BU277" s="2" t="str">
        <f t="shared" si="487"/>
        <v/>
      </c>
      <c r="BV277" s="2" t="str">
        <f t="shared" si="487"/>
        <v/>
      </c>
      <c r="BW277" s="2" t="str">
        <f t="shared" si="487"/>
        <v/>
      </c>
      <c r="BX277" s="2" t="str">
        <f t="shared" si="487"/>
        <v/>
      </c>
      <c r="BY277" s="2" t="str">
        <f t="shared" si="487"/>
        <v/>
      </c>
      <c r="BZ277" s="2" t="str">
        <f t="shared" si="487"/>
        <v/>
      </c>
      <c r="CA277" s="2" t="str">
        <f t="shared" si="487"/>
        <v/>
      </c>
      <c r="CB277" s="2" t="str">
        <f t="shared" si="487"/>
        <v/>
      </c>
      <c r="CC277" s="2" t="str">
        <f t="shared" si="487"/>
        <v/>
      </c>
      <c r="CD277" s="2" t="str">
        <f t="shared" si="487"/>
        <v/>
      </c>
      <c r="CE277" s="2" t="str">
        <f t="shared" si="487"/>
        <v/>
      </c>
      <c r="CF277" s="2" t="str">
        <f t="shared" si="487"/>
        <v/>
      </c>
      <c r="CG277" s="2" t="str">
        <f t="shared" si="487"/>
        <v/>
      </c>
      <c r="CH277" s="2" t="str">
        <f t="shared" si="487"/>
        <v/>
      </c>
      <c r="CI277" s="2" t="str">
        <f t="shared" si="487"/>
        <v/>
      </c>
      <c r="CJ277" s="2" t="str">
        <f t="shared" si="487"/>
        <v/>
      </c>
      <c r="CK277" s="2" t="str">
        <f t="shared" si="487"/>
        <v/>
      </c>
    </row>
    <row r="278" spans="1:89" ht="14.5" customHeight="1">
      <c r="A278" s="5">
        <v>43497</v>
      </c>
      <c r="B278" s="6">
        <f t="shared" si="447"/>
        <v>0</v>
      </c>
      <c r="C278" s="2">
        <f t="shared" ref="C278:BN278" si="488">IF(C186="","",C186/(1-B94))</f>
        <v>0</v>
      </c>
      <c r="D278" s="2">
        <f t="shared" si="488"/>
        <v>4.6153846153846156E-2</v>
      </c>
      <c r="E278" s="2" t="str">
        <f t="shared" si="488"/>
        <v/>
      </c>
      <c r="F278" s="2" t="str">
        <f t="shared" si="488"/>
        <v/>
      </c>
      <c r="G278" s="2" t="str">
        <f t="shared" si="488"/>
        <v/>
      </c>
      <c r="H278" s="2" t="str">
        <f t="shared" si="488"/>
        <v/>
      </c>
      <c r="I278" s="2" t="str">
        <f t="shared" si="488"/>
        <v/>
      </c>
      <c r="J278" s="2" t="str">
        <f t="shared" si="488"/>
        <v/>
      </c>
      <c r="K278" s="2" t="str">
        <f t="shared" si="488"/>
        <v/>
      </c>
      <c r="L278" s="2" t="str">
        <f t="shared" si="488"/>
        <v/>
      </c>
      <c r="M278" s="2" t="str">
        <f t="shared" si="488"/>
        <v/>
      </c>
      <c r="N278" s="2" t="str">
        <f t="shared" si="488"/>
        <v/>
      </c>
      <c r="O278" s="2" t="str">
        <f t="shared" si="488"/>
        <v/>
      </c>
      <c r="P278" s="2" t="str">
        <f t="shared" si="488"/>
        <v/>
      </c>
      <c r="Q278" s="2" t="str">
        <f t="shared" si="488"/>
        <v/>
      </c>
      <c r="R278" s="2" t="str">
        <f t="shared" si="488"/>
        <v/>
      </c>
      <c r="S278" s="2" t="str">
        <f t="shared" si="488"/>
        <v/>
      </c>
      <c r="T278" s="2" t="str">
        <f t="shared" si="488"/>
        <v/>
      </c>
      <c r="U278" s="2" t="str">
        <f t="shared" si="488"/>
        <v/>
      </c>
      <c r="V278" s="2" t="str">
        <f t="shared" si="488"/>
        <v/>
      </c>
      <c r="W278" s="2" t="str">
        <f t="shared" si="488"/>
        <v/>
      </c>
      <c r="X278" s="2" t="str">
        <f t="shared" si="488"/>
        <v/>
      </c>
      <c r="Y278" s="2" t="str">
        <f t="shared" si="488"/>
        <v/>
      </c>
      <c r="Z278" s="2" t="str">
        <f t="shared" si="488"/>
        <v/>
      </c>
      <c r="AA278" s="2" t="str">
        <f t="shared" si="488"/>
        <v/>
      </c>
      <c r="AB278" s="2" t="str">
        <f t="shared" si="488"/>
        <v/>
      </c>
      <c r="AC278" s="2" t="str">
        <f t="shared" si="488"/>
        <v/>
      </c>
      <c r="AD278" s="2" t="str">
        <f t="shared" si="488"/>
        <v/>
      </c>
      <c r="AE278" s="2" t="str">
        <f t="shared" si="488"/>
        <v/>
      </c>
      <c r="AF278" s="2" t="str">
        <f t="shared" si="488"/>
        <v/>
      </c>
      <c r="AG278" s="2" t="str">
        <f t="shared" si="488"/>
        <v/>
      </c>
      <c r="AH278" s="2" t="str">
        <f t="shared" si="488"/>
        <v/>
      </c>
      <c r="AI278" s="2" t="str">
        <f t="shared" si="488"/>
        <v/>
      </c>
      <c r="AJ278" s="2" t="str">
        <f t="shared" si="488"/>
        <v/>
      </c>
      <c r="AK278" s="2" t="str">
        <f t="shared" si="488"/>
        <v/>
      </c>
      <c r="AL278" s="2" t="str">
        <f t="shared" si="488"/>
        <v/>
      </c>
      <c r="AM278" s="2" t="str">
        <f t="shared" si="488"/>
        <v/>
      </c>
      <c r="AN278" s="2" t="str">
        <f t="shared" si="488"/>
        <v/>
      </c>
      <c r="AO278" s="2" t="str">
        <f t="shared" si="488"/>
        <v/>
      </c>
      <c r="AP278" s="2" t="str">
        <f t="shared" si="488"/>
        <v/>
      </c>
      <c r="AQ278" s="2" t="str">
        <f t="shared" si="488"/>
        <v/>
      </c>
      <c r="AR278" s="2" t="str">
        <f t="shared" si="488"/>
        <v/>
      </c>
      <c r="AS278" s="2" t="str">
        <f t="shared" si="488"/>
        <v/>
      </c>
      <c r="AT278" s="2" t="str">
        <f t="shared" si="488"/>
        <v/>
      </c>
      <c r="AU278" s="2" t="str">
        <f t="shared" si="488"/>
        <v/>
      </c>
      <c r="AV278" s="2" t="str">
        <f t="shared" si="488"/>
        <v/>
      </c>
      <c r="AW278" s="2" t="str">
        <f t="shared" si="488"/>
        <v/>
      </c>
      <c r="AX278" s="2" t="str">
        <f t="shared" si="488"/>
        <v/>
      </c>
      <c r="AY278" s="2" t="str">
        <f t="shared" si="488"/>
        <v/>
      </c>
      <c r="AZ278" s="2" t="str">
        <f t="shared" si="488"/>
        <v/>
      </c>
      <c r="BA278" s="2" t="str">
        <f t="shared" si="488"/>
        <v/>
      </c>
      <c r="BB278" s="2" t="str">
        <f t="shared" si="488"/>
        <v/>
      </c>
      <c r="BC278" s="2" t="str">
        <f t="shared" si="488"/>
        <v/>
      </c>
      <c r="BD278" s="2" t="str">
        <f t="shared" si="488"/>
        <v/>
      </c>
      <c r="BE278" s="2" t="str">
        <f t="shared" si="488"/>
        <v/>
      </c>
      <c r="BF278" s="2" t="str">
        <f t="shared" si="488"/>
        <v/>
      </c>
      <c r="BG278" s="2" t="str">
        <f t="shared" si="488"/>
        <v/>
      </c>
      <c r="BH278" s="2" t="str">
        <f t="shared" si="488"/>
        <v/>
      </c>
      <c r="BI278" s="2" t="str">
        <f t="shared" si="488"/>
        <v/>
      </c>
      <c r="BJ278" s="2" t="str">
        <f t="shared" si="488"/>
        <v/>
      </c>
      <c r="BK278" s="2" t="str">
        <f t="shared" si="488"/>
        <v/>
      </c>
      <c r="BL278" s="2" t="str">
        <f t="shared" si="488"/>
        <v/>
      </c>
      <c r="BM278" s="2" t="str">
        <f t="shared" si="488"/>
        <v/>
      </c>
      <c r="BN278" s="2" t="str">
        <f t="shared" si="488"/>
        <v/>
      </c>
      <c r="BO278" s="2" t="str">
        <f t="shared" ref="BO278:CK278" si="489">IF(BO186="","",BO186/(1-BN94))</f>
        <v/>
      </c>
      <c r="BP278" s="2" t="str">
        <f t="shared" si="489"/>
        <v/>
      </c>
      <c r="BQ278" s="2" t="str">
        <f t="shared" si="489"/>
        <v/>
      </c>
      <c r="BR278" s="2" t="str">
        <f t="shared" si="489"/>
        <v/>
      </c>
      <c r="BS278" s="2" t="str">
        <f t="shared" si="489"/>
        <v/>
      </c>
      <c r="BT278" s="2" t="str">
        <f t="shared" si="489"/>
        <v/>
      </c>
      <c r="BU278" s="2" t="str">
        <f t="shared" si="489"/>
        <v/>
      </c>
      <c r="BV278" s="2" t="str">
        <f t="shared" si="489"/>
        <v/>
      </c>
      <c r="BW278" s="2" t="str">
        <f t="shared" si="489"/>
        <v/>
      </c>
      <c r="BX278" s="2" t="str">
        <f t="shared" si="489"/>
        <v/>
      </c>
      <c r="BY278" s="2" t="str">
        <f t="shared" si="489"/>
        <v/>
      </c>
      <c r="BZ278" s="2" t="str">
        <f t="shared" si="489"/>
        <v/>
      </c>
      <c r="CA278" s="2" t="str">
        <f t="shared" si="489"/>
        <v/>
      </c>
      <c r="CB278" s="2" t="str">
        <f t="shared" si="489"/>
        <v/>
      </c>
      <c r="CC278" s="2" t="str">
        <f t="shared" si="489"/>
        <v/>
      </c>
      <c r="CD278" s="2" t="str">
        <f t="shared" si="489"/>
        <v/>
      </c>
      <c r="CE278" s="2" t="str">
        <f t="shared" si="489"/>
        <v/>
      </c>
      <c r="CF278" s="2" t="str">
        <f t="shared" si="489"/>
        <v/>
      </c>
      <c r="CG278" s="2" t="str">
        <f t="shared" si="489"/>
        <v/>
      </c>
      <c r="CH278" s="2" t="str">
        <f t="shared" si="489"/>
        <v/>
      </c>
      <c r="CI278" s="2" t="str">
        <f t="shared" si="489"/>
        <v/>
      </c>
      <c r="CJ278" s="2" t="str">
        <f t="shared" si="489"/>
        <v/>
      </c>
      <c r="CK278" s="2" t="str">
        <f t="shared" si="489"/>
        <v/>
      </c>
    </row>
    <row r="279" spans="1:89" ht="14.5" customHeight="1">
      <c r="A279" s="5">
        <v>43525</v>
      </c>
      <c r="B279" s="6">
        <f t="shared" si="447"/>
        <v>0</v>
      </c>
      <c r="C279" s="2">
        <f t="shared" ref="C279:BN279" si="490">IF(C187="","",C187/(1-B95))</f>
        <v>0</v>
      </c>
      <c r="D279" s="2" t="str">
        <f t="shared" si="490"/>
        <v/>
      </c>
      <c r="E279" s="2" t="str">
        <f t="shared" si="490"/>
        <v/>
      </c>
      <c r="F279" s="2" t="str">
        <f t="shared" si="490"/>
        <v/>
      </c>
      <c r="G279" s="2" t="str">
        <f t="shared" si="490"/>
        <v/>
      </c>
      <c r="H279" s="2" t="str">
        <f t="shared" si="490"/>
        <v/>
      </c>
      <c r="I279" s="2" t="str">
        <f t="shared" si="490"/>
        <v/>
      </c>
      <c r="J279" s="2" t="str">
        <f t="shared" si="490"/>
        <v/>
      </c>
      <c r="K279" s="2" t="str">
        <f t="shared" si="490"/>
        <v/>
      </c>
      <c r="L279" s="2" t="str">
        <f t="shared" si="490"/>
        <v/>
      </c>
      <c r="M279" s="2" t="str">
        <f t="shared" si="490"/>
        <v/>
      </c>
      <c r="N279" s="2" t="str">
        <f t="shared" si="490"/>
        <v/>
      </c>
      <c r="O279" s="2" t="str">
        <f t="shared" si="490"/>
        <v/>
      </c>
      <c r="P279" s="2" t="str">
        <f t="shared" si="490"/>
        <v/>
      </c>
      <c r="Q279" s="2" t="str">
        <f t="shared" si="490"/>
        <v/>
      </c>
      <c r="R279" s="2" t="str">
        <f t="shared" si="490"/>
        <v/>
      </c>
      <c r="S279" s="2" t="str">
        <f t="shared" si="490"/>
        <v/>
      </c>
      <c r="T279" s="2" t="str">
        <f t="shared" si="490"/>
        <v/>
      </c>
      <c r="U279" s="2" t="str">
        <f t="shared" si="490"/>
        <v/>
      </c>
      <c r="V279" s="2" t="str">
        <f t="shared" si="490"/>
        <v/>
      </c>
      <c r="W279" s="2" t="str">
        <f t="shared" si="490"/>
        <v/>
      </c>
      <c r="X279" s="2" t="str">
        <f t="shared" si="490"/>
        <v/>
      </c>
      <c r="Y279" s="2" t="str">
        <f t="shared" si="490"/>
        <v/>
      </c>
      <c r="Z279" s="2" t="str">
        <f t="shared" si="490"/>
        <v/>
      </c>
      <c r="AA279" s="2" t="str">
        <f t="shared" si="490"/>
        <v/>
      </c>
      <c r="AB279" s="2" t="str">
        <f t="shared" si="490"/>
        <v/>
      </c>
      <c r="AC279" s="2" t="str">
        <f t="shared" si="490"/>
        <v/>
      </c>
      <c r="AD279" s="2" t="str">
        <f t="shared" si="490"/>
        <v/>
      </c>
      <c r="AE279" s="2" t="str">
        <f t="shared" si="490"/>
        <v/>
      </c>
      <c r="AF279" s="2" t="str">
        <f t="shared" si="490"/>
        <v/>
      </c>
      <c r="AG279" s="2" t="str">
        <f t="shared" si="490"/>
        <v/>
      </c>
      <c r="AH279" s="2" t="str">
        <f t="shared" si="490"/>
        <v/>
      </c>
      <c r="AI279" s="2" t="str">
        <f t="shared" si="490"/>
        <v/>
      </c>
      <c r="AJ279" s="2" t="str">
        <f t="shared" si="490"/>
        <v/>
      </c>
      <c r="AK279" s="2" t="str">
        <f t="shared" si="490"/>
        <v/>
      </c>
      <c r="AL279" s="2" t="str">
        <f t="shared" si="490"/>
        <v/>
      </c>
      <c r="AM279" s="2" t="str">
        <f t="shared" si="490"/>
        <v/>
      </c>
      <c r="AN279" s="2" t="str">
        <f t="shared" si="490"/>
        <v/>
      </c>
      <c r="AO279" s="2" t="str">
        <f t="shared" si="490"/>
        <v/>
      </c>
      <c r="AP279" s="2" t="str">
        <f t="shared" si="490"/>
        <v/>
      </c>
      <c r="AQ279" s="2" t="str">
        <f t="shared" si="490"/>
        <v/>
      </c>
      <c r="AR279" s="2" t="str">
        <f t="shared" si="490"/>
        <v/>
      </c>
      <c r="AS279" s="2" t="str">
        <f t="shared" si="490"/>
        <v/>
      </c>
      <c r="AT279" s="2" t="str">
        <f t="shared" si="490"/>
        <v/>
      </c>
      <c r="AU279" s="2" t="str">
        <f t="shared" si="490"/>
        <v/>
      </c>
      <c r="AV279" s="2" t="str">
        <f t="shared" si="490"/>
        <v/>
      </c>
      <c r="AW279" s="2" t="str">
        <f t="shared" si="490"/>
        <v/>
      </c>
      <c r="AX279" s="2" t="str">
        <f t="shared" si="490"/>
        <v/>
      </c>
      <c r="AY279" s="2" t="str">
        <f t="shared" si="490"/>
        <v/>
      </c>
      <c r="AZ279" s="2" t="str">
        <f t="shared" si="490"/>
        <v/>
      </c>
      <c r="BA279" s="2" t="str">
        <f t="shared" si="490"/>
        <v/>
      </c>
      <c r="BB279" s="2" t="str">
        <f t="shared" si="490"/>
        <v/>
      </c>
      <c r="BC279" s="2" t="str">
        <f t="shared" si="490"/>
        <v/>
      </c>
      <c r="BD279" s="2" t="str">
        <f t="shared" si="490"/>
        <v/>
      </c>
      <c r="BE279" s="2" t="str">
        <f t="shared" si="490"/>
        <v/>
      </c>
      <c r="BF279" s="2" t="str">
        <f t="shared" si="490"/>
        <v/>
      </c>
      <c r="BG279" s="2" t="str">
        <f t="shared" si="490"/>
        <v/>
      </c>
      <c r="BH279" s="2" t="str">
        <f t="shared" si="490"/>
        <v/>
      </c>
      <c r="BI279" s="2" t="str">
        <f t="shared" si="490"/>
        <v/>
      </c>
      <c r="BJ279" s="2" t="str">
        <f t="shared" si="490"/>
        <v/>
      </c>
      <c r="BK279" s="2" t="str">
        <f t="shared" si="490"/>
        <v/>
      </c>
      <c r="BL279" s="2" t="str">
        <f t="shared" si="490"/>
        <v/>
      </c>
      <c r="BM279" s="2" t="str">
        <f t="shared" si="490"/>
        <v/>
      </c>
      <c r="BN279" s="2" t="str">
        <f t="shared" si="490"/>
        <v/>
      </c>
      <c r="BO279" s="2" t="str">
        <f t="shared" ref="BO279:CK279" si="491">IF(BO187="","",BO187/(1-BN95))</f>
        <v/>
      </c>
      <c r="BP279" s="2" t="str">
        <f t="shared" si="491"/>
        <v/>
      </c>
      <c r="BQ279" s="2" t="str">
        <f t="shared" si="491"/>
        <v/>
      </c>
      <c r="BR279" s="2" t="str">
        <f t="shared" si="491"/>
        <v/>
      </c>
      <c r="BS279" s="2" t="str">
        <f t="shared" si="491"/>
        <v/>
      </c>
      <c r="BT279" s="2" t="str">
        <f t="shared" si="491"/>
        <v/>
      </c>
      <c r="BU279" s="2" t="str">
        <f t="shared" si="491"/>
        <v/>
      </c>
      <c r="BV279" s="2" t="str">
        <f t="shared" si="491"/>
        <v/>
      </c>
      <c r="BW279" s="2" t="str">
        <f t="shared" si="491"/>
        <v/>
      </c>
      <c r="BX279" s="2" t="str">
        <f t="shared" si="491"/>
        <v/>
      </c>
      <c r="BY279" s="2" t="str">
        <f t="shared" si="491"/>
        <v/>
      </c>
      <c r="BZ279" s="2" t="str">
        <f t="shared" si="491"/>
        <v/>
      </c>
      <c r="CA279" s="2" t="str">
        <f t="shared" si="491"/>
        <v/>
      </c>
      <c r="CB279" s="2" t="str">
        <f t="shared" si="491"/>
        <v/>
      </c>
      <c r="CC279" s="2" t="str">
        <f t="shared" si="491"/>
        <v/>
      </c>
      <c r="CD279" s="2" t="str">
        <f t="shared" si="491"/>
        <v/>
      </c>
      <c r="CE279" s="2" t="str">
        <f t="shared" si="491"/>
        <v/>
      </c>
      <c r="CF279" s="2" t="str">
        <f t="shared" si="491"/>
        <v/>
      </c>
      <c r="CG279" s="2" t="str">
        <f t="shared" si="491"/>
        <v/>
      </c>
      <c r="CH279" s="2" t="str">
        <f t="shared" si="491"/>
        <v/>
      </c>
      <c r="CI279" s="2" t="str">
        <f t="shared" si="491"/>
        <v/>
      </c>
      <c r="CJ279" s="2" t="str">
        <f t="shared" si="491"/>
        <v/>
      </c>
      <c r="CK279" s="2" t="str">
        <f t="shared" si="491"/>
        <v/>
      </c>
    </row>
    <row r="280" spans="1:89" ht="14.5" customHeight="1">
      <c r="A280" s="5">
        <v>43556</v>
      </c>
      <c r="B280" s="6">
        <f t="shared" si="447"/>
        <v>0</v>
      </c>
      <c r="C280" s="2" t="str">
        <f t="shared" ref="C280:BN280" si="492">IF(C188="","",C188/(1-B96))</f>
        <v/>
      </c>
      <c r="D280" s="2" t="str">
        <f t="shared" si="492"/>
        <v/>
      </c>
      <c r="E280" s="2" t="str">
        <f t="shared" si="492"/>
        <v/>
      </c>
      <c r="F280" s="2" t="str">
        <f t="shared" si="492"/>
        <v/>
      </c>
      <c r="G280" s="2" t="str">
        <f t="shared" si="492"/>
        <v/>
      </c>
      <c r="H280" s="2" t="str">
        <f t="shared" si="492"/>
        <v/>
      </c>
      <c r="I280" s="2" t="str">
        <f t="shared" si="492"/>
        <v/>
      </c>
      <c r="J280" s="2" t="str">
        <f t="shared" si="492"/>
        <v/>
      </c>
      <c r="K280" s="2" t="str">
        <f t="shared" si="492"/>
        <v/>
      </c>
      <c r="L280" s="2" t="str">
        <f t="shared" si="492"/>
        <v/>
      </c>
      <c r="M280" s="2" t="str">
        <f t="shared" si="492"/>
        <v/>
      </c>
      <c r="N280" s="2" t="str">
        <f t="shared" si="492"/>
        <v/>
      </c>
      <c r="O280" s="2" t="str">
        <f t="shared" si="492"/>
        <v/>
      </c>
      <c r="P280" s="2" t="str">
        <f t="shared" si="492"/>
        <v/>
      </c>
      <c r="Q280" s="2" t="str">
        <f t="shared" si="492"/>
        <v/>
      </c>
      <c r="R280" s="2" t="str">
        <f t="shared" si="492"/>
        <v/>
      </c>
      <c r="S280" s="2" t="str">
        <f t="shared" si="492"/>
        <v/>
      </c>
      <c r="T280" s="2" t="str">
        <f t="shared" si="492"/>
        <v/>
      </c>
      <c r="U280" s="2" t="str">
        <f t="shared" si="492"/>
        <v/>
      </c>
      <c r="V280" s="2" t="str">
        <f t="shared" si="492"/>
        <v/>
      </c>
      <c r="W280" s="2" t="str">
        <f t="shared" si="492"/>
        <v/>
      </c>
      <c r="X280" s="2" t="str">
        <f t="shared" si="492"/>
        <v/>
      </c>
      <c r="Y280" s="2" t="str">
        <f t="shared" si="492"/>
        <v/>
      </c>
      <c r="Z280" s="2" t="str">
        <f t="shared" si="492"/>
        <v/>
      </c>
      <c r="AA280" s="2" t="str">
        <f t="shared" si="492"/>
        <v/>
      </c>
      <c r="AB280" s="2" t="str">
        <f t="shared" si="492"/>
        <v/>
      </c>
      <c r="AC280" s="2" t="str">
        <f t="shared" si="492"/>
        <v/>
      </c>
      <c r="AD280" s="2" t="str">
        <f t="shared" si="492"/>
        <v/>
      </c>
      <c r="AE280" s="2" t="str">
        <f t="shared" si="492"/>
        <v/>
      </c>
      <c r="AF280" s="2" t="str">
        <f t="shared" si="492"/>
        <v/>
      </c>
      <c r="AG280" s="2" t="str">
        <f t="shared" si="492"/>
        <v/>
      </c>
      <c r="AH280" s="2" t="str">
        <f t="shared" si="492"/>
        <v/>
      </c>
      <c r="AI280" s="2" t="str">
        <f t="shared" si="492"/>
        <v/>
      </c>
      <c r="AJ280" s="2" t="str">
        <f t="shared" si="492"/>
        <v/>
      </c>
      <c r="AK280" s="2" t="str">
        <f t="shared" si="492"/>
        <v/>
      </c>
      <c r="AL280" s="2" t="str">
        <f t="shared" si="492"/>
        <v/>
      </c>
      <c r="AM280" s="2" t="str">
        <f t="shared" si="492"/>
        <v/>
      </c>
      <c r="AN280" s="2" t="str">
        <f t="shared" si="492"/>
        <v/>
      </c>
      <c r="AO280" s="2" t="str">
        <f t="shared" si="492"/>
        <v/>
      </c>
      <c r="AP280" s="2" t="str">
        <f t="shared" si="492"/>
        <v/>
      </c>
      <c r="AQ280" s="2" t="str">
        <f t="shared" si="492"/>
        <v/>
      </c>
      <c r="AR280" s="2" t="str">
        <f t="shared" si="492"/>
        <v/>
      </c>
      <c r="AS280" s="2" t="str">
        <f t="shared" si="492"/>
        <v/>
      </c>
      <c r="AT280" s="2" t="str">
        <f t="shared" si="492"/>
        <v/>
      </c>
      <c r="AU280" s="2" t="str">
        <f t="shared" si="492"/>
        <v/>
      </c>
      <c r="AV280" s="2" t="str">
        <f t="shared" si="492"/>
        <v/>
      </c>
      <c r="AW280" s="2" t="str">
        <f t="shared" si="492"/>
        <v/>
      </c>
      <c r="AX280" s="2" t="str">
        <f t="shared" si="492"/>
        <v/>
      </c>
      <c r="AY280" s="2" t="str">
        <f t="shared" si="492"/>
        <v/>
      </c>
      <c r="AZ280" s="2" t="str">
        <f t="shared" si="492"/>
        <v/>
      </c>
      <c r="BA280" s="2" t="str">
        <f t="shared" si="492"/>
        <v/>
      </c>
      <c r="BB280" s="2" t="str">
        <f t="shared" si="492"/>
        <v/>
      </c>
      <c r="BC280" s="2" t="str">
        <f t="shared" si="492"/>
        <v/>
      </c>
      <c r="BD280" s="2" t="str">
        <f t="shared" si="492"/>
        <v/>
      </c>
      <c r="BE280" s="2" t="str">
        <f t="shared" si="492"/>
        <v/>
      </c>
      <c r="BF280" s="2" t="str">
        <f t="shared" si="492"/>
        <v/>
      </c>
      <c r="BG280" s="2" t="str">
        <f t="shared" si="492"/>
        <v/>
      </c>
      <c r="BH280" s="2" t="str">
        <f t="shared" si="492"/>
        <v/>
      </c>
      <c r="BI280" s="2" t="str">
        <f t="shared" si="492"/>
        <v/>
      </c>
      <c r="BJ280" s="2" t="str">
        <f t="shared" si="492"/>
        <v/>
      </c>
      <c r="BK280" s="2" t="str">
        <f t="shared" si="492"/>
        <v/>
      </c>
      <c r="BL280" s="2" t="str">
        <f t="shared" si="492"/>
        <v/>
      </c>
      <c r="BM280" s="2" t="str">
        <f t="shared" si="492"/>
        <v/>
      </c>
      <c r="BN280" s="2" t="str">
        <f t="shared" si="492"/>
        <v/>
      </c>
      <c r="BO280" s="2" t="str">
        <f t="shared" ref="BO280:CK280" si="493">IF(BO188="","",BO188/(1-BN96))</f>
        <v/>
      </c>
      <c r="BP280" s="2" t="str">
        <f t="shared" si="493"/>
        <v/>
      </c>
      <c r="BQ280" s="2" t="str">
        <f t="shared" si="493"/>
        <v/>
      </c>
      <c r="BR280" s="2" t="str">
        <f t="shared" si="493"/>
        <v/>
      </c>
      <c r="BS280" s="2" t="str">
        <f t="shared" si="493"/>
        <v/>
      </c>
      <c r="BT280" s="2" t="str">
        <f t="shared" si="493"/>
        <v/>
      </c>
      <c r="BU280" s="2" t="str">
        <f t="shared" si="493"/>
        <v/>
      </c>
      <c r="BV280" s="2" t="str">
        <f t="shared" si="493"/>
        <v/>
      </c>
      <c r="BW280" s="2" t="str">
        <f t="shared" si="493"/>
        <v/>
      </c>
      <c r="BX280" s="2" t="str">
        <f t="shared" si="493"/>
        <v/>
      </c>
      <c r="BY280" s="2" t="str">
        <f t="shared" si="493"/>
        <v/>
      </c>
      <c r="BZ280" s="2" t="str">
        <f t="shared" si="493"/>
        <v/>
      </c>
      <c r="CA280" s="2" t="str">
        <f t="shared" si="493"/>
        <v/>
      </c>
      <c r="CB280" s="2" t="str">
        <f t="shared" si="493"/>
        <v/>
      </c>
      <c r="CC280" s="2" t="str">
        <f t="shared" si="493"/>
        <v/>
      </c>
      <c r="CD280" s="2" t="str">
        <f t="shared" si="493"/>
        <v/>
      </c>
      <c r="CE280" s="2" t="str">
        <f t="shared" si="493"/>
        <v/>
      </c>
      <c r="CF280" s="2" t="str">
        <f t="shared" si="493"/>
        <v/>
      </c>
      <c r="CG280" s="2" t="str">
        <f t="shared" si="493"/>
        <v/>
      </c>
      <c r="CH280" s="2" t="str">
        <f t="shared" si="493"/>
        <v/>
      </c>
      <c r="CI280" s="2" t="str">
        <f t="shared" si="493"/>
        <v/>
      </c>
      <c r="CJ280" s="2" t="str">
        <f t="shared" si="493"/>
        <v/>
      </c>
      <c r="CK280" s="2" t="str">
        <f t="shared" si="493"/>
        <v/>
      </c>
    </row>
    <row r="281" spans="1:89" ht="14.5" customHeight="1">
      <c r="A281" s="1" t="s">
        <v>9</v>
      </c>
      <c r="B281" s="6">
        <f t="shared" ref="B281:L281" si="494">AVERAGE(B193:B280)</f>
        <v>0</v>
      </c>
      <c r="C281" s="6">
        <f t="shared" si="494"/>
        <v>0</v>
      </c>
      <c r="D281" s="6">
        <f t="shared" si="494"/>
        <v>6.5656395701733971E-3</v>
      </c>
      <c r="E281" s="6">
        <f t="shared" si="494"/>
        <v>1.2413802870348812E-3</v>
      </c>
      <c r="F281" s="6">
        <f t="shared" si="494"/>
        <v>1.5319130099803854E-3</v>
      </c>
      <c r="G281" s="6">
        <f t="shared" si="494"/>
        <v>1.6376177061717906E-3</v>
      </c>
      <c r="H281" s="6">
        <f t="shared" si="494"/>
        <v>1.594599734377555E-3</v>
      </c>
      <c r="I281" s="6">
        <f t="shared" si="494"/>
        <v>1.2614690728340702E-3</v>
      </c>
      <c r="J281" s="6">
        <f t="shared" si="494"/>
        <v>1.3284410137436068E-3</v>
      </c>
      <c r="K281" s="6">
        <f t="shared" si="494"/>
        <v>1.6418562222791605E-3</v>
      </c>
      <c r="L281" s="6">
        <f t="shared" si="494"/>
        <v>1.5089056907850007E-3</v>
      </c>
      <c r="M281" s="6">
        <f t="shared" ref="M281" si="495">AVERAGE(M193:M280)</f>
        <v>1.4267567708587839E-3</v>
      </c>
      <c r="N281" s="6">
        <f t="shared" ref="N281" si="496">AVERAGE(N193:N280)</f>
        <v>1.4096695187391726E-3</v>
      </c>
      <c r="O281" s="6">
        <f t="shared" ref="O281" si="497">AVERAGE(O193:O280)</f>
        <v>1.7290052858152639E-3</v>
      </c>
      <c r="P281" s="6">
        <f t="shared" ref="P281" si="498">AVERAGE(P193:P280)</f>
        <v>1.2640369023679853E-3</v>
      </c>
      <c r="Q281" s="6">
        <f t="shared" ref="Q281" si="499">AVERAGE(Q193:Q280)</f>
        <v>1.5698735342356332E-3</v>
      </c>
      <c r="R281" s="6">
        <f t="shared" ref="R281" si="500">AVERAGE(R193:R280)</f>
        <v>1.0405229271223065E-3</v>
      </c>
      <c r="S281" s="6">
        <f t="shared" ref="S281" si="501">AVERAGE(S193:S280)</f>
        <v>9.9261042432510771E-4</v>
      </c>
      <c r="T281" s="6">
        <f t="shared" ref="T281" si="502">AVERAGE(T193:T280)</f>
        <v>1.2652457367598098E-3</v>
      </c>
      <c r="U281" s="6">
        <f t="shared" ref="U281" si="503">AVERAGE(U193:U280)</f>
        <v>6.0087190048127418E-4</v>
      </c>
      <c r="V281" s="6">
        <f t="shared" ref="V281" si="504">AVERAGE(V193:V280)</f>
        <v>6.0458766256382614E-4</v>
      </c>
      <c r="W281" s="6">
        <f t="shared" ref="W281" si="505">AVERAGE(W193:W280)</f>
        <v>6.8769679011502171E-4</v>
      </c>
      <c r="X281" s="6">
        <f t="shared" ref="X281" si="506">AVERAGE(X193:X280)</f>
        <v>1.2416431447505451E-3</v>
      </c>
      <c r="Y281" s="6">
        <f t="shared" ref="Y281" si="507">AVERAGE(Y193:Y280)</f>
        <v>9.4494213709398899E-4</v>
      </c>
      <c r="Z281" s="6">
        <f t="shared" ref="Z281" si="508">AVERAGE(Z193:Z280)</f>
        <v>6.005612797376225E-4</v>
      </c>
      <c r="AA281" s="6">
        <f t="shared" ref="AA281" si="509">AVERAGE(AA193:AA280)</f>
        <v>5.4599558830549901E-4</v>
      </c>
      <c r="AB281" s="6">
        <f t="shared" ref="AB281" si="510">AVERAGE(AB193:AB280)</f>
        <v>5.8921478378564437E-4</v>
      </c>
      <c r="AC281" s="6">
        <f t="shared" ref="AC281:AM281" si="511">AVERAGE(AC193:AC280)</f>
        <v>8.4755371971405129E-4</v>
      </c>
      <c r="AD281" s="6">
        <f t="shared" si="511"/>
        <v>7.5109095897703314E-4</v>
      </c>
      <c r="AE281" s="6">
        <f t="shared" si="511"/>
        <v>6.1512163299356744E-4</v>
      </c>
      <c r="AF281" s="6">
        <f t="shared" si="511"/>
        <v>6.9928777073892205E-4</v>
      </c>
      <c r="AG281" s="6">
        <f t="shared" si="511"/>
        <v>1.0022331330965431E-3</v>
      </c>
      <c r="AH281" s="6">
        <f t="shared" si="511"/>
        <v>5.4334670283192005E-4</v>
      </c>
      <c r="AI281" s="6">
        <f t="shared" si="511"/>
        <v>8.4054971107047985E-4</v>
      </c>
      <c r="AJ281" s="6">
        <f t="shared" si="511"/>
        <v>1.1574751984438801E-3</v>
      </c>
      <c r="AK281" s="6">
        <f t="shared" si="511"/>
        <v>7.2307959840950571E-4</v>
      </c>
      <c r="AL281" s="6">
        <f t="shared" si="511"/>
        <v>7.4323616941829654E-4</v>
      </c>
      <c r="AM281" s="6">
        <f t="shared" si="511"/>
        <v>7.0848065584594585E-4</v>
      </c>
      <c r="AN281" s="6">
        <f t="shared" ref="AN281" si="512">AVERAGE(AN193:AN280)</f>
        <v>8.3973660196802187E-4</v>
      </c>
      <c r="AO281" s="6">
        <f t="shared" ref="AO281" si="513">AVERAGE(AO193:AO280)</f>
        <v>1.3311684822040917E-3</v>
      </c>
      <c r="AP281" s="6">
        <f t="shared" ref="AP281" si="514">AVERAGE(AP193:AP280)</f>
        <v>1.4325953869097077E-3</v>
      </c>
      <c r="AQ281" s="6">
        <f t="shared" ref="AQ281" si="515">AVERAGE(AQ193:AQ280)</f>
        <v>7.973504413095855E-4</v>
      </c>
      <c r="AR281" s="6">
        <f t="shared" ref="AR281" si="516">AVERAGE(AR193:AR280)</f>
        <v>7.5864295525310353E-4</v>
      </c>
      <c r="AS281" s="6">
        <f t="shared" ref="AS281" si="517">AVERAGE(AS193:AS280)</f>
        <v>9.6434804404374767E-4</v>
      </c>
      <c r="AT281" s="6">
        <f t="shared" ref="AT281" si="518">AVERAGE(AT193:AT280)</f>
        <v>8.5373941206869888E-4</v>
      </c>
      <c r="AU281" s="6">
        <f t="shared" ref="AU281" si="519">AVERAGE(AU193:AU280)</f>
        <v>1.2202637882594927E-3</v>
      </c>
      <c r="AV281" s="6">
        <f t="shared" ref="AV281" si="520">AVERAGE(AV193:AV280)</f>
        <v>9.9083045434884332E-4</v>
      </c>
      <c r="AW281" s="6">
        <f t="shared" ref="AW281" si="521">AVERAGE(AW193:AW280)</f>
        <v>9.5964997700145795E-4</v>
      </c>
      <c r="AX281" s="6">
        <f t="shared" ref="AX281" si="522">AVERAGE(AX193:AX280)</f>
        <v>1.1198303768269564E-3</v>
      </c>
      <c r="AY281" s="6">
        <f t="shared" ref="AY281" si="523">AVERAGE(AY193:AY280)</f>
        <v>5.1851342567760185E-4</v>
      </c>
      <c r="AZ281" s="6">
        <f t="shared" ref="AZ281" si="524">AVERAGE(AZ193:AZ280)</f>
        <v>5.3756492503553225E-4</v>
      </c>
      <c r="BA281" s="6">
        <f t="shared" ref="BA281" si="525">AVERAGE(BA193:BA280)</f>
        <v>1.1898943502175569E-4</v>
      </c>
      <c r="BB281" s="6">
        <f t="shared" ref="BB281" si="526">AVERAGE(BB193:BB280)</f>
        <v>7.1016962908854647E-5</v>
      </c>
      <c r="BC281" s="6">
        <f t="shared" ref="BC281" si="527">AVERAGE(BC193:BC280)</f>
        <v>0</v>
      </c>
      <c r="BD281" s="6">
        <f t="shared" ref="BD281" si="528">AVERAGE(BD193:BD280)</f>
        <v>4.9640109208240398E-5</v>
      </c>
      <c r="BE281" s="6">
        <f t="shared" ref="BE281" si="529">AVERAGE(BE193:BE280)</f>
        <v>3.802412700241284E-4</v>
      </c>
      <c r="BF281" s="6">
        <f t="shared" ref="BF281" si="530">AVERAGE(BF193:BF280)</f>
        <v>0</v>
      </c>
      <c r="BG281" s="6">
        <f t="shared" ref="BG281" si="531">AVERAGE(BG193:BG280)</f>
        <v>0</v>
      </c>
      <c r="BH281" s="6">
        <f t="shared" ref="BH281" si="532">AVERAGE(BH193:BH280)</f>
        <v>0</v>
      </c>
      <c r="BI281" s="6">
        <f t="shared" ref="BI281" si="533">AVERAGE(BI193:BI280)</f>
        <v>5.8694057226705963E-5</v>
      </c>
      <c r="BJ281" s="6">
        <f t="shared" ref="BJ281" si="534">AVERAGE(BJ193:BJ280)</f>
        <v>0</v>
      </c>
      <c r="BK281" s="6">
        <f t="shared" ref="BK281" si="535">AVERAGE(BK193:BK280)</f>
        <v>1.3586587320996737E-4</v>
      </c>
      <c r="BL281" s="6">
        <f t="shared" ref="BL281" si="536">AVERAGE(BL193:BL280)</f>
        <v>0</v>
      </c>
      <c r="BM281" s="6">
        <f t="shared" ref="BM281" si="537">AVERAGE(BM193:BM280)</f>
        <v>1.1782032400589094E-4</v>
      </c>
      <c r="BN281" s="6">
        <f t="shared" ref="BN281" si="538">AVERAGE(BN193:BN280)</f>
        <v>7.1042909917590428E-5</v>
      </c>
      <c r="BO281" s="6">
        <f t="shared" ref="BO281" si="539">AVERAGE(BO193:BO280)</f>
        <v>0</v>
      </c>
      <c r="BP281" s="6">
        <f t="shared" ref="BP281" si="540">AVERAGE(BP193:BP280)</f>
        <v>0</v>
      </c>
      <c r="BQ281" s="6">
        <f t="shared" ref="BQ281" si="541">AVERAGE(BQ193:BQ280)</f>
        <v>0</v>
      </c>
      <c r="BR281" s="6">
        <f t="shared" ref="BR281" si="542">AVERAGE(BR193:BR280)</f>
        <v>0</v>
      </c>
      <c r="BS281" s="6">
        <f t="shared" ref="BS281" si="543">AVERAGE(BS193:BS280)</f>
        <v>0</v>
      </c>
      <c r="BT281" s="6">
        <f t="shared" ref="BT281" si="544">AVERAGE(BT193:BT280)</f>
        <v>0</v>
      </c>
      <c r="BU281" s="6">
        <f t="shared" ref="BU281" si="545">AVERAGE(BU193:BU280)</f>
        <v>0</v>
      </c>
      <c r="BV281" s="6">
        <f t="shared" ref="BV281" si="546">AVERAGE(BV193:BV280)</f>
        <v>0</v>
      </c>
      <c r="BW281" s="6">
        <f t="shared" ref="BW281" si="547">AVERAGE(BW193:BW280)</f>
        <v>0</v>
      </c>
      <c r="BX281" s="6">
        <f t="shared" ref="BX281" si="548">AVERAGE(BX193:BX280)</f>
        <v>0</v>
      </c>
      <c r="BY281" s="6">
        <f t="shared" ref="BY281" si="549">AVERAGE(BY193:BY280)</f>
        <v>0</v>
      </c>
      <c r="BZ281" s="6">
        <f t="shared" ref="BZ281" si="550">AVERAGE(BZ193:BZ280)</f>
        <v>0</v>
      </c>
      <c r="CA281" s="6">
        <f t="shared" ref="CA281" si="551">AVERAGE(CA193:CA280)</f>
        <v>0</v>
      </c>
      <c r="CB281" s="6">
        <f t="shared" ref="CB281" si="552">AVERAGE(CB193:CB280)</f>
        <v>0</v>
      </c>
      <c r="CC281" s="6">
        <f t="shared" ref="CC281" si="553">AVERAGE(CC193:CC280)</f>
        <v>0</v>
      </c>
      <c r="CD281" s="6">
        <f t="shared" ref="CD281" si="554">AVERAGE(CD193:CD280)</f>
        <v>0</v>
      </c>
      <c r="CE281" s="6">
        <f t="shared" ref="CE281" si="555">AVERAGE(CE193:CE280)</f>
        <v>0</v>
      </c>
      <c r="CF281" s="6">
        <f t="shared" ref="CF281" si="556">AVERAGE(CF193:CF280)</f>
        <v>0</v>
      </c>
      <c r="CG281" s="6">
        <f t="shared" ref="CG281" si="557">AVERAGE(CG193:CG280)</f>
        <v>0</v>
      </c>
      <c r="CH281" s="6">
        <f t="shared" ref="CH281" si="558">AVERAGE(CH193:CH280)</f>
        <v>0</v>
      </c>
      <c r="CI281" s="6">
        <f t="shared" ref="CI281" si="559">AVERAGE(CI193:CI280)</f>
        <v>0</v>
      </c>
      <c r="CJ281" s="6">
        <f t="shared" ref="CJ281" si="560">AVERAGE(CJ193:CJ280)</f>
        <v>0</v>
      </c>
      <c r="CK281" s="9">
        <f t="shared" ref="CK281" si="561">AVERAGE(CK193:CK280)</f>
        <v>0</v>
      </c>
    </row>
    <row r="282" spans="1:89" ht="14.5" customHeight="1">
      <c r="A282" s="1" t="s">
        <v>11</v>
      </c>
      <c r="B282" s="6">
        <f>B281</f>
        <v>0</v>
      </c>
      <c r="C282" s="2">
        <f>(1-B282)*C281+B282</f>
        <v>0</v>
      </c>
      <c r="D282" s="2">
        <f t="shared" ref="D282:BO282" si="562">(1-C282)*D281+C282</f>
        <v>6.5656395701733971E-3</v>
      </c>
      <c r="E282" s="2">
        <f t="shared" si="562"/>
        <v>7.7988694016740889E-3</v>
      </c>
      <c r="F282" s="2">
        <f t="shared" si="562"/>
        <v>9.3188352221549118E-3</v>
      </c>
      <c r="G282" s="2">
        <f t="shared" si="562"/>
        <v>1.0941192238766004E-2</v>
      </c>
      <c r="H282" s="2">
        <f t="shared" si="562"/>
        <v>1.2518345150905849E-2</v>
      </c>
      <c r="I282" s="2">
        <f t="shared" si="562"/>
        <v>1.376402271848899E-2</v>
      </c>
      <c r="J282" s="2">
        <f t="shared" si="562"/>
        <v>1.5074179039939257E-2</v>
      </c>
      <c r="K282" s="2">
        <f t="shared" si="562"/>
        <v>1.6691285627565944E-2</v>
      </c>
      <c r="L282" s="2">
        <f t="shared" si="562"/>
        <v>1.8175005742480991E-2</v>
      </c>
      <c r="M282" s="2">
        <f t="shared" si="562"/>
        <v>1.9575831200836294E-2</v>
      </c>
      <c r="N282" s="2">
        <f t="shared" si="562"/>
        <v>2.0957905267027663E-2</v>
      </c>
      <c r="O282" s="2">
        <f t="shared" si="562"/>
        <v>2.265067422385662E-2</v>
      </c>
      <c r="P282" s="2">
        <f t="shared" si="562"/>
        <v>2.3886079838142137E-2</v>
      </c>
      <c r="Q282" s="2">
        <f t="shared" si="562"/>
        <v>2.5418455247803232E-2</v>
      </c>
      <c r="R282" s="2">
        <f t="shared" si="562"/>
        <v>2.6432529689468166E-2</v>
      </c>
      <c r="S282" s="2">
        <f t="shared" si="562"/>
        <v>2.7398902909282225E-2</v>
      </c>
      <c r="T282" s="2">
        <f t="shared" si="562"/>
        <v>2.862948230094417E-2</v>
      </c>
      <c r="U282" s="2">
        <f t="shared" si="562"/>
        <v>2.921315154998548E-2</v>
      </c>
      <c r="V282" s="2">
        <f t="shared" si="562"/>
        <v>2.9800077301537577E-2</v>
      </c>
      <c r="W282" s="2">
        <f t="shared" si="562"/>
        <v>3.0467280674147151E-2</v>
      </c>
      <c r="X282" s="2">
        <f t="shared" si="562"/>
        <v>3.1671094328709452E-2</v>
      </c>
      <c r="Y282" s="2">
        <f t="shared" si="562"/>
        <v>3.2586109114244366E-2</v>
      </c>
      <c r="Z282" s="2">
        <f t="shared" si="562"/>
        <v>3.3167100438590669E-2</v>
      </c>
      <c r="AA282" s="2">
        <f t="shared" si="562"/>
        <v>3.369498693637981E-2</v>
      </c>
      <c r="AB282" s="2">
        <f t="shared" si="562"/>
        <v>3.4264348135723079E-2</v>
      </c>
      <c r="AC282" s="2">
        <f t="shared" si="562"/>
        <v>3.5082860979721117E-2</v>
      </c>
      <c r="AD282" s="2">
        <f t="shared" si="562"/>
        <v>3.5807601519001232E-2</v>
      </c>
      <c r="AE282" s="2">
        <f t="shared" si="562"/>
        <v>3.6400697121674847E-2</v>
      </c>
      <c r="AF282" s="2">
        <f t="shared" si="562"/>
        <v>3.7074530330070209E-2</v>
      </c>
      <c r="AG282" s="2">
        <f t="shared" si="562"/>
        <v>3.8039606140475961E-2</v>
      </c>
      <c r="AH282" s="2">
        <f t="shared" si="562"/>
        <v>3.856228414873443E-2</v>
      </c>
      <c r="AI282" s="2">
        <f t="shared" si="562"/>
        <v>3.9370420343005474E-2</v>
      </c>
      <c r="AJ282" s="2">
        <f t="shared" si="562"/>
        <v>4.0482325256350017E-2</v>
      </c>
      <c r="AK282" s="2">
        <f t="shared" si="562"/>
        <v>4.117613291127048E-2</v>
      </c>
      <c r="AL282" s="2">
        <f t="shared" si="562"/>
        <v>4.1888765489392348E-2</v>
      </c>
      <c r="AM282" s="2">
        <f t="shared" si="562"/>
        <v>4.2567568765191792E-2</v>
      </c>
      <c r="AN282" s="2">
        <f t="shared" si="562"/>
        <v>4.3371559821610894E-2</v>
      </c>
      <c r="AO282" s="2">
        <f t="shared" si="562"/>
        <v>4.4644993450356427E-2</v>
      </c>
      <c r="AP282" s="2">
        <f t="shared" si="562"/>
        <v>4.6013630625600536E-2</v>
      </c>
      <c r="AQ282" s="2">
        <f t="shared" si="562"/>
        <v>4.677429207822454E-2</v>
      </c>
      <c r="AR282" s="2">
        <f t="shared" si="562"/>
        <v>4.7497450046305546E-2</v>
      </c>
      <c r="AS282" s="2">
        <f t="shared" si="562"/>
        <v>4.8415994017300075E-2</v>
      </c>
      <c r="AT282" s="2">
        <f t="shared" si="562"/>
        <v>4.9228398787101724E-2</v>
      </c>
      <c r="AU282" s="2">
        <f t="shared" si="562"/>
        <v>5.0388590942967319E-2</v>
      </c>
      <c r="AV282" s="2">
        <f t="shared" si="562"/>
        <v>5.1329494846858142E-2</v>
      </c>
      <c r="AW282" s="2">
        <f t="shared" si="562"/>
        <v>5.2239886475310318E-2</v>
      </c>
      <c r="AX282" s="2">
        <f t="shared" si="562"/>
        <v>5.3301217040380232E-2</v>
      </c>
      <c r="AY282" s="2">
        <f t="shared" si="562"/>
        <v>5.3792093069417443E-2</v>
      </c>
      <c r="AZ282" s="2">
        <f t="shared" si="562"/>
        <v>5.4300741251974607E-2</v>
      </c>
      <c r="BA282" s="2">
        <f t="shared" si="562"/>
        <v>5.4413269472473526E-2</v>
      </c>
      <c r="BB282" s="2">
        <f t="shared" si="562"/>
        <v>5.4480422170242501E-2</v>
      </c>
      <c r="BC282" s="2">
        <f t="shared" si="562"/>
        <v>5.4480422170242501E-2</v>
      </c>
      <c r="BD282" s="2">
        <f t="shared" si="562"/>
        <v>5.4527357865344503E-2</v>
      </c>
      <c r="BE282" s="2">
        <f t="shared" si="562"/>
        <v>5.4886865583562851E-2</v>
      </c>
      <c r="BF282" s="2">
        <f t="shared" si="562"/>
        <v>5.4886865583562851E-2</v>
      </c>
      <c r="BG282" s="2">
        <f t="shared" si="562"/>
        <v>5.4886865583562851E-2</v>
      </c>
      <c r="BH282" s="2">
        <f t="shared" si="562"/>
        <v>5.4886865583562851E-2</v>
      </c>
      <c r="BI282" s="2">
        <f t="shared" si="562"/>
        <v>5.4942338107960002E-2</v>
      </c>
      <c r="BJ282" s="2">
        <f t="shared" si="562"/>
        <v>5.4942338107960002E-2</v>
      </c>
      <c r="BK282" s="2">
        <f t="shared" si="562"/>
        <v>5.5070739192426735E-2</v>
      </c>
      <c r="BL282" s="2">
        <f t="shared" si="562"/>
        <v>5.5070739192426735E-2</v>
      </c>
      <c r="BM282" s="2">
        <f t="shared" si="562"/>
        <v>5.5182071064097733E-2</v>
      </c>
      <c r="BN282" s="2">
        <f t="shared" si="562"/>
        <v>5.5249193679111651E-2</v>
      </c>
      <c r="BO282" s="2">
        <f t="shared" si="562"/>
        <v>5.5249193679111651E-2</v>
      </c>
      <c r="BP282" s="2">
        <f t="shared" ref="BP282:CK282" si="563">(1-BO282)*BP281+BO282</f>
        <v>5.5249193679111651E-2</v>
      </c>
      <c r="BQ282" s="2">
        <f t="shared" si="563"/>
        <v>5.5249193679111651E-2</v>
      </c>
      <c r="BR282" s="2">
        <f t="shared" si="563"/>
        <v>5.5249193679111651E-2</v>
      </c>
      <c r="BS282" s="2">
        <f t="shared" si="563"/>
        <v>5.5249193679111651E-2</v>
      </c>
      <c r="BT282" s="2">
        <f t="shared" si="563"/>
        <v>5.5249193679111651E-2</v>
      </c>
      <c r="BU282" s="2">
        <f t="shared" si="563"/>
        <v>5.5249193679111651E-2</v>
      </c>
      <c r="BV282" s="2">
        <f t="shared" si="563"/>
        <v>5.5249193679111651E-2</v>
      </c>
      <c r="BW282" s="2">
        <f t="shared" si="563"/>
        <v>5.5249193679111651E-2</v>
      </c>
      <c r="BX282" s="2">
        <f t="shared" si="563"/>
        <v>5.5249193679111651E-2</v>
      </c>
      <c r="BY282" s="2">
        <f t="shared" si="563"/>
        <v>5.5249193679111651E-2</v>
      </c>
      <c r="BZ282" s="2">
        <f t="shared" si="563"/>
        <v>5.5249193679111651E-2</v>
      </c>
      <c r="CA282" s="2">
        <f t="shared" si="563"/>
        <v>5.5249193679111651E-2</v>
      </c>
      <c r="CB282" s="2">
        <f t="shared" si="563"/>
        <v>5.5249193679111651E-2</v>
      </c>
      <c r="CC282" s="2">
        <f t="shared" si="563"/>
        <v>5.5249193679111651E-2</v>
      </c>
      <c r="CD282" s="2">
        <f t="shared" si="563"/>
        <v>5.5249193679111651E-2</v>
      </c>
      <c r="CE282" s="2">
        <f t="shared" si="563"/>
        <v>5.5249193679111651E-2</v>
      </c>
      <c r="CF282" s="2">
        <f t="shared" si="563"/>
        <v>5.5249193679111651E-2</v>
      </c>
      <c r="CG282" s="2">
        <f t="shared" si="563"/>
        <v>5.5249193679111651E-2</v>
      </c>
      <c r="CH282" s="2">
        <f t="shared" si="563"/>
        <v>5.5249193679111651E-2</v>
      </c>
      <c r="CI282" s="2">
        <f t="shared" si="563"/>
        <v>5.5249193679111651E-2</v>
      </c>
      <c r="CJ282" s="2">
        <f t="shared" si="563"/>
        <v>5.5249193679111651E-2</v>
      </c>
      <c r="CK282" s="2">
        <f t="shared" si="563"/>
        <v>5.5249193679111651E-2</v>
      </c>
    </row>
    <row r="283" spans="1:89" s="7" customFormat="1" ht="14.5" customHeight="1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7"/>
  <sheetViews>
    <sheetView workbookViewId="0">
      <selection activeCell="M10" sqref="M10"/>
    </sheetView>
  </sheetViews>
  <sheetFormatPr defaultRowHeight="14.5" customHeight="1"/>
  <cols>
    <col min="1" max="1" width="12.08984375" style="1" bestFit="1" customWidth="1"/>
    <col min="2" max="16384" width="8.7265625" style="1"/>
  </cols>
  <sheetData>
    <row r="1" spans="1:54" ht="14.5" customHeigh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ht="14.5" customHeight="1">
      <c r="A2" s="1" t="s">
        <v>4</v>
      </c>
      <c r="B2" s="6">
        <f>B62</f>
        <v>0</v>
      </c>
      <c r="C2" s="6">
        <f t="shared" ref="C2:BB2" si="0">C62</f>
        <v>0</v>
      </c>
      <c r="D2" s="6">
        <f t="shared" si="0"/>
        <v>0</v>
      </c>
      <c r="E2" s="6">
        <f t="shared" si="0"/>
        <v>2.7240265708996739E-3</v>
      </c>
      <c r="F2" s="6">
        <f t="shared" si="0"/>
        <v>5.3373256359809966E-3</v>
      </c>
      <c r="G2" s="6">
        <f t="shared" si="0"/>
        <v>7.1700276041769713E-3</v>
      </c>
      <c r="H2" s="6">
        <f t="shared" si="0"/>
        <v>9.2002849117047911E-3</v>
      </c>
      <c r="I2" s="6">
        <f t="shared" si="0"/>
        <v>9.7367915705351971E-3</v>
      </c>
      <c r="J2" s="6">
        <f t="shared" si="0"/>
        <v>1.0165958937947575E-2</v>
      </c>
      <c r="K2" s="6">
        <f t="shared" si="0"/>
        <v>1.0365096891512434E-2</v>
      </c>
      <c r="L2" s="6">
        <f t="shared" si="0"/>
        <v>1.0537457232510886E-2</v>
      </c>
      <c r="M2" s="6">
        <f t="shared" si="0"/>
        <v>1.0670217991211975E-2</v>
      </c>
      <c r="N2" s="6">
        <f t="shared" si="0"/>
        <v>1.06868012714906E-2</v>
      </c>
      <c r="O2" s="6">
        <f t="shared" si="0"/>
        <v>1.0779291920046251E-2</v>
      </c>
      <c r="P2" s="6">
        <f t="shared" si="0"/>
        <v>1.0831303542781646E-2</v>
      </c>
      <c r="Q2" s="6">
        <f t="shared" si="0"/>
        <v>1.0759562424814925E-2</v>
      </c>
      <c r="R2" s="6">
        <f t="shared" si="0"/>
        <v>1.0775086566313302E-2</v>
      </c>
      <c r="S2" s="6">
        <f t="shared" si="0"/>
        <v>1.0533038498511603E-2</v>
      </c>
      <c r="T2" s="6">
        <f t="shared" si="0"/>
        <v>1.0505683577766815E-2</v>
      </c>
      <c r="U2" s="6">
        <f t="shared" si="0"/>
        <v>1.0483533851787144E-2</v>
      </c>
      <c r="V2" s="6">
        <f t="shared" si="0"/>
        <v>1.0419146888949448E-2</v>
      </c>
      <c r="W2" s="6">
        <f t="shared" si="0"/>
        <v>1.0441427810386131E-2</v>
      </c>
      <c r="X2" s="6">
        <f t="shared" si="0"/>
        <v>1.0465531486054806E-2</v>
      </c>
      <c r="Y2" s="6">
        <f t="shared" si="0"/>
        <v>1.0537639361099378E-2</v>
      </c>
      <c r="Z2" s="6">
        <f t="shared" si="0"/>
        <v>1.0669023642802197E-2</v>
      </c>
      <c r="AA2" s="6">
        <f t="shared" si="0"/>
        <v>1.0675077772577536E-2</v>
      </c>
      <c r="AB2" s="6">
        <f t="shared" si="0"/>
        <v>1.0658270448196741E-2</v>
      </c>
      <c r="AC2" s="6">
        <f t="shared" si="0"/>
        <v>1.0720396471159245E-2</v>
      </c>
      <c r="AD2" s="6">
        <f t="shared" si="0"/>
        <v>1.0769160015391988E-2</v>
      </c>
      <c r="AE2" s="6">
        <f t="shared" si="0"/>
        <v>1.0837205490000933E-2</v>
      </c>
      <c r="AF2" s="6">
        <f t="shared" si="0"/>
        <v>1.0924196890695039E-2</v>
      </c>
      <c r="AG2" s="6">
        <f t="shared" si="0"/>
        <v>1.1005869663729609E-2</v>
      </c>
      <c r="AH2" s="6">
        <f t="shared" si="0"/>
        <v>1.1017328358239726E-2</v>
      </c>
      <c r="AI2" s="6">
        <f t="shared" si="0"/>
        <v>1.0646039883284291E-2</v>
      </c>
      <c r="AJ2" s="6">
        <f t="shared" si="0"/>
        <v>9.9802362803349549E-3</v>
      </c>
      <c r="AK2" s="6">
        <f t="shared" si="0"/>
        <v>9.1622932601217524E-3</v>
      </c>
      <c r="AL2" s="6">
        <f t="shared" si="0"/>
        <v>8.2583090899986233E-3</v>
      </c>
      <c r="AM2" s="6">
        <f t="shared" si="0"/>
        <v>7.5671863741990052E-3</v>
      </c>
      <c r="AN2" s="6">
        <f t="shared" si="0"/>
        <v>6.8783313235041164E-3</v>
      </c>
      <c r="AO2" s="6">
        <f t="shared" si="0"/>
        <v>6.8412955049776247E-3</v>
      </c>
      <c r="AP2" s="6">
        <f t="shared" si="0"/>
        <v>6.9721612208794009E-3</v>
      </c>
      <c r="AQ2" s="6">
        <f t="shared" si="0"/>
        <v>7.2024474731065815E-3</v>
      </c>
      <c r="AR2" s="6">
        <f t="shared" si="0"/>
        <v>7.5129923595916945E-3</v>
      </c>
      <c r="AS2" s="6">
        <f t="shared" si="0"/>
        <v>7.385138035230554E-3</v>
      </c>
      <c r="AT2" s="6">
        <f t="shared" si="0"/>
        <v>7.4345320313775158E-3</v>
      </c>
      <c r="AU2" s="6">
        <f t="shared" si="0"/>
        <v>7.6238418990946235E-3</v>
      </c>
      <c r="AV2" s="6">
        <f t="shared" si="0"/>
        <v>7.8811938936812903E-3</v>
      </c>
      <c r="AW2" s="6">
        <f t="shared" si="0"/>
        <v>7.9367045374855935E-3</v>
      </c>
      <c r="AX2" s="6">
        <f t="shared" si="0"/>
        <v>7.8774443363611758E-3</v>
      </c>
      <c r="AY2" s="6">
        <f t="shared" si="0"/>
        <v>7.6921390888475098E-3</v>
      </c>
      <c r="AZ2" s="6">
        <f t="shared" si="0"/>
        <v>7.3196820508914968E-3</v>
      </c>
      <c r="BA2" s="6">
        <f t="shared" si="0"/>
        <v>7.7106895021587293E-3</v>
      </c>
      <c r="BB2" s="6">
        <f t="shared" si="0"/>
        <v>7.6406036572932772E-3</v>
      </c>
    </row>
    <row r="3" spans="1:54" ht="14.5" customHeight="1">
      <c r="A3" s="1" t="s">
        <v>7</v>
      </c>
      <c r="B3" s="6">
        <f>B119</f>
        <v>0</v>
      </c>
      <c r="C3" s="6">
        <f t="shared" ref="C3:BB3" si="1">C119</f>
        <v>0</v>
      </c>
      <c r="D3" s="6">
        <f t="shared" si="1"/>
        <v>0</v>
      </c>
      <c r="E3" s="6">
        <f t="shared" si="1"/>
        <v>2.7240265708996739E-3</v>
      </c>
      <c r="F3" s="6">
        <f t="shared" si="1"/>
        <v>2.5577066860833697E-3</v>
      </c>
      <c r="G3" s="6">
        <f t="shared" si="1"/>
        <v>2.0701315358701016E-3</v>
      </c>
      <c r="H3" s="6">
        <f t="shared" si="1"/>
        <v>1.9878773087643985E-3</v>
      </c>
      <c r="I3" s="6">
        <f t="shared" si="1"/>
        <v>6.3870974534119035E-4</v>
      </c>
      <c r="J3" s="6">
        <f t="shared" si="1"/>
        <v>4.8766771699948908E-4</v>
      </c>
      <c r="K3" s="6">
        <f t="shared" si="1"/>
        <v>3.4139764527009176E-4</v>
      </c>
      <c r="L3" s="6">
        <f t="shared" si="1"/>
        <v>2.9689243992434477E-4</v>
      </c>
      <c r="M3" s="6">
        <f t="shared" si="1"/>
        <v>3.4918765696472328E-4</v>
      </c>
      <c r="N3" s="6">
        <f t="shared" si="1"/>
        <v>3.1291302303231364E-4</v>
      </c>
      <c r="O3" s="6">
        <f t="shared" si="1"/>
        <v>3.8092709122636786E-4</v>
      </c>
      <c r="P3" s="6">
        <f t="shared" si="1"/>
        <v>4.2504531190160094E-4</v>
      </c>
      <c r="Q3" s="6">
        <f t="shared" si="1"/>
        <v>3.1214282777822385E-4</v>
      </c>
      <c r="R3" s="6">
        <f t="shared" si="1"/>
        <v>2.7496039287199078E-4</v>
      </c>
      <c r="S3" s="6">
        <f t="shared" si="1"/>
        <v>2.5035468285441412E-4</v>
      </c>
      <c r="T3" s="6">
        <f t="shared" si="1"/>
        <v>2.568607511642503E-4</v>
      </c>
      <c r="U3" s="6">
        <f t="shared" si="1"/>
        <v>2.2788692345907736E-4</v>
      </c>
      <c r="V3" s="6">
        <f t="shared" si="1"/>
        <v>1.7309468385693182E-4</v>
      </c>
      <c r="W3" s="6">
        <f t="shared" si="1"/>
        <v>2.0602653313141865E-4</v>
      </c>
      <c r="X3" s="6">
        <f t="shared" si="1"/>
        <v>2.018793998578622E-4</v>
      </c>
      <c r="Y3" s="6">
        <f t="shared" si="1"/>
        <v>1.883526903673022E-4</v>
      </c>
      <c r="Z3" s="6">
        <f t="shared" si="1"/>
        <v>1.8936329453492397E-4</v>
      </c>
      <c r="AA3" s="6">
        <f t="shared" si="1"/>
        <v>1.0897833750601157E-4</v>
      </c>
      <c r="AB3" s="6">
        <f t="shared" si="1"/>
        <v>8.0946052608435465E-5</v>
      </c>
      <c r="AC3" s="6">
        <f t="shared" si="1"/>
        <v>6.1572677534280144E-5</v>
      </c>
      <c r="AD3" s="6">
        <f t="shared" si="1"/>
        <v>8.0740931669794762E-6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si="1"/>
        <v>0</v>
      </c>
      <c r="AM3" s="6">
        <f t="shared" si="1"/>
        <v>0</v>
      </c>
      <c r="AN3" s="6">
        <f t="shared" si="1"/>
        <v>0</v>
      </c>
      <c r="AO3" s="6">
        <f t="shared" si="1"/>
        <v>0</v>
      </c>
      <c r="AP3" s="6">
        <f t="shared" si="1"/>
        <v>0</v>
      </c>
      <c r="AQ3" s="6">
        <f t="shared" si="1"/>
        <v>0</v>
      </c>
      <c r="AR3" s="6">
        <f t="shared" si="1"/>
        <v>0</v>
      </c>
      <c r="AS3" s="6">
        <f t="shared" si="1"/>
        <v>0</v>
      </c>
      <c r="AT3" s="6">
        <f t="shared" si="1"/>
        <v>0</v>
      </c>
      <c r="AU3" s="6">
        <f t="shared" si="1"/>
        <v>0</v>
      </c>
      <c r="AV3" s="6">
        <f t="shared" si="1"/>
        <v>0</v>
      </c>
      <c r="AW3" s="6">
        <f t="shared" si="1"/>
        <v>0</v>
      </c>
      <c r="AX3" s="6">
        <f t="shared" si="1"/>
        <v>0</v>
      </c>
      <c r="AY3" s="6">
        <f t="shared" si="1"/>
        <v>0</v>
      </c>
      <c r="AZ3" s="6">
        <f t="shared" si="1"/>
        <v>0</v>
      </c>
      <c r="BA3" s="6">
        <f t="shared" si="1"/>
        <v>0</v>
      </c>
      <c r="BB3" s="6">
        <f t="shared" si="1"/>
        <v>0</v>
      </c>
    </row>
    <row r="4" spans="1:54" ht="14.5" customHeight="1">
      <c r="A4" s="1" t="s">
        <v>10</v>
      </c>
      <c r="B4" s="6">
        <f>B120</f>
        <v>0</v>
      </c>
      <c r="C4" s="6">
        <f t="shared" ref="C4:BB4" si="2">C120</f>
        <v>0</v>
      </c>
      <c r="D4" s="6">
        <f t="shared" si="2"/>
        <v>0</v>
      </c>
      <c r="E4" s="6">
        <f t="shared" si="2"/>
        <v>2.7240265708996739E-3</v>
      </c>
      <c r="F4" s="6">
        <f t="shared" si="2"/>
        <v>5.2817332569830436E-3</v>
      </c>
      <c r="G4" s="6">
        <f t="shared" si="2"/>
        <v>7.3518647928531456E-3</v>
      </c>
      <c r="H4" s="6">
        <f t="shared" si="2"/>
        <v>9.3397421016175441E-3</v>
      </c>
      <c r="I4" s="6">
        <f t="shared" si="2"/>
        <v>9.9784518469587351E-3</v>
      </c>
      <c r="J4" s="6">
        <f t="shared" si="2"/>
        <v>1.0466119563958223E-2</v>
      </c>
      <c r="K4" s="6">
        <f t="shared" si="2"/>
        <v>1.0807517209228314E-2</v>
      </c>
      <c r="L4" s="6">
        <f t="shared" si="2"/>
        <v>1.110440964915266E-2</v>
      </c>
      <c r="M4" s="6">
        <f t="shared" si="2"/>
        <v>1.1453597306117383E-2</v>
      </c>
      <c r="N4" s="6">
        <f t="shared" si="2"/>
        <v>1.1766510329149696E-2</v>
      </c>
      <c r="O4" s="6">
        <f t="shared" si="2"/>
        <v>1.2147437420376064E-2</v>
      </c>
      <c r="P4" s="6">
        <f t="shared" si="2"/>
        <v>1.2572482732277665E-2</v>
      </c>
      <c r="Q4" s="6">
        <f t="shared" si="2"/>
        <v>1.2884625560055889E-2</v>
      </c>
      <c r="R4" s="6">
        <f t="shared" si="2"/>
        <v>1.315958595292788E-2</v>
      </c>
      <c r="S4" s="6">
        <f t="shared" si="2"/>
        <v>1.3409940635782295E-2</v>
      </c>
      <c r="T4" s="6">
        <f t="shared" si="2"/>
        <v>1.3666801386946545E-2</v>
      </c>
      <c r="U4" s="6">
        <f t="shared" si="2"/>
        <v>1.3894688310405622E-2</v>
      </c>
      <c r="V4" s="6">
        <f t="shared" si="2"/>
        <v>1.4067782994262553E-2</v>
      </c>
      <c r="W4" s="6">
        <f t="shared" si="2"/>
        <v>1.4273809527393972E-2</v>
      </c>
      <c r="X4" s="6">
        <f t="shared" si="2"/>
        <v>1.4475688927251835E-2</v>
      </c>
      <c r="Y4" s="6">
        <f t="shared" si="2"/>
        <v>1.4664041617619137E-2</v>
      </c>
      <c r="Z4" s="6">
        <f t="shared" si="2"/>
        <v>1.4853404912154061E-2</v>
      </c>
      <c r="AA4" s="6">
        <f t="shared" si="2"/>
        <v>1.4962383249660073E-2</v>
      </c>
      <c r="AB4" s="6">
        <f t="shared" si="2"/>
        <v>1.5043329302268508E-2</v>
      </c>
      <c r="AC4" s="6">
        <f t="shared" si="2"/>
        <v>1.5104901979802788E-2</v>
      </c>
      <c r="AD4" s="6">
        <f t="shared" si="2"/>
        <v>1.5112976072969768E-2</v>
      </c>
      <c r="AE4" s="6">
        <f t="shared" si="2"/>
        <v>1.5112976072969768E-2</v>
      </c>
      <c r="AF4" s="6">
        <f t="shared" si="2"/>
        <v>1.5112976072969768E-2</v>
      </c>
      <c r="AG4" s="6">
        <f t="shared" si="2"/>
        <v>1.5112976072969768E-2</v>
      </c>
      <c r="AH4" s="6">
        <f t="shared" si="2"/>
        <v>1.5112976072969768E-2</v>
      </c>
      <c r="AI4" s="6">
        <f t="shared" si="2"/>
        <v>1.5112976072969768E-2</v>
      </c>
      <c r="AJ4" s="6">
        <f t="shared" si="2"/>
        <v>1.5112976072969768E-2</v>
      </c>
      <c r="AK4" s="6">
        <f t="shared" si="2"/>
        <v>1.5112976072969768E-2</v>
      </c>
      <c r="AL4" s="6">
        <f t="shared" si="2"/>
        <v>1.5112976072969768E-2</v>
      </c>
      <c r="AM4" s="6">
        <f t="shared" si="2"/>
        <v>1.5112976072969768E-2</v>
      </c>
      <c r="AN4" s="6">
        <f t="shared" si="2"/>
        <v>1.5112976072969768E-2</v>
      </c>
      <c r="AO4" s="6">
        <f t="shared" si="2"/>
        <v>1.5112976072969768E-2</v>
      </c>
      <c r="AP4" s="6">
        <f t="shared" si="2"/>
        <v>1.5112976072969768E-2</v>
      </c>
      <c r="AQ4" s="6">
        <f t="shared" si="2"/>
        <v>1.5112976072969768E-2</v>
      </c>
      <c r="AR4" s="6">
        <f t="shared" si="2"/>
        <v>1.5112976072969768E-2</v>
      </c>
      <c r="AS4" s="6">
        <f t="shared" si="2"/>
        <v>1.5112976072969768E-2</v>
      </c>
      <c r="AT4" s="6">
        <f t="shared" si="2"/>
        <v>1.5112976072969768E-2</v>
      </c>
      <c r="AU4" s="6">
        <f t="shared" si="2"/>
        <v>1.5112976072969768E-2</v>
      </c>
      <c r="AV4" s="6">
        <f t="shared" si="2"/>
        <v>1.5112976072969768E-2</v>
      </c>
      <c r="AW4" s="6">
        <f t="shared" si="2"/>
        <v>1.5112976072969768E-2</v>
      </c>
      <c r="AX4" s="6">
        <f t="shared" si="2"/>
        <v>1.5112976072969768E-2</v>
      </c>
      <c r="AY4" s="6">
        <f t="shared" si="2"/>
        <v>1.5112976072969768E-2</v>
      </c>
      <c r="AZ4" s="6">
        <f t="shared" si="2"/>
        <v>1.5112976072969768E-2</v>
      </c>
      <c r="BA4" s="6">
        <f t="shared" si="2"/>
        <v>1.5112976072969768E-2</v>
      </c>
      <c r="BB4" s="6">
        <f t="shared" si="2"/>
        <v>1.5112976072969768E-2</v>
      </c>
    </row>
    <row r="5" spans="1:54" ht="14.5" customHeight="1">
      <c r="A5" s="1" t="s">
        <v>9</v>
      </c>
      <c r="B5" s="6">
        <f>B176</f>
        <v>0</v>
      </c>
      <c r="C5" s="6">
        <f t="shared" ref="C5:BB5" si="3">C176</f>
        <v>0</v>
      </c>
      <c r="D5" s="6">
        <f t="shared" si="3"/>
        <v>0</v>
      </c>
      <c r="E5" s="6">
        <f t="shared" si="3"/>
        <v>2.7240265708996739E-3</v>
      </c>
      <c r="F5" s="6">
        <f t="shared" si="3"/>
        <v>2.5668231292371598E-3</v>
      </c>
      <c r="G5" s="6">
        <f t="shared" si="3"/>
        <v>2.0832834415245786E-3</v>
      </c>
      <c r="H5" s="6">
        <f t="shared" si="3"/>
        <v>2.0053702876880624E-3</v>
      </c>
      <c r="I5" s="6">
        <f t="shared" si="3"/>
        <v>6.4363661790932825E-4</v>
      </c>
      <c r="J5" s="6">
        <f t="shared" si="3"/>
        <v>4.9305338950555294E-4</v>
      </c>
      <c r="K5" s="6">
        <f t="shared" si="3"/>
        <v>3.4564860105832192E-4</v>
      </c>
      <c r="L5" s="6">
        <f t="shared" si="3"/>
        <v>3.0114135472745818E-4</v>
      </c>
      <c r="M5" s="6">
        <f t="shared" si="3"/>
        <v>3.541934859767411E-4</v>
      </c>
      <c r="N5" s="6">
        <f t="shared" si="3"/>
        <v>3.1727958150842264E-4</v>
      </c>
      <c r="O5" s="6">
        <f t="shared" si="3"/>
        <v>3.8592341065168316E-4</v>
      </c>
      <c r="P5" s="6">
        <f t="shared" si="3"/>
        <v>4.3077775163654562E-4</v>
      </c>
      <c r="Q5" s="6">
        <f t="shared" si="3"/>
        <v>3.1618030960845297E-4</v>
      </c>
      <c r="R5" s="6">
        <f t="shared" si="3"/>
        <v>2.7729985937916424E-4</v>
      </c>
      <c r="S5" s="6">
        <f t="shared" si="3"/>
        <v>2.5306187790150091E-4</v>
      </c>
      <c r="T5" s="6">
        <f t="shared" si="3"/>
        <v>2.5920523238145309E-4</v>
      </c>
      <c r="U5" s="6">
        <f t="shared" si="3"/>
        <v>2.2998680118031483E-4</v>
      </c>
      <c r="V5" s="6">
        <f t="shared" si="3"/>
        <v>1.745350317004312E-4</v>
      </c>
      <c r="W5" s="6">
        <f t="shared" si="3"/>
        <v>2.0766079620009086E-4</v>
      </c>
      <c r="X5" s="6">
        <f t="shared" si="3"/>
        <v>2.0363951219299627E-4</v>
      </c>
      <c r="Y5" s="6">
        <f t="shared" si="3"/>
        <v>1.8990085327487682E-4</v>
      </c>
      <c r="Z5" s="6">
        <f t="shared" si="3"/>
        <v>1.9054731915033607E-4</v>
      </c>
      <c r="AA5" s="6">
        <f t="shared" si="3"/>
        <v>1.0969647726589449E-4</v>
      </c>
      <c r="AB5" s="6">
        <f t="shared" si="3"/>
        <v>8.1512608045125373E-5</v>
      </c>
      <c r="AC5" s="6">
        <f t="shared" si="3"/>
        <v>6.2021434470489121E-5</v>
      </c>
      <c r="AD5" s="6">
        <f t="shared" si="3"/>
        <v>8.1468078553244364E-6</v>
      </c>
      <c r="AE5" s="6">
        <f t="shared" si="3"/>
        <v>0</v>
      </c>
      <c r="AF5" s="6">
        <f t="shared" si="3"/>
        <v>0</v>
      </c>
      <c r="AG5" s="6">
        <f t="shared" si="3"/>
        <v>0</v>
      </c>
      <c r="AH5" s="6">
        <f t="shared" si="3"/>
        <v>0</v>
      </c>
      <c r="AI5" s="6">
        <f t="shared" si="3"/>
        <v>0</v>
      </c>
      <c r="AJ5" s="6">
        <f t="shared" si="3"/>
        <v>0</v>
      </c>
      <c r="AK5" s="6">
        <f t="shared" si="3"/>
        <v>0</v>
      </c>
      <c r="AL5" s="6">
        <f t="shared" si="3"/>
        <v>0</v>
      </c>
      <c r="AM5" s="6">
        <f t="shared" si="3"/>
        <v>0</v>
      </c>
      <c r="AN5" s="6">
        <f t="shared" si="3"/>
        <v>0</v>
      </c>
      <c r="AO5" s="6">
        <f t="shared" si="3"/>
        <v>0</v>
      </c>
      <c r="AP5" s="6">
        <f t="shared" si="3"/>
        <v>0</v>
      </c>
      <c r="AQ5" s="6">
        <f t="shared" si="3"/>
        <v>0</v>
      </c>
      <c r="AR5" s="6">
        <f t="shared" si="3"/>
        <v>0</v>
      </c>
      <c r="AS5" s="6">
        <f t="shared" si="3"/>
        <v>0</v>
      </c>
      <c r="AT5" s="6">
        <f t="shared" si="3"/>
        <v>0</v>
      </c>
      <c r="AU5" s="6">
        <f t="shared" si="3"/>
        <v>0</v>
      </c>
      <c r="AV5" s="6">
        <f t="shared" si="3"/>
        <v>0</v>
      </c>
      <c r="AW5" s="6">
        <f t="shared" si="3"/>
        <v>0</v>
      </c>
      <c r="AX5" s="6">
        <f t="shared" si="3"/>
        <v>0</v>
      </c>
      <c r="AY5" s="6">
        <f t="shared" si="3"/>
        <v>0</v>
      </c>
      <c r="AZ5" s="6">
        <f t="shared" si="3"/>
        <v>0</v>
      </c>
      <c r="BA5" s="6">
        <f t="shared" si="3"/>
        <v>0</v>
      </c>
      <c r="BB5" s="6">
        <f t="shared" si="3"/>
        <v>0</v>
      </c>
    </row>
    <row r="6" spans="1:54" ht="14.5" customHeight="1">
      <c r="A6" s="1" t="s">
        <v>11</v>
      </c>
      <c r="B6" s="6">
        <f>B177</f>
        <v>0</v>
      </c>
      <c r="C6" s="6">
        <f t="shared" ref="C6:BB6" si="4">C177</f>
        <v>0</v>
      </c>
      <c r="D6" s="6">
        <f t="shared" si="4"/>
        <v>0</v>
      </c>
      <c r="E6" s="6">
        <f t="shared" si="4"/>
        <v>2.7240265708996739E-3</v>
      </c>
      <c r="F6" s="6">
        <f t="shared" si="4"/>
        <v>5.2838576057299916E-3</v>
      </c>
      <c r="G6" s="6">
        <f t="shared" si="4"/>
        <v>7.3561332741971797E-3</v>
      </c>
      <c r="H6" s="6">
        <f t="shared" si="4"/>
        <v>9.3467517907848928E-3</v>
      </c>
      <c r="I6" s="6">
        <f t="shared" si="4"/>
        <v>9.984372496983163E-3</v>
      </c>
      <c r="J6" s="6">
        <f t="shared" si="4"/>
        <v>1.0472503057786992E-2</v>
      </c>
      <c r="K6" s="6">
        <f t="shared" si="4"/>
        <v>1.081453185281381E-2</v>
      </c>
      <c r="L6" s="6">
        <f t="shared" si="4"/>
        <v>1.1112416504768368E-2</v>
      </c>
      <c r="M6" s="6">
        <f t="shared" si="4"/>
        <v>1.1462674045205659E-2</v>
      </c>
      <c r="N6" s="6">
        <f t="shared" si="4"/>
        <v>1.1776316754290053E-2</v>
      </c>
      <c r="O6" s="6">
        <f t="shared" si="4"/>
        <v>1.2157695408615006E-2</v>
      </c>
      <c r="P6" s="6">
        <f t="shared" si="4"/>
        <v>1.2583235895558346E-2</v>
      </c>
      <c r="Q6" s="6">
        <f t="shared" si="4"/>
        <v>1.2895437633745465E-2</v>
      </c>
      <c r="R6" s="6">
        <f t="shared" si="4"/>
        <v>1.3169161590082159E-2</v>
      </c>
      <c r="S6" s="6">
        <f t="shared" si="4"/>
        <v>1.3418890855221285E-2</v>
      </c>
      <c r="T6" s="6">
        <f t="shared" si="4"/>
        <v>1.367461784088031E-2</v>
      </c>
      <c r="U6" s="6">
        <f t="shared" si="4"/>
        <v>1.3901459660446038E-2</v>
      </c>
      <c r="V6" s="6">
        <f t="shared" si="4"/>
        <v>1.407356840044395E-2</v>
      </c>
      <c r="W6" s="6">
        <f t="shared" si="4"/>
        <v>1.4278306668224629E-2</v>
      </c>
      <c r="X6" s="6">
        <f t="shared" si="4"/>
        <v>1.4479038553012767E-2</v>
      </c>
      <c r="Y6" s="6">
        <f t="shared" si="4"/>
        <v>1.4666189824511826E-2</v>
      </c>
      <c r="Z6" s="6">
        <f t="shared" si="4"/>
        <v>1.4853942540508952E-2</v>
      </c>
      <c r="AA6" s="6">
        <f t="shared" si="4"/>
        <v>1.4962009592604643E-2</v>
      </c>
      <c r="AB6" s="6">
        <f t="shared" si="4"/>
        <v>1.5042302608226279E-2</v>
      </c>
      <c r="AC6" s="6">
        <f t="shared" si="4"/>
        <v>1.5103391097511267E-2</v>
      </c>
      <c r="AD6" s="6">
        <f t="shared" si="4"/>
        <v>1.5111414860941356E-2</v>
      </c>
      <c r="AE6" s="6">
        <f t="shared" si="4"/>
        <v>1.5111414860941356E-2</v>
      </c>
      <c r="AF6" s="6">
        <f t="shared" si="4"/>
        <v>1.5111414860941356E-2</v>
      </c>
      <c r="AG6" s="6">
        <f t="shared" si="4"/>
        <v>1.5111414860941356E-2</v>
      </c>
      <c r="AH6" s="6">
        <f t="shared" si="4"/>
        <v>1.5111414860941356E-2</v>
      </c>
      <c r="AI6" s="6">
        <f t="shared" si="4"/>
        <v>1.5111414860941356E-2</v>
      </c>
      <c r="AJ6" s="6">
        <f t="shared" si="4"/>
        <v>1.5111414860941356E-2</v>
      </c>
      <c r="AK6" s="6">
        <f t="shared" si="4"/>
        <v>1.5111414860941356E-2</v>
      </c>
      <c r="AL6" s="6">
        <f t="shared" si="4"/>
        <v>1.5111414860941356E-2</v>
      </c>
      <c r="AM6" s="6">
        <f t="shared" si="4"/>
        <v>1.5111414860941356E-2</v>
      </c>
      <c r="AN6" s="6">
        <f t="shared" si="4"/>
        <v>1.5111414860941356E-2</v>
      </c>
      <c r="AO6" s="6">
        <f t="shared" si="4"/>
        <v>1.5111414860941356E-2</v>
      </c>
      <c r="AP6" s="6">
        <f t="shared" si="4"/>
        <v>1.5111414860941356E-2</v>
      </c>
      <c r="AQ6" s="6">
        <f t="shared" si="4"/>
        <v>1.5111414860941356E-2</v>
      </c>
      <c r="AR6" s="6">
        <f t="shared" si="4"/>
        <v>1.5111414860941356E-2</v>
      </c>
      <c r="AS6" s="6">
        <f t="shared" si="4"/>
        <v>1.5111414860941356E-2</v>
      </c>
      <c r="AT6" s="6">
        <f t="shared" si="4"/>
        <v>1.5111414860941356E-2</v>
      </c>
      <c r="AU6" s="6">
        <f t="shared" si="4"/>
        <v>1.5111414860941356E-2</v>
      </c>
      <c r="AV6" s="6">
        <f t="shared" si="4"/>
        <v>1.5111414860941356E-2</v>
      </c>
      <c r="AW6" s="6">
        <f t="shared" si="4"/>
        <v>1.5111414860941356E-2</v>
      </c>
      <c r="AX6" s="6">
        <f t="shared" si="4"/>
        <v>1.5111414860941356E-2</v>
      </c>
      <c r="AY6" s="6">
        <f t="shared" si="4"/>
        <v>1.5111414860941356E-2</v>
      </c>
      <c r="AZ6" s="6">
        <f t="shared" si="4"/>
        <v>1.5111414860941356E-2</v>
      </c>
      <c r="BA6" s="6">
        <f t="shared" si="4"/>
        <v>1.5111414860941356E-2</v>
      </c>
      <c r="BB6" s="6">
        <f t="shared" si="4"/>
        <v>1.5111414860941356E-2</v>
      </c>
    </row>
    <row r="7" spans="1:54" s="11" customFormat="1" ht="14.5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4.5" customHeight="1">
      <c r="A8" s="1" t="s">
        <v>5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</row>
    <row r="9" spans="1:54" ht="14.5" customHeight="1">
      <c r="A9" s="5">
        <v>42370</v>
      </c>
      <c r="B9" s="2">
        <v>0</v>
      </c>
      <c r="C9" s="2">
        <v>0</v>
      </c>
      <c r="D9" s="2">
        <v>0</v>
      </c>
      <c r="E9" s="2">
        <v>1.1962859722176161E-3</v>
      </c>
      <c r="F9" s="2">
        <v>2.8058333714891283E-3</v>
      </c>
      <c r="G9" s="2">
        <v>3.9255931559993348E-3</v>
      </c>
      <c r="H9" s="2">
        <v>5.6547167851800128E-3</v>
      </c>
      <c r="I9" s="2">
        <v>6.3948735300085133E-3</v>
      </c>
      <c r="J9" s="2">
        <v>6.7952355567566739E-3</v>
      </c>
      <c r="K9" s="2">
        <v>7.4742007667777033E-3</v>
      </c>
      <c r="L9" s="2">
        <v>7.6406036572932772E-3</v>
      </c>
      <c r="M9" s="2">
        <v>7.6406036572932772E-3</v>
      </c>
      <c r="N9" s="2">
        <v>7.6406036572932772E-3</v>
      </c>
      <c r="O9" s="2">
        <v>7.6406036572932772E-3</v>
      </c>
      <c r="P9" s="2">
        <v>7.6406036572932772E-3</v>
      </c>
      <c r="Q9" s="2">
        <v>7.6406036572932772E-3</v>
      </c>
      <c r="R9" s="2">
        <v>7.6406036572932772E-3</v>
      </c>
      <c r="S9" s="2">
        <v>7.6406036572932772E-3</v>
      </c>
      <c r="T9" s="2">
        <v>7.6406036572932772E-3</v>
      </c>
      <c r="U9" s="2">
        <v>7.6406036572932772E-3</v>
      </c>
      <c r="V9" s="2">
        <v>7.6406036572932772E-3</v>
      </c>
      <c r="W9" s="2">
        <v>7.6406036572932772E-3</v>
      </c>
      <c r="X9" s="2">
        <v>7.6406036572932772E-3</v>
      </c>
      <c r="Y9" s="2">
        <v>7.6406036572932772E-3</v>
      </c>
      <c r="Z9" s="2">
        <v>7.6406036572932772E-3</v>
      </c>
      <c r="AA9" s="2">
        <v>7.6406036572932772E-3</v>
      </c>
      <c r="AB9" s="2">
        <v>7.6406036572932772E-3</v>
      </c>
      <c r="AC9" s="2">
        <v>7.6406036572932772E-3</v>
      </c>
      <c r="AD9" s="2">
        <v>7.6406036572932772E-3</v>
      </c>
      <c r="AE9" s="2">
        <v>7.6406036572932772E-3</v>
      </c>
      <c r="AF9" s="2">
        <v>7.6406036572932772E-3</v>
      </c>
      <c r="AG9" s="2">
        <v>7.6406036572932772E-3</v>
      </c>
      <c r="AH9" s="2">
        <v>7.6406036572932772E-3</v>
      </c>
      <c r="AI9" s="2">
        <v>7.6406036572932772E-3</v>
      </c>
      <c r="AJ9" s="2">
        <v>7.6406036572932772E-3</v>
      </c>
      <c r="AK9" s="2">
        <v>7.6406036572932772E-3</v>
      </c>
      <c r="AL9" s="2">
        <v>7.6406036572932772E-3</v>
      </c>
      <c r="AM9" s="2">
        <v>7.6406036572932772E-3</v>
      </c>
      <c r="AN9" s="2">
        <v>7.6406036572932772E-3</v>
      </c>
      <c r="AO9" s="2">
        <v>7.6406036572932772E-3</v>
      </c>
      <c r="AP9" s="2">
        <v>7.6406036572932772E-3</v>
      </c>
      <c r="AQ9" s="2">
        <v>7.6406036572932772E-3</v>
      </c>
      <c r="AR9" s="2">
        <v>7.6406036572932772E-3</v>
      </c>
      <c r="AS9" s="2">
        <v>7.6406036572932772E-3</v>
      </c>
      <c r="AT9" s="2">
        <v>7.6406036572932772E-3</v>
      </c>
      <c r="AU9" s="2">
        <v>7.6406036572932772E-3</v>
      </c>
      <c r="AV9" s="2">
        <v>7.6406036572932772E-3</v>
      </c>
      <c r="AW9" s="2">
        <v>7.6406036572932772E-3</v>
      </c>
      <c r="AX9" s="2">
        <v>7.6406036572932772E-3</v>
      </c>
      <c r="AY9" s="2">
        <v>7.6406036572932772E-3</v>
      </c>
      <c r="AZ9" s="2">
        <v>7.6406036572932772E-3</v>
      </c>
      <c r="BA9" s="2">
        <v>7.6406036572932772E-3</v>
      </c>
      <c r="BB9" s="2">
        <v>7.6406036572932772E-3</v>
      </c>
    </row>
    <row r="10" spans="1:54" ht="14.5" customHeight="1">
      <c r="A10" s="5">
        <v>42401</v>
      </c>
      <c r="B10" s="2">
        <v>0</v>
      </c>
      <c r="C10" s="2">
        <v>0</v>
      </c>
      <c r="D10" s="2">
        <v>0</v>
      </c>
      <c r="E10" s="2">
        <v>1.1831371134973566E-3</v>
      </c>
      <c r="F10" s="2">
        <v>3.738251312564402E-3</v>
      </c>
      <c r="G10" s="2">
        <v>4.9488828559083268E-3</v>
      </c>
      <c r="H10" s="2">
        <v>6.500681945469715E-3</v>
      </c>
      <c r="I10" s="2">
        <v>7.7807753470241804E-3</v>
      </c>
      <c r="J10" s="2">
        <v>7.7807753470241804E-3</v>
      </c>
      <c r="K10" s="2">
        <v>7.7807753470241804E-3</v>
      </c>
      <c r="L10" s="2">
        <v>7.7807753470241804E-3</v>
      </c>
      <c r="M10" s="2">
        <v>7.7807753470241804E-3</v>
      </c>
      <c r="N10" s="2">
        <v>7.7807753470241804E-3</v>
      </c>
      <c r="O10" s="2">
        <v>7.7807753470241804E-3</v>
      </c>
      <c r="P10" s="2">
        <v>7.7807753470241804E-3</v>
      </c>
      <c r="Q10" s="2">
        <v>7.7807753470241804E-3</v>
      </c>
      <c r="R10" s="2">
        <v>7.7807753470241804E-3</v>
      </c>
      <c r="S10" s="2">
        <v>7.7807753470241804E-3</v>
      </c>
      <c r="T10" s="2">
        <v>7.7807753470241804E-3</v>
      </c>
      <c r="U10" s="2">
        <v>7.7807753470241804E-3</v>
      </c>
      <c r="V10" s="2">
        <v>7.7807753470241804E-3</v>
      </c>
      <c r="W10" s="2">
        <v>7.7807753470241804E-3</v>
      </c>
      <c r="X10" s="2">
        <v>7.7807753470241804E-3</v>
      </c>
      <c r="Y10" s="2">
        <v>7.7807753470241804E-3</v>
      </c>
      <c r="Z10" s="2">
        <v>7.7807753470241804E-3</v>
      </c>
      <c r="AA10" s="2">
        <v>7.7807753470241804E-3</v>
      </c>
      <c r="AB10" s="2">
        <v>7.7807753470241804E-3</v>
      </c>
      <c r="AC10" s="2">
        <v>7.7807753470241804E-3</v>
      </c>
      <c r="AD10" s="2">
        <v>7.7807753470241804E-3</v>
      </c>
      <c r="AE10" s="2">
        <v>7.7807753470241804E-3</v>
      </c>
      <c r="AF10" s="2">
        <v>7.7807753470241804E-3</v>
      </c>
      <c r="AG10" s="2">
        <v>7.7807753470241804E-3</v>
      </c>
      <c r="AH10" s="2">
        <v>7.7807753470241804E-3</v>
      </c>
      <c r="AI10" s="2">
        <v>7.7807753470241804E-3</v>
      </c>
      <c r="AJ10" s="2">
        <v>7.7807753470241804E-3</v>
      </c>
      <c r="AK10" s="2">
        <v>7.7807753470241804E-3</v>
      </c>
      <c r="AL10" s="2">
        <v>7.7807753470241804E-3</v>
      </c>
      <c r="AM10" s="2">
        <v>7.7807753470241804E-3</v>
      </c>
      <c r="AN10" s="2">
        <v>7.7807753470241804E-3</v>
      </c>
      <c r="AO10" s="2">
        <v>7.7807753470241804E-3</v>
      </c>
      <c r="AP10" s="2">
        <v>7.7807753470241804E-3</v>
      </c>
      <c r="AQ10" s="2">
        <v>7.7807753470241804E-3</v>
      </c>
      <c r="AR10" s="2">
        <v>7.7807753470241804E-3</v>
      </c>
      <c r="AS10" s="2">
        <v>7.7807753470241804E-3</v>
      </c>
      <c r="AT10" s="2">
        <v>7.7807753470241804E-3</v>
      </c>
      <c r="AU10" s="2">
        <v>7.7807753470241804E-3</v>
      </c>
      <c r="AV10" s="2">
        <v>7.7807753470241804E-3</v>
      </c>
      <c r="AW10" s="2">
        <v>7.7807753470241804E-3</v>
      </c>
      <c r="AX10" s="2">
        <v>7.7807753470241804E-3</v>
      </c>
      <c r="AY10" s="2">
        <v>7.7807753470241804E-3</v>
      </c>
      <c r="AZ10" s="2">
        <v>7.7807753470241804E-3</v>
      </c>
      <c r="BA10" s="2">
        <v>7.7807753470241804E-3</v>
      </c>
      <c r="BB10" s="2"/>
    </row>
    <row r="11" spans="1:54" ht="14.5" customHeight="1">
      <c r="A11" s="5">
        <v>42430</v>
      </c>
      <c r="B11" s="2">
        <v>0</v>
      </c>
      <c r="C11" s="2">
        <v>0</v>
      </c>
      <c r="D11" s="2">
        <v>0</v>
      </c>
      <c r="E11" s="2">
        <v>1.6887275062240543E-3</v>
      </c>
      <c r="F11" s="2">
        <v>3.2185311455694577E-3</v>
      </c>
      <c r="G11" s="2">
        <v>3.7162919646805009E-3</v>
      </c>
      <c r="H11" s="2">
        <v>5.672382464623457E-3</v>
      </c>
      <c r="I11" s="2">
        <v>5.7763518392275268E-3</v>
      </c>
      <c r="J11" s="2">
        <v>6.1598481255460769E-3</v>
      </c>
      <c r="K11" s="2">
        <v>6.5376671483570311E-3</v>
      </c>
      <c r="L11" s="2">
        <v>6.5376671483570311E-3</v>
      </c>
      <c r="M11" s="2">
        <v>6.5376671483570311E-3</v>
      </c>
      <c r="N11" s="2">
        <v>6.5376671483570311E-3</v>
      </c>
      <c r="O11" s="2">
        <v>6.5376671483570311E-3</v>
      </c>
      <c r="P11" s="2">
        <v>6.5376671483570311E-3</v>
      </c>
      <c r="Q11" s="2">
        <v>6.5376671483570311E-3</v>
      </c>
      <c r="R11" s="2">
        <v>6.5376671483570311E-3</v>
      </c>
      <c r="S11" s="2">
        <v>6.5376671483570311E-3</v>
      </c>
      <c r="T11" s="2">
        <v>6.5376671483570311E-3</v>
      </c>
      <c r="U11" s="2">
        <v>6.5376671483570311E-3</v>
      </c>
      <c r="V11" s="2">
        <v>6.5376671483570311E-3</v>
      </c>
      <c r="W11" s="2">
        <v>6.5376671483570311E-3</v>
      </c>
      <c r="X11" s="2">
        <v>6.5376671483570311E-3</v>
      </c>
      <c r="Y11" s="2">
        <v>6.5376671483570311E-3</v>
      </c>
      <c r="Z11" s="2">
        <v>6.5376671483570311E-3</v>
      </c>
      <c r="AA11" s="2">
        <v>6.5376671483570311E-3</v>
      </c>
      <c r="AB11" s="2">
        <v>6.5376671483570311E-3</v>
      </c>
      <c r="AC11" s="2">
        <v>6.5376671483570311E-3</v>
      </c>
      <c r="AD11" s="2">
        <v>6.5376671483570311E-3</v>
      </c>
      <c r="AE11" s="2">
        <v>6.5376671483570311E-3</v>
      </c>
      <c r="AF11" s="2">
        <v>6.5376671483570311E-3</v>
      </c>
      <c r="AG11" s="2">
        <v>6.5376671483570311E-3</v>
      </c>
      <c r="AH11" s="2">
        <v>6.5376671483570311E-3</v>
      </c>
      <c r="AI11" s="2">
        <v>6.5376671483570311E-3</v>
      </c>
      <c r="AJ11" s="2">
        <v>6.5376671483570311E-3</v>
      </c>
      <c r="AK11" s="2">
        <v>6.5376671483570311E-3</v>
      </c>
      <c r="AL11" s="2">
        <v>6.5376671483570311E-3</v>
      </c>
      <c r="AM11" s="2">
        <v>6.5376671483570311E-3</v>
      </c>
      <c r="AN11" s="2">
        <v>6.5376671483570311E-3</v>
      </c>
      <c r="AO11" s="2">
        <v>6.5376671483570311E-3</v>
      </c>
      <c r="AP11" s="2">
        <v>6.5376671483570311E-3</v>
      </c>
      <c r="AQ11" s="2">
        <v>6.5376671483570311E-3</v>
      </c>
      <c r="AR11" s="2">
        <v>6.5376671483570311E-3</v>
      </c>
      <c r="AS11" s="2">
        <v>6.5376671483570311E-3</v>
      </c>
      <c r="AT11" s="2">
        <v>6.5376671483570311E-3</v>
      </c>
      <c r="AU11" s="2">
        <v>6.5376671483570311E-3</v>
      </c>
      <c r="AV11" s="2">
        <v>6.5376671483570311E-3</v>
      </c>
      <c r="AW11" s="2">
        <v>6.5376671483570311E-3</v>
      </c>
      <c r="AX11" s="2">
        <v>6.5376671483570311E-3</v>
      </c>
      <c r="AY11" s="2">
        <v>6.5376671483570311E-3</v>
      </c>
      <c r="AZ11" s="2">
        <v>6.5376671483570311E-3</v>
      </c>
      <c r="BA11" s="2"/>
      <c r="BB11" s="2"/>
    </row>
    <row r="12" spans="1:54" ht="14.5" customHeight="1">
      <c r="A12" s="5">
        <v>42461</v>
      </c>
      <c r="B12" s="2">
        <v>0</v>
      </c>
      <c r="C12" s="2">
        <v>0</v>
      </c>
      <c r="D12" s="2">
        <v>0</v>
      </c>
      <c r="E12" s="2">
        <v>1.7330341896339703E-3</v>
      </c>
      <c r="F12" s="2">
        <v>4.3468434776804113E-3</v>
      </c>
      <c r="G12" s="2">
        <v>5.498719202733782E-3</v>
      </c>
      <c r="H12" s="2">
        <v>8.1087950213886307E-3</v>
      </c>
      <c r="I12" s="2">
        <v>8.8095102027155505E-3</v>
      </c>
      <c r="J12" s="2">
        <v>8.8095102027155505E-3</v>
      </c>
      <c r="K12" s="2">
        <v>8.8095102027155505E-3</v>
      </c>
      <c r="L12" s="2">
        <v>8.8095102027155505E-3</v>
      </c>
      <c r="M12" s="2">
        <v>8.8095102027155505E-3</v>
      </c>
      <c r="N12" s="2">
        <v>8.8095102027155505E-3</v>
      </c>
      <c r="O12" s="2">
        <v>8.8095102027155505E-3</v>
      </c>
      <c r="P12" s="2">
        <v>8.8095102027155505E-3</v>
      </c>
      <c r="Q12" s="2">
        <v>8.8095102027155505E-3</v>
      </c>
      <c r="R12" s="2">
        <v>8.8095102027155505E-3</v>
      </c>
      <c r="S12" s="2">
        <v>8.8095102027155505E-3</v>
      </c>
      <c r="T12" s="2">
        <v>8.8095102027155505E-3</v>
      </c>
      <c r="U12" s="2">
        <v>8.8095102027155505E-3</v>
      </c>
      <c r="V12" s="2">
        <v>8.8095102027155505E-3</v>
      </c>
      <c r="W12" s="2">
        <v>8.8095102027155505E-3</v>
      </c>
      <c r="X12" s="2">
        <v>8.8095102027155505E-3</v>
      </c>
      <c r="Y12" s="2">
        <v>8.8095102027155505E-3</v>
      </c>
      <c r="Z12" s="2">
        <v>8.8095102027155505E-3</v>
      </c>
      <c r="AA12" s="2">
        <v>8.8095102027155505E-3</v>
      </c>
      <c r="AB12" s="2">
        <v>8.8095102027155505E-3</v>
      </c>
      <c r="AC12" s="2">
        <v>8.8095102027155505E-3</v>
      </c>
      <c r="AD12" s="2">
        <v>8.8095102027155505E-3</v>
      </c>
      <c r="AE12" s="2">
        <v>8.8095102027155505E-3</v>
      </c>
      <c r="AF12" s="2">
        <v>8.8095102027155505E-3</v>
      </c>
      <c r="AG12" s="2">
        <v>8.8095102027155505E-3</v>
      </c>
      <c r="AH12" s="2">
        <v>8.8095102027155505E-3</v>
      </c>
      <c r="AI12" s="2">
        <v>8.8095102027155505E-3</v>
      </c>
      <c r="AJ12" s="2">
        <v>8.8095102027155505E-3</v>
      </c>
      <c r="AK12" s="2">
        <v>8.8095102027155505E-3</v>
      </c>
      <c r="AL12" s="2">
        <v>8.8095102027155505E-3</v>
      </c>
      <c r="AM12" s="2">
        <v>8.8095102027155505E-3</v>
      </c>
      <c r="AN12" s="2">
        <v>8.8095102027155505E-3</v>
      </c>
      <c r="AO12" s="2">
        <v>8.8095102027155505E-3</v>
      </c>
      <c r="AP12" s="2">
        <v>8.8095102027155505E-3</v>
      </c>
      <c r="AQ12" s="2">
        <v>8.8095102027155505E-3</v>
      </c>
      <c r="AR12" s="2">
        <v>8.8095102027155505E-3</v>
      </c>
      <c r="AS12" s="2">
        <v>8.8095102027155505E-3</v>
      </c>
      <c r="AT12" s="2">
        <v>8.8095102027155505E-3</v>
      </c>
      <c r="AU12" s="2">
        <v>8.8095102027155505E-3</v>
      </c>
      <c r="AV12" s="2">
        <v>8.8095102027155505E-3</v>
      </c>
      <c r="AW12" s="2">
        <v>8.8095102027155505E-3</v>
      </c>
      <c r="AX12" s="2">
        <v>8.8095102027155505E-3</v>
      </c>
      <c r="AY12" s="2">
        <v>8.8095102027155505E-3</v>
      </c>
      <c r="AZ12" s="2"/>
      <c r="BA12" s="2"/>
      <c r="BB12" s="2"/>
    </row>
    <row r="13" spans="1:54" ht="14.5" customHeight="1">
      <c r="A13" s="5">
        <v>42491</v>
      </c>
      <c r="B13" s="2">
        <v>0</v>
      </c>
      <c r="C13" s="2">
        <v>0</v>
      </c>
      <c r="D13" s="2">
        <v>0</v>
      </c>
      <c r="E13" s="2">
        <v>2.5361497636640015E-3</v>
      </c>
      <c r="F13" s="2">
        <v>4.3104073604240669E-3</v>
      </c>
      <c r="G13" s="2">
        <v>6.8324457855919998E-3</v>
      </c>
      <c r="H13" s="2">
        <v>8.5685151339542215E-3</v>
      </c>
      <c r="I13" s="2">
        <v>8.5685151339542215E-3</v>
      </c>
      <c r="J13" s="2">
        <v>8.5685151339542215E-3</v>
      </c>
      <c r="K13" s="2">
        <v>8.5685151339542215E-3</v>
      </c>
      <c r="L13" s="2">
        <v>8.5685151339542215E-3</v>
      </c>
      <c r="M13" s="2">
        <v>8.6186653264158329E-3</v>
      </c>
      <c r="N13" s="2">
        <v>8.6186653264158329E-3</v>
      </c>
      <c r="O13" s="2">
        <v>8.6186653264158329E-3</v>
      </c>
      <c r="P13" s="2">
        <v>8.6186653264158329E-3</v>
      </c>
      <c r="Q13" s="2">
        <v>8.6186653264158329E-3</v>
      </c>
      <c r="R13" s="2">
        <v>8.6186653264158329E-3</v>
      </c>
      <c r="S13" s="2">
        <v>8.6186653264158329E-3</v>
      </c>
      <c r="T13" s="2">
        <v>8.6186653264158329E-3</v>
      </c>
      <c r="U13" s="2">
        <v>8.6186653264158329E-3</v>
      </c>
      <c r="V13" s="2">
        <v>8.6186653264158329E-3</v>
      </c>
      <c r="W13" s="2">
        <v>8.6186653264158329E-3</v>
      </c>
      <c r="X13" s="2">
        <v>8.6186653264158329E-3</v>
      </c>
      <c r="Y13" s="2">
        <v>8.6186653264158329E-3</v>
      </c>
      <c r="Z13" s="2">
        <v>8.6186653264158329E-3</v>
      </c>
      <c r="AA13" s="2">
        <v>8.6186653264158329E-3</v>
      </c>
      <c r="AB13" s="2">
        <v>8.6186653264158329E-3</v>
      </c>
      <c r="AC13" s="2">
        <v>8.6186653264158329E-3</v>
      </c>
      <c r="AD13" s="2">
        <v>8.6186653264158329E-3</v>
      </c>
      <c r="AE13" s="2">
        <v>8.6186653264158329E-3</v>
      </c>
      <c r="AF13" s="2">
        <v>8.6186653264158329E-3</v>
      </c>
      <c r="AG13" s="2">
        <v>8.6186653264158329E-3</v>
      </c>
      <c r="AH13" s="2">
        <v>8.6186653264158329E-3</v>
      </c>
      <c r="AI13" s="2">
        <v>8.6186653264158329E-3</v>
      </c>
      <c r="AJ13" s="2">
        <v>8.6186653264158329E-3</v>
      </c>
      <c r="AK13" s="2">
        <v>8.6186653264158329E-3</v>
      </c>
      <c r="AL13" s="2">
        <v>8.6186653264158329E-3</v>
      </c>
      <c r="AM13" s="2">
        <v>8.6186653264158329E-3</v>
      </c>
      <c r="AN13" s="2">
        <v>8.6186653264158329E-3</v>
      </c>
      <c r="AO13" s="2">
        <v>8.6186653264158329E-3</v>
      </c>
      <c r="AP13" s="2">
        <v>8.6186653264158329E-3</v>
      </c>
      <c r="AQ13" s="2">
        <v>8.6186653264158329E-3</v>
      </c>
      <c r="AR13" s="2">
        <v>8.6186653264158329E-3</v>
      </c>
      <c r="AS13" s="2">
        <v>8.6186653264158329E-3</v>
      </c>
      <c r="AT13" s="2">
        <v>8.6186653264158329E-3</v>
      </c>
      <c r="AU13" s="2">
        <v>8.6186653264158329E-3</v>
      </c>
      <c r="AV13" s="2">
        <v>8.6186653264158329E-3</v>
      </c>
      <c r="AW13" s="2">
        <v>8.6186653264158329E-3</v>
      </c>
      <c r="AX13" s="2">
        <v>8.6186653264158329E-3</v>
      </c>
      <c r="AY13" s="2"/>
      <c r="AZ13" s="2"/>
      <c r="BA13" s="2"/>
      <c r="BB13" s="2"/>
    </row>
    <row r="14" spans="1:54" ht="14.5" customHeight="1">
      <c r="A14" s="5">
        <v>42522</v>
      </c>
      <c r="B14" s="2">
        <v>0</v>
      </c>
      <c r="C14" s="2">
        <v>0</v>
      </c>
      <c r="D14" s="2">
        <v>0</v>
      </c>
      <c r="E14" s="2">
        <v>2.1032058102768043E-3</v>
      </c>
      <c r="F14" s="2">
        <v>4.2607478304936925E-3</v>
      </c>
      <c r="G14" s="2">
        <v>5.8662941948795381E-3</v>
      </c>
      <c r="H14" s="2">
        <v>6.4008714441572646E-3</v>
      </c>
      <c r="I14" s="2">
        <v>6.6411491035072824E-3</v>
      </c>
      <c r="J14" s="2">
        <v>6.77440642168964E-3</v>
      </c>
      <c r="K14" s="2">
        <v>7.7462981750249299E-3</v>
      </c>
      <c r="L14" s="2">
        <v>8.2330055431076889E-3</v>
      </c>
      <c r="M14" s="2">
        <v>8.2330055431076889E-3</v>
      </c>
      <c r="N14" s="2">
        <v>8.2330055431076889E-3</v>
      </c>
      <c r="O14" s="2">
        <v>8.2330055431076889E-3</v>
      </c>
      <c r="P14" s="2">
        <v>8.2330055431076889E-3</v>
      </c>
      <c r="Q14" s="2">
        <v>8.2330055431076889E-3</v>
      </c>
      <c r="R14" s="2">
        <v>8.2330055431076889E-3</v>
      </c>
      <c r="S14" s="2">
        <v>8.2330055431076889E-3</v>
      </c>
      <c r="T14" s="2">
        <v>8.2330055431076889E-3</v>
      </c>
      <c r="U14" s="2">
        <v>8.2330055431076889E-3</v>
      </c>
      <c r="V14" s="2">
        <v>8.2330055431076889E-3</v>
      </c>
      <c r="W14" s="2">
        <v>8.2330055431076889E-3</v>
      </c>
      <c r="X14" s="2">
        <v>8.2330055431076889E-3</v>
      </c>
      <c r="Y14" s="2">
        <v>8.2330055431076889E-3</v>
      </c>
      <c r="Z14" s="2">
        <v>8.2330055431076889E-3</v>
      </c>
      <c r="AA14" s="2">
        <v>8.2330055431076889E-3</v>
      </c>
      <c r="AB14" s="2">
        <v>8.2330055431076889E-3</v>
      </c>
      <c r="AC14" s="2">
        <v>8.2330055431076889E-3</v>
      </c>
      <c r="AD14" s="2">
        <v>8.2330055431076889E-3</v>
      </c>
      <c r="AE14" s="2">
        <v>8.2330055431076889E-3</v>
      </c>
      <c r="AF14" s="2">
        <v>8.2330055431076889E-3</v>
      </c>
      <c r="AG14" s="2">
        <v>8.2330055431076889E-3</v>
      </c>
      <c r="AH14" s="2">
        <v>8.2330055431076889E-3</v>
      </c>
      <c r="AI14" s="2">
        <v>8.2330055431076889E-3</v>
      </c>
      <c r="AJ14" s="2">
        <v>8.2330055431076889E-3</v>
      </c>
      <c r="AK14" s="2">
        <v>8.2330055431076889E-3</v>
      </c>
      <c r="AL14" s="2">
        <v>8.2330055431076889E-3</v>
      </c>
      <c r="AM14" s="2">
        <v>8.2330055431076889E-3</v>
      </c>
      <c r="AN14" s="2">
        <v>8.2330055431076889E-3</v>
      </c>
      <c r="AO14" s="2">
        <v>8.2330055431076889E-3</v>
      </c>
      <c r="AP14" s="2">
        <v>8.2330055431076889E-3</v>
      </c>
      <c r="AQ14" s="2">
        <v>8.2330055431076889E-3</v>
      </c>
      <c r="AR14" s="2">
        <v>8.2330055431076889E-3</v>
      </c>
      <c r="AS14" s="2">
        <v>8.2330055431076889E-3</v>
      </c>
      <c r="AT14" s="2">
        <v>8.2330055431076889E-3</v>
      </c>
      <c r="AU14" s="2">
        <v>8.2330055431076889E-3</v>
      </c>
      <c r="AV14" s="2">
        <v>8.2330055431076889E-3</v>
      </c>
      <c r="AW14" s="2">
        <v>8.2330055431076889E-3</v>
      </c>
      <c r="AX14" s="2"/>
      <c r="AY14" s="2"/>
      <c r="AZ14" s="2"/>
      <c r="BA14" s="2"/>
      <c r="BB14" s="2"/>
    </row>
    <row r="15" spans="1:54" ht="14.5" customHeight="1">
      <c r="A15" s="5">
        <v>42552</v>
      </c>
      <c r="B15" s="2">
        <v>0</v>
      </c>
      <c r="C15" s="2">
        <v>0</v>
      </c>
      <c r="D15" s="2">
        <v>0</v>
      </c>
      <c r="E15" s="2">
        <v>2.7039266166334736E-3</v>
      </c>
      <c r="F15" s="2">
        <v>4.662948606752571E-3</v>
      </c>
      <c r="G15" s="2">
        <v>6.0179370659176551E-3</v>
      </c>
      <c r="H15" s="2">
        <v>7.5481300308554737E-3</v>
      </c>
      <c r="I15" s="2">
        <v>7.5481300308554737E-3</v>
      </c>
      <c r="J15" s="2">
        <v>7.5481300308554737E-3</v>
      </c>
      <c r="K15" s="2">
        <v>7.5481300308554737E-3</v>
      </c>
      <c r="L15" s="2">
        <v>7.5481300308554737E-3</v>
      </c>
      <c r="M15" s="2">
        <v>7.5481300308554737E-3</v>
      </c>
      <c r="N15" s="2">
        <v>7.5481300308554737E-3</v>
      </c>
      <c r="O15" s="2">
        <v>7.5481300308554737E-3</v>
      </c>
      <c r="P15" s="2">
        <v>7.5481300308554737E-3</v>
      </c>
      <c r="Q15" s="2">
        <v>7.5481300308554737E-3</v>
      </c>
      <c r="R15" s="2">
        <v>7.5481300308554737E-3</v>
      </c>
      <c r="S15" s="2">
        <v>7.5481300308554737E-3</v>
      </c>
      <c r="T15" s="2">
        <v>7.5481300308554737E-3</v>
      </c>
      <c r="U15" s="2">
        <v>7.5481300308554737E-3</v>
      </c>
      <c r="V15" s="2">
        <v>7.5481300308554737E-3</v>
      </c>
      <c r="W15" s="2">
        <v>7.5481300308554737E-3</v>
      </c>
      <c r="X15" s="2">
        <v>7.5481300308554737E-3</v>
      </c>
      <c r="Y15" s="2">
        <v>7.5481300308554737E-3</v>
      </c>
      <c r="Z15" s="2">
        <v>7.5481300308554737E-3</v>
      </c>
      <c r="AA15" s="2">
        <v>7.5481300308554737E-3</v>
      </c>
      <c r="AB15" s="2">
        <v>7.5481300308554737E-3</v>
      </c>
      <c r="AC15" s="2">
        <v>7.5481300308554737E-3</v>
      </c>
      <c r="AD15" s="2">
        <v>7.5481300308554737E-3</v>
      </c>
      <c r="AE15" s="2">
        <v>7.5481300308554737E-3</v>
      </c>
      <c r="AF15" s="2">
        <v>7.5481300308554737E-3</v>
      </c>
      <c r="AG15" s="2">
        <v>7.5481300308554737E-3</v>
      </c>
      <c r="AH15" s="2">
        <v>7.5481300308554737E-3</v>
      </c>
      <c r="AI15" s="2">
        <v>7.5481300308554737E-3</v>
      </c>
      <c r="AJ15" s="2">
        <v>7.5481300308554737E-3</v>
      </c>
      <c r="AK15" s="2">
        <v>7.5481300308554737E-3</v>
      </c>
      <c r="AL15" s="2">
        <v>7.5481300308554737E-3</v>
      </c>
      <c r="AM15" s="2">
        <v>7.5481300308554737E-3</v>
      </c>
      <c r="AN15" s="2">
        <v>7.5481300308554737E-3</v>
      </c>
      <c r="AO15" s="2">
        <v>7.5481300308554737E-3</v>
      </c>
      <c r="AP15" s="2">
        <v>7.5481300308554737E-3</v>
      </c>
      <c r="AQ15" s="2">
        <v>7.5481300308554737E-3</v>
      </c>
      <c r="AR15" s="2">
        <v>7.5481300308554737E-3</v>
      </c>
      <c r="AS15" s="2">
        <v>7.5481300308554737E-3</v>
      </c>
      <c r="AT15" s="2">
        <v>7.5481300308554737E-3</v>
      </c>
      <c r="AU15" s="2">
        <v>7.5481300308554737E-3</v>
      </c>
      <c r="AV15" s="2">
        <v>7.5481300308554737E-3</v>
      </c>
      <c r="AW15" s="2"/>
      <c r="AX15" s="2"/>
      <c r="AY15" s="2"/>
      <c r="AZ15" s="2"/>
      <c r="BA15" s="2"/>
      <c r="BB15" s="2"/>
    </row>
    <row r="16" spans="1:54" ht="14.5" customHeight="1">
      <c r="A16" s="5">
        <v>42583</v>
      </c>
      <c r="B16" s="2">
        <v>0</v>
      </c>
      <c r="C16" s="2">
        <v>0</v>
      </c>
      <c r="D16" s="2">
        <v>0</v>
      </c>
      <c r="E16" s="2">
        <v>1.3797353401742256E-3</v>
      </c>
      <c r="F16" s="2">
        <v>2.4272613395878908E-3</v>
      </c>
      <c r="G16" s="2">
        <v>4.003220726501491E-3</v>
      </c>
      <c r="H16" s="2">
        <v>5.517240582757682E-3</v>
      </c>
      <c r="I16" s="2">
        <v>5.517240582757682E-3</v>
      </c>
      <c r="J16" s="2">
        <v>5.8223779369879561E-3</v>
      </c>
      <c r="K16" s="2">
        <v>5.8223779369879561E-3</v>
      </c>
      <c r="L16" s="2">
        <v>5.8223779369879561E-3</v>
      </c>
      <c r="M16" s="2">
        <v>5.8223779369879561E-3</v>
      </c>
      <c r="N16" s="2">
        <v>5.8223779369879561E-3</v>
      </c>
      <c r="O16" s="2">
        <v>5.8223779369879561E-3</v>
      </c>
      <c r="P16" s="2">
        <v>5.8223779369879561E-3</v>
      </c>
      <c r="Q16" s="2">
        <v>5.8223779369879561E-3</v>
      </c>
      <c r="R16" s="2">
        <v>5.8223779369879561E-3</v>
      </c>
      <c r="S16" s="2">
        <v>5.8223779369879561E-3</v>
      </c>
      <c r="T16" s="2">
        <v>5.8223779369879561E-3</v>
      </c>
      <c r="U16" s="2">
        <v>5.8223779369879561E-3</v>
      </c>
      <c r="V16" s="2">
        <v>5.8223779369879561E-3</v>
      </c>
      <c r="W16" s="2">
        <v>5.8223779369879561E-3</v>
      </c>
      <c r="X16" s="2">
        <v>5.8223779369879561E-3</v>
      </c>
      <c r="Y16" s="2">
        <v>5.8223779369879561E-3</v>
      </c>
      <c r="Z16" s="2">
        <v>5.8223779369879561E-3</v>
      </c>
      <c r="AA16" s="2">
        <v>5.8223779369879561E-3</v>
      </c>
      <c r="AB16" s="2">
        <v>5.8223779369879561E-3</v>
      </c>
      <c r="AC16" s="2">
        <v>5.8223779369879561E-3</v>
      </c>
      <c r="AD16" s="2">
        <v>5.8223779369879561E-3</v>
      </c>
      <c r="AE16" s="2">
        <v>5.8223779369879561E-3</v>
      </c>
      <c r="AF16" s="2">
        <v>5.8223779369879561E-3</v>
      </c>
      <c r="AG16" s="2">
        <v>5.8223779369879561E-3</v>
      </c>
      <c r="AH16" s="2">
        <v>5.8223779369879561E-3</v>
      </c>
      <c r="AI16" s="2">
        <v>5.8223779369879561E-3</v>
      </c>
      <c r="AJ16" s="2">
        <v>5.8223779369879561E-3</v>
      </c>
      <c r="AK16" s="2">
        <v>5.8223779369879561E-3</v>
      </c>
      <c r="AL16" s="2">
        <v>5.8223779369879561E-3</v>
      </c>
      <c r="AM16" s="2">
        <v>5.8223779369879561E-3</v>
      </c>
      <c r="AN16" s="2">
        <v>5.8223779369879561E-3</v>
      </c>
      <c r="AO16" s="2">
        <v>5.8223779369879561E-3</v>
      </c>
      <c r="AP16" s="2">
        <v>5.8223779369879561E-3</v>
      </c>
      <c r="AQ16" s="2">
        <v>5.8223779369879561E-3</v>
      </c>
      <c r="AR16" s="2">
        <v>5.8223779369879561E-3</v>
      </c>
      <c r="AS16" s="2">
        <v>5.8223779369879561E-3</v>
      </c>
      <c r="AT16" s="2">
        <v>5.8223779369879561E-3</v>
      </c>
      <c r="AU16" s="2">
        <v>5.8223779369879561E-3</v>
      </c>
      <c r="AV16" s="2"/>
      <c r="AW16" s="2"/>
      <c r="AX16" s="2"/>
      <c r="AY16" s="2"/>
      <c r="AZ16" s="2"/>
      <c r="BA16" s="2"/>
      <c r="BB16" s="2"/>
    </row>
    <row r="17" spans="1:54" ht="14.5" customHeight="1">
      <c r="A17" s="5">
        <v>42614</v>
      </c>
      <c r="B17" s="2">
        <v>0</v>
      </c>
      <c r="C17" s="2">
        <v>0</v>
      </c>
      <c r="D17" s="2">
        <v>0</v>
      </c>
      <c r="E17" s="2">
        <v>1.2994089486522118E-3</v>
      </c>
      <c r="F17" s="2">
        <v>2.2343553665586211E-3</v>
      </c>
      <c r="G17" s="2">
        <v>3.9527039994811299E-3</v>
      </c>
      <c r="H17" s="2">
        <v>5.2704180071742714E-3</v>
      </c>
      <c r="I17" s="2">
        <v>5.2771617317682179E-3</v>
      </c>
      <c r="J17" s="2">
        <v>5.9200530896406593E-3</v>
      </c>
      <c r="K17" s="2">
        <v>5.9200530896406593E-3</v>
      </c>
      <c r="L17" s="2">
        <v>5.9200530896406593E-3</v>
      </c>
      <c r="M17" s="2">
        <v>5.9200530896406593E-3</v>
      </c>
      <c r="N17" s="2">
        <v>5.9200530896406593E-3</v>
      </c>
      <c r="O17" s="2">
        <v>5.9200530896406593E-3</v>
      </c>
      <c r="P17" s="2">
        <v>5.9200530896406593E-3</v>
      </c>
      <c r="Q17" s="2">
        <v>5.9200530896406593E-3</v>
      </c>
      <c r="R17" s="2">
        <v>5.9200530896406593E-3</v>
      </c>
      <c r="S17" s="2">
        <v>5.9200530896406593E-3</v>
      </c>
      <c r="T17" s="2">
        <v>5.9200530896406593E-3</v>
      </c>
      <c r="U17" s="2">
        <v>5.9200530896406593E-3</v>
      </c>
      <c r="V17" s="2">
        <v>5.9200530896406593E-3</v>
      </c>
      <c r="W17" s="2">
        <v>5.9200530896406593E-3</v>
      </c>
      <c r="X17" s="2">
        <v>5.9200530896406593E-3</v>
      </c>
      <c r="Y17" s="2">
        <v>5.9200530896406593E-3</v>
      </c>
      <c r="Z17" s="2">
        <v>5.9200530896406593E-3</v>
      </c>
      <c r="AA17" s="2">
        <v>5.9200530896406593E-3</v>
      </c>
      <c r="AB17" s="2">
        <v>5.9200530896406593E-3</v>
      </c>
      <c r="AC17" s="2">
        <v>5.9200530896406593E-3</v>
      </c>
      <c r="AD17" s="2">
        <v>5.9200530896406593E-3</v>
      </c>
      <c r="AE17" s="2">
        <v>5.9200530896406593E-3</v>
      </c>
      <c r="AF17" s="2">
        <v>5.9200530896406593E-3</v>
      </c>
      <c r="AG17" s="2">
        <v>5.9200530896406593E-3</v>
      </c>
      <c r="AH17" s="2">
        <v>5.9200530896406593E-3</v>
      </c>
      <c r="AI17" s="2">
        <v>5.9200530896406593E-3</v>
      </c>
      <c r="AJ17" s="2">
        <v>5.9200530896406593E-3</v>
      </c>
      <c r="AK17" s="2">
        <v>5.9200530896406593E-3</v>
      </c>
      <c r="AL17" s="2">
        <v>5.9200530896406593E-3</v>
      </c>
      <c r="AM17" s="2">
        <v>5.9200530896406593E-3</v>
      </c>
      <c r="AN17" s="2">
        <v>5.9200530896406593E-3</v>
      </c>
      <c r="AO17" s="2">
        <v>5.9200530896406593E-3</v>
      </c>
      <c r="AP17" s="2">
        <v>5.9200530896406593E-3</v>
      </c>
      <c r="AQ17" s="2">
        <v>5.9200530896406593E-3</v>
      </c>
      <c r="AR17" s="2">
        <v>5.9200530896406593E-3</v>
      </c>
      <c r="AS17" s="2">
        <v>5.9200530896406593E-3</v>
      </c>
      <c r="AT17" s="2">
        <v>5.9200530896406593E-3</v>
      </c>
      <c r="AU17" s="2"/>
      <c r="AV17" s="2"/>
      <c r="AW17" s="2"/>
      <c r="AX17" s="2"/>
      <c r="AY17" s="2"/>
      <c r="AZ17" s="2"/>
      <c r="BA17" s="2"/>
      <c r="BB17" s="2"/>
    </row>
    <row r="18" spans="1:54" ht="14.5" customHeight="1">
      <c r="A18" s="5">
        <v>42644</v>
      </c>
      <c r="B18" s="2">
        <v>0</v>
      </c>
      <c r="C18" s="2">
        <v>0</v>
      </c>
      <c r="D18" s="2">
        <v>0</v>
      </c>
      <c r="E18" s="2">
        <v>2.7791281125769639E-3</v>
      </c>
      <c r="F18" s="2">
        <v>4.4890295063075708E-3</v>
      </c>
      <c r="G18" s="2">
        <v>6.0539120333911994E-3</v>
      </c>
      <c r="H18" s="2">
        <v>6.9405920699079004E-3</v>
      </c>
      <c r="I18" s="2">
        <v>6.9405920699079004E-3</v>
      </c>
      <c r="J18" s="2">
        <v>6.9405920699079004E-3</v>
      </c>
      <c r="K18" s="2">
        <v>6.9405920699079004E-3</v>
      </c>
      <c r="L18" s="2">
        <v>6.9405920699079004E-3</v>
      </c>
      <c r="M18" s="2">
        <v>6.9405920699079004E-3</v>
      </c>
      <c r="N18" s="2">
        <v>6.9405920699079004E-3</v>
      </c>
      <c r="O18" s="2">
        <v>6.9405920699079004E-3</v>
      </c>
      <c r="P18" s="2">
        <v>6.9405920699079004E-3</v>
      </c>
      <c r="Q18" s="2">
        <v>6.9405920699079004E-3</v>
      </c>
      <c r="R18" s="2">
        <v>6.9405920699079004E-3</v>
      </c>
      <c r="S18" s="2">
        <v>6.9405920699079004E-3</v>
      </c>
      <c r="T18" s="2">
        <v>6.9405920699079004E-3</v>
      </c>
      <c r="U18" s="2">
        <v>6.9405920699079004E-3</v>
      </c>
      <c r="V18" s="2">
        <v>6.9405920699079004E-3</v>
      </c>
      <c r="W18" s="2">
        <v>6.9405920699079004E-3</v>
      </c>
      <c r="X18" s="2">
        <v>6.9405920699079004E-3</v>
      </c>
      <c r="Y18" s="2">
        <v>6.9405920699079004E-3</v>
      </c>
      <c r="Z18" s="2">
        <v>6.9405920699079004E-3</v>
      </c>
      <c r="AA18" s="2">
        <v>6.9405920699079004E-3</v>
      </c>
      <c r="AB18" s="2">
        <v>6.9405920699079004E-3</v>
      </c>
      <c r="AC18" s="2">
        <v>6.9405920699079004E-3</v>
      </c>
      <c r="AD18" s="2">
        <v>6.9405920699079004E-3</v>
      </c>
      <c r="AE18" s="2">
        <v>6.9405920699079004E-3</v>
      </c>
      <c r="AF18" s="2">
        <v>6.9405920699079004E-3</v>
      </c>
      <c r="AG18" s="2">
        <v>6.9405920699079004E-3</v>
      </c>
      <c r="AH18" s="2">
        <v>6.9405920699079004E-3</v>
      </c>
      <c r="AI18" s="2">
        <v>6.9405920699079004E-3</v>
      </c>
      <c r="AJ18" s="2">
        <v>6.9405920699079004E-3</v>
      </c>
      <c r="AK18" s="2">
        <v>6.9405920699079004E-3</v>
      </c>
      <c r="AL18" s="2">
        <v>6.9405920699079004E-3</v>
      </c>
      <c r="AM18" s="2">
        <v>6.9405920699079004E-3</v>
      </c>
      <c r="AN18" s="2">
        <v>6.9405920699079004E-3</v>
      </c>
      <c r="AO18" s="2">
        <v>6.9405920699079004E-3</v>
      </c>
      <c r="AP18" s="2">
        <v>6.9405920699079004E-3</v>
      </c>
      <c r="AQ18" s="2">
        <v>6.9405920699079004E-3</v>
      </c>
      <c r="AR18" s="2">
        <v>6.9405920699079004E-3</v>
      </c>
      <c r="AS18" s="2">
        <v>6.9405920699079004E-3</v>
      </c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14.5" customHeight="1">
      <c r="A19" s="5">
        <v>42675</v>
      </c>
      <c r="B19" s="2">
        <v>0</v>
      </c>
      <c r="C19" s="2">
        <v>0</v>
      </c>
      <c r="D19" s="2">
        <v>0</v>
      </c>
      <c r="E19" s="2">
        <v>3.5361513285001485E-3</v>
      </c>
      <c r="F19" s="2">
        <v>5.7219214816789342E-3</v>
      </c>
      <c r="G19" s="2">
        <v>7.1885056531322067E-3</v>
      </c>
      <c r="H19" s="2">
        <v>8.7915356032031051E-3</v>
      </c>
      <c r="I19" s="2">
        <v>8.7915356032031051E-3</v>
      </c>
      <c r="J19" s="2">
        <v>8.7915356032031051E-3</v>
      </c>
      <c r="K19" s="2">
        <v>8.7915356032031051E-3</v>
      </c>
      <c r="L19" s="2">
        <v>8.7915356032031051E-3</v>
      </c>
      <c r="M19" s="2">
        <v>8.7915356032031051E-3</v>
      </c>
      <c r="N19" s="2">
        <v>8.7915356032031051E-3</v>
      </c>
      <c r="O19" s="2">
        <v>8.7915356032031051E-3</v>
      </c>
      <c r="P19" s="2">
        <v>8.7915356032031051E-3</v>
      </c>
      <c r="Q19" s="2">
        <v>8.7915356032031051E-3</v>
      </c>
      <c r="R19" s="2">
        <v>8.7915356032031051E-3</v>
      </c>
      <c r="S19" s="2">
        <v>8.7915356032031051E-3</v>
      </c>
      <c r="T19" s="2">
        <v>8.7915356032031051E-3</v>
      </c>
      <c r="U19" s="2">
        <v>8.7915356032031051E-3</v>
      </c>
      <c r="V19" s="2">
        <v>8.7915356032031051E-3</v>
      </c>
      <c r="W19" s="2">
        <v>8.7915356032031051E-3</v>
      </c>
      <c r="X19" s="2">
        <v>8.7915356032031051E-3</v>
      </c>
      <c r="Y19" s="2">
        <v>8.7915356032031051E-3</v>
      </c>
      <c r="Z19" s="2">
        <v>8.7915356032031051E-3</v>
      </c>
      <c r="AA19" s="2">
        <v>8.7915356032031051E-3</v>
      </c>
      <c r="AB19" s="2">
        <v>8.7915356032031051E-3</v>
      </c>
      <c r="AC19" s="2">
        <v>8.7915356032031051E-3</v>
      </c>
      <c r="AD19" s="2">
        <v>8.7915356032031051E-3</v>
      </c>
      <c r="AE19" s="2">
        <v>8.7915356032031051E-3</v>
      </c>
      <c r="AF19" s="2">
        <v>8.7915356032031051E-3</v>
      </c>
      <c r="AG19" s="2">
        <v>8.7915356032031051E-3</v>
      </c>
      <c r="AH19" s="2">
        <v>8.7915356032031051E-3</v>
      </c>
      <c r="AI19" s="2">
        <v>8.7915356032031051E-3</v>
      </c>
      <c r="AJ19" s="2">
        <v>8.7915356032031051E-3</v>
      </c>
      <c r="AK19" s="2">
        <v>8.7915356032031051E-3</v>
      </c>
      <c r="AL19" s="2">
        <v>8.7915356032031051E-3</v>
      </c>
      <c r="AM19" s="2">
        <v>8.7915356032031051E-3</v>
      </c>
      <c r="AN19" s="2">
        <v>8.7915356032031051E-3</v>
      </c>
      <c r="AO19" s="2">
        <v>8.7915356032031051E-3</v>
      </c>
      <c r="AP19" s="2">
        <v>8.7915356032031051E-3</v>
      </c>
      <c r="AQ19" s="2">
        <v>8.7915356032031051E-3</v>
      </c>
      <c r="AR19" s="2">
        <v>8.7915356032031051E-3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4.5" customHeight="1">
      <c r="A20" s="5">
        <v>42705</v>
      </c>
      <c r="B20" s="2">
        <v>0</v>
      </c>
      <c r="C20" s="2">
        <v>0</v>
      </c>
      <c r="D20" s="2">
        <v>0</v>
      </c>
      <c r="E20" s="2">
        <v>1.0163306047952139E-3</v>
      </c>
      <c r="F20" s="2">
        <v>1.5436366548939018E-3</v>
      </c>
      <c r="G20" s="2">
        <v>2.0837440273174302E-3</v>
      </c>
      <c r="H20" s="2">
        <v>3.0498599562887936E-3</v>
      </c>
      <c r="I20" s="2">
        <v>3.0498599562887936E-3</v>
      </c>
      <c r="J20" s="2">
        <v>3.0498599562887936E-3</v>
      </c>
      <c r="K20" s="2">
        <v>3.0498599562887936E-3</v>
      </c>
      <c r="L20" s="2">
        <v>3.0498599562887936E-3</v>
      </c>
      <c r="M20" s="2">
        <v>3.1644636274894139E-3</v>
      </c>
      <c r="N20" s="2">
        <v>3.5300996864781956E-3</v>
      </c>
      <c r="O20" s="2">
        <v>3.7864537217703323E-3</v>
      </c>
      <c r="P20" s="2">
        <v>3.7864537217703323E-3</v>
      </c>
      <c r="Q20" s="2">
        <v>3.7864537217703323E-3</v>
      </c>
      <c r="R20" s="2">
        <v>3.7864537217703323E-3</v>
      </c>
      <c r="S20" s="2">
        <v>3.7864537217703323E-3</v>
      </c>
      <c r="T20" s="2">
        <v>3.7864537217703323E-3</v>
      </c>
      <c r="U20" s="2">
        <v>3.7864537217703323E-3</v>
      </c>
      <c r="V20" s="2">
        <v>3.7864537217703323E-3</v>
      </c>
      <c r="W20" s="2">
        <v>3.7864537217703323E-3</v>
      </c>
      <c r="X20" s="2">
        <v>3.7864537217703323E-3</v>
      </c>
      <c r="Y20" s="2">
        <v>3.7864537217703323E-3</v>
      </c>
      <c r="Z20" s="2">
        <v>3.7864537217703323E-3</v>
      </c>
      <c r="AA20" s="2">
        <v>3.7864537217703323E-3</v>
      </c>
      <c r="AB20" s="2">
        <v>3.7864537217703323E-3</v>
      </c>
      <c r="AC20" s="2">
        <v>3.7864537217703323E-3</v>
      </c>
      <c r="AD20" s="2">
        <v>3.7864537217703323E-3</v>
      </c>
      <c r="AE20" s="2">
        <v>3.7864537217703323E-3</v>
      </c>
      <c r="AF20" s="2">
        <v>3.7864537217703323E-3</v>
      </c>
      <c r="AG20" s="2">
        <v>3.7864537217703323E-3</v>
      </c>
      <c r="AH20" s="2">
        <v>3.7864537217703323E-3</v>
      </c>
      <c r="AI20" s="2">
        <v>3.7864537217703323E-3</v>
      </c>
      <c r="AJ20" s="2">
        <v>3.7864537217703323E-3</v>
      </c>
      <c r="AK20" s="2">
        <v>3.7864537217703323E-3</v>
      </c>
      <c r="AL20" s="2">
        <v>3.7864537217703323E-3</v>
      </c>
      <c r="AM20" s="2">
        <v>3.7864537217703323E-3</v>
      </c>
      <c r="AN20" s="2">
        <v>3.7864537217703323E-3</v>
      </c>
      <c r="AO20" s="2">
        <v>3.7864537217703323E-3</v>
      </c>
      <c r="AP20" s="2">
        <v>3.7864537217703323E-3</v>
      </c>
      <c r="AQ20" s="2">
        <v>3.7864537217703323E-3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14.5" customHeight="1">
      <c r="A21" s="5">
        <v>42736</v>
      </c>
      <c r="B21" s="2">
        <v>0</v>
      </c>
      <c r="C21" s="2">
        <v>0</v>
      </c>
      <c r="D21" s="2">
        <v>0</v>
      </c>
      <c r="E21" s="2">
        <v>6.335087966502903E-4</v>
      </c>
      <c r="F21" s="2">
        <v>1.2818514529919002E-3</v>
      </c>
      <c r="G21" s="2">
        <v>1.9405506244990793E-3</v>
      </c>
      <c r="H21" s="2">
        <v>3.220313225162971E-3</v>
      </c>
      <c r="I21" s="2">
        <v>3.220313225162971E-3</v>
      </c>
      <c r="J21" s="2">
        <v>3.7584357333837084E-3</v>
      </c>
      <c r="K21" s="2">
        <v>3.8833490913950169E-3</v>
      </c>
      <c r="L21" s="2">
        <v>3.8833490913950169E-3</v>
      </c>
      <c r="M21" s="2">
        <v>4.2087261941532311E-3</v>
      </c>
      <c r="N21" s="2">
        <v>4.2087261941532311E-3</v>
      </c>
      <c r="O21" s="2">
        <v>4.2087261941532311E-3</v>
      </c>
      <c r="P21" s="2">
        <v>4.2087261941532311E-3</v>
      </c>
      <c r="Q21" s="2">
        <v>4.2087261941532311E-3</v>
      </c>
      <c r="R21" s="2">
        <v>4.2087261941532311E-3</v>
      </c>
      <c r="S21" s="2">
        <v>4.2087261941532311E-3</v>
      </c>
      <c r="T21" s="2">
        <v>4.2087261941532311E-3</v>
      </c>
      <c r="U21" s="2">
        <v>4.2087261941532311E-3</v>
      </c>
      <c r="V21" s="2">
        <v>4.2087261941532311E-3</v>
      </c>
      <c r="W21" s="2">
        <v>4.2087261941532311E-3</v>
      </c>
      <c r="X21" s="2">
        <v>4.2087261941532311E-3</v>
      </c>
      <c r="Y21" s="2">
        <v>4.2087261941532311E-3</v>
      </c>
      <c r="Z21" s="2">
        <v>4.2087261941532311E-3</v>
      </c>
      <c r="AA21" s="2">
        <v>4.2087261941532311E-3</v>
      </c>
      <c r="AB21" s="2">
        <v>4.2087261941532311E-3</v>
      </c>
      <c r="AC21" s="2">
        <v>4.2087261941532311E-3</v>
      </c>
      <c r="AD21" s="2">
        <v>4.2087261941532311E-3</v>
      </c>
      <c r="AE21" s="2">
        <v>4.2087261941532311E-3</v>
      </c>
      <c r="AF21" s="2">
        <v>4.2087261941532311E-3</v>
      </c>
      <c r="AG21" s="2">
        <v>4.2087261941532311E-3</v>
      </c>
      <c r="AH21" s="2">
        <v>4.2087261941532311E-3</v>
      </c>
      <c r="AI21" s="2">
        <v>4.2087261941532311E-3</v>
      </c>
      <c r="AJ21" s="2">
        <v>4.2087261941532311E-3</v>
      </c>
      <c r="AK21" s="2">
        <v>4.2087261941532311E-3</v>
      </c>
      <c r="AL21" s="2">
        <v>4.2087261941532311E-3</v>
      </c>
      <c r="AM21" s="2">
        <v>4.2087261941532311E-3</v>
      </c>
      <c r="AN21" s="2">
        <v>4.2087261941532311E-3</v>
      </c>
      <c r="AO21" s="2">
        <v>4.2087261941532311E-3</v>
      </c>
      <c r="AP21" s="2">
        <v>4.2087261941532311E-3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14.5" customHeight="1">
      <c r="A22" s="5">
        <v>42767</v>
      </c>
      <c r="B22" s="2">
        <v>0</v>
      </c>
      <c r="C22" s="2">
        <v>0</v>
      </c>
      <c r="D22" s="2">
        <v>0</v>
      </c>
      <c r="E22" s="2">
        <v>5.515194690496176E-4</v>
      </c>
      <c r="F22" s="2">
        <v>7.6904255828710811E-4</v>
      </c>
      <c r="G22" s="2">
        <v>1.7693062991604581E-3</v>
      </c>
      <c r="H22" s="2">
        <v>2.5655441015163412E-3</v>
      </c>
      <c r="I22" s="2">
        <v>2.904241933852142E-3</v>
      </c>
      <c r="J22" s="2">
        <v>3.6048671713932476E-3</v>
      </c>
      <c r="K22" s="2">
        <v>4.3573602100142415E-3</v>
      </c>
      <c r="L22" s="2">
        <v>4.3573602100142415E-3</v>
      </c>
      <c r="M22" s="2">
        <v>4.6199507984497623E-3</v>
      </c>
      <c r="N22" s="2">
        <v>5.1400411982545323E-3</v>
      </c>
      <c r="O22" s="2">
        <v>5.1400411982545323E-3</v>
      </c>
      <c r="P22" s="2">
        <v>5.1400411982545323E-3</v>
      </c>
      <c r="Q22" s="2">
        <v>5.1400411982545323E-3</v>
      </c>
      <c r="R22" s="2">
        <v>5.1400411982545323E-3</v>
      </c>
      <c r="S22" s="2">
        <v>5.1400411982545323E-3</v>
      </c>
      <c r="T22" s="2">
        <v>5.1400411982545323E-3</v>
      </c>
      <c r="U22" s="2">
        <v>5.1400411982545323E-3</v>
      </c>
      <c r="V22" s="2">
        <v>5.1400411982545323E-3</v>
      </c>
      <c r="W22" s="2">
        <v>5.1400411982545323E-3</v>
      </c>
      <c r="X22" s="2">
        <v>5.1400411982545323E-3</v>
      </c>
      <c r="Y22" s="2">
        <v>5.1400411982545323E-3</v>
      </c>
      <c r="Z22" s="2">
        <v>5.1400411982545323E-3</v>
      </c>
      <c r="AA22" s="2">
        <v>5.1400411982545323E-3</v>
      </c>
      <c r="AB22" s="2">
        <v>5.1400411982545323E-3</v>
      </c>
      <c r="AC22" s="2">
        <v>5.1400411982545323E-3</v>
      </c>
      <c r="AD22" s="2">
        <v>5.1400411982545323E-3</v>
      </c>
      <c r="AE22" s="2">
        <v>5.1400411982545323E-3</v>
      </c>
      <c r="AF22" s="2">
        <v>5.1400411982545323E-3</v>
      </c>
      <c r="AG22" s="2">
        <v>5.1400411982545323E-3</v>
      </c>
      <c r="AH22" s="2">
        <v>5.1400411982545323E-3</v>
      </c>
      <c r="AI22" s="2">
        <v>5.1400411982545323E-3</v>
      </c>
      <c r="AJ22" s="2">
        <v>5.1400411982545323E-3</v>
      </c>
      <c r="AK22" s="2">
        <v>5.1400411982545323E-3</v>
      </c>
      <c r="AL22" s="2">
        <v>5.1400411982545323E-3</v>
      </c>
      <c r="AM22" s="2">
        <v>5.1400411982545323E-3</v>
      </c>
      <c r="AN22" s="2">
        <v>5.1400411982545323E-3</v>
      </c>
      <c r="AO22" s="2">
        <v>5.1400411982545323E-3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14.5" customHeight="1">
      <c r="A23" s="5">
        <v>42795</v>
      </c>
      <c r="B23" s="2">
        <v>0</v>
      </c>
      <c r="C23" s="2">
        <v>0</v>
      </c>
      <c r="D23" s="2">
        <v>0</v>
      </c>
      <c r="E23" s="2">
        <v>1.5964340206950599E-3</v>
      </c>
      <c r="F23" s="2">
        <v>4.032677434032436E-3</v>
      </c>
      <c r="G23" s="2">
        <v>5.3797084146081633E-3</v>
      </c>
      <c r="H23" s="2">
        <v>6.9142381615344035E-3</v>
      </c>
      <c r="I23" s="2">
        <v>6.9142381615344035E-3</v>
      </c>
      <c r="J23" s="2">
        <v>6.9142381615344035E-3</v>
      </c>
      <c r="K23" s="2">
        <v>6.9142381615344035E-3</v>
      </c>
      <c r="L23" s="2">
        <v>6.9142381615344035E-3</v>
      </c>
      <c r="M23" s="2">
        <v>6.9142381615344035E-3</v>
      </c>
      <c r="N23" s="2">
        <v>6.9142381615344035E-3</v>
      </c>
      <c r="O23" s="2">
        <v>6.9142381615344035E-3</v>
      </c>
      <c r="P23" s="2">
        <v>7.2541600627077348E-3</v>
      </c>
      <c r="Q23" s="2">
        <v>7.3968327828750078E-3</v>
      </c>
      <c r="R23" s="2">
        <v>7.3968327828750078E-3</v>
      </c>
      <c r="S23" s="2">
        <v>7.3968327828750078E-3</v>
      </c>
      <c r="T23" s="2">
        <v>7.3968327828750078E-3</v>
      </c>
      <c r="U23" s="2">
        <v>7.3968327828750078E-3</v>
      </c>
      <c r="V23" s="2">
        <v>7.3968327828750078E-3</v>
      </c>
      <c r="W23" s="2">
        <v>7.3968327828750078E-3</v>
      </c>
      <c r="X23" s="2">
        <v>7.3968327828750078E-3</v>
      </c>
      <c r="Y23" s="2">
        <v>7.3968327828750078E-3</v>
      </c>
      <c r="Z23" s="2">
        <v>7.3968327828750078E-3</v>
      </c>
      <c r="AA23" s="2">
        <v>7.3968327828750078E-3</v>
      </c>
      <c r="AB23" s="2">
        <v>7.3968327828750078E-3</v>
      </c>
      <c r="AC23" s="2">
        <v>7.3968327828750078E-3</v>
      </c>
      <c r="AD23" s="2">
        <v>7.3968327828750078E-3</v>
      </c>
      <c r="AE23" s="2">
        <v>7.3968327828750078E-3</v>
      </c>
      <c r="AF23" s="2">
        <v>7.3968327828750078E-3</v>
      </c>
      <c r="AG23" s="2">
        <v>7.3968327828750078E-3</v>
      </c>
      <c r="AH23" s="2">
        <v>7.3968327828750078E-3</v>
      </c>
      <c r="AI23" s="2">
        <v>7.3968327828750078E-3</v>
      </c>
      <c r="AJ23" s="2">
        <v>7.3968327828750078E-3</v>
      </c>
      <c r="AK23" s="2">
        <v>7.3968327828750078E-3</v>
      </c>
      <c r="AL23" s="2">
        <v>7.3968327828750078E-3</v>
      </c>
      <c r="AM23" s="2">
        <v>7.3968327828750078E-3</v>
      </c>
      <c r="AN23" s="2">
        <v>7.3968327828750078E-3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4.5" customHeight="1">
      <c r="A24" s="5">
        <v>42826</v>
      </c>
      <c r="B24" s="2">
        <v>0</v>
      </c>
      <c r="C24" s="2">
        <v>0</v>
      </c>
      <c r="D24" s="2">
        <v>0</v>
      </c>
      <c r="E24" s="2">
        <v>5.9014253939219186E-3</v>
      </c>
      <c r="F24" s="2">
        <v>1.1132365464381889E-2</v>
      </c>
      <c r="G24" s="2">
        <v>1.4314310150367453E-2</v>
      </c>
      <c r="H24" s="2">
        <v>1.7900012134622327E-2</v>
      </c>
      <c r="I24" s="2">
        <v>1.7900012134622327E-2</v>
      </c>
      <c r="J24" s="2">
        <v>1.7900012134622327E-2</v>
      </c>
      <c r="K24" s="2">
        <v>1.7900012134622327E-2</v>
      </c>
      <c r="L24" s="2">
        <v>1.7900012134622327E-2</v>
      </c>
      <c r="M24" s="2">
        <v>1.7900012134622327E-2</v>
      </c>
      <c r="N24" s="2">
        <v>1.7900012134622327E-2</v>
      </c>
      <c r="O24" s="2">
        <v>1.7900012134622327E-2</v>
      </c>
      <c r="P24" s="2">
        <v>1.7900012134622327E-2</v>
      </c>
      <c r="Q24" s="2">
        <v>1.7900012134622327E-2</v>
      </c>
      <c r="R24" s="2">
        <v>1.7900012134622327E-2</v>
      </c>
      <c r="S24" s="2">
        <v>1.7900012134622327E-2</v>
      </c>
      <c r="T24" s="2">
        <v>1.7900012134622327E-2</v>
      </c>
      <c r="U24" s="2">
        <v>1.7900012134622327E-2</v>
      </c>
      <c r="V24" s="2">
        <v>1.7900012134622327E-2</v>
      </c>
      <c r="W24" s="2">
        <v>1.7900012134622327E-2</v>
      </c>
      <c r="X24" s="2">
        <v>1.7900012134622327E-2</v>
      </c>
      <c r="Y24" s="2">
        <v>1.7900012134622327E-2</v>
      </c>
      <c r="Z24" s="2">
        <v>1.7900012134622327E-2</v>
      </c>
      <c r="AA24" s="2">
        <v>1.7900012134622327E-2</v>
      </c>
      <c r="AB24" s="2">
        <v>1.7900012134622327E-2</v>
      </c>
      <c r="AC24" s="2">
        <v>1.7900012134622327E-2</v>
      </c>
      <c r="AD24" s="2">
        <v>1.7900012134622327E-2</v>
      </c>
      <c r="AE24" s="2">
        <v>1.7900012134622327E-2</v>
      </c>
      <c r="AF24" s="2">
        <v>1.7900012134622327E-2</v>
      </c>
      <c r="AG24" s="2">
        <v>1.7900012134622327E-2</v>
      </c>
      <c r="AH24" s="2">
        <v>1.7900012134622327E-2</v>
      </c>
      <c r="AI24" s="2">
        <v>1.7900012134622327E-2</v>
      </c>
      <c r="AJ24" s="2">
        <v>1.7900012134622327E-2</v>
      </c>
      <c r="AK24" s="2">
        <v>1.7900012134622327E-2</v>
      </c>
      <c r="AL24" s="2">
        <v>1.7900012134622327E-2</v>
      </c>
      <c r="AM24" s="2">
        <v>1.7900012134622327E-2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14.5" customHeight="1">
      <c r="A25" s="5">
        <v>42856</v>
      </c>
      <c r="B25" s="2">
        <v>0</v>
      </c>
      <c r="C25" s="2">
        <v>0</v>
      </c>
      <c r="D25" s="2">
        <v>0</v>
      </c>
      <c r="E25" s="2">
        <v>6.4275173968340524E-3</v>
      </c>
      <c r="F25" s="2">
        <v>1.2245999475446802E-2</v>
      </c>
      <c r="G25" s="2">
        <v>1.6405302347727385E-2</v>
      </c>
      <c r="H25" s="2">
        <v>1.9316272542792515E-2</v>
      </c>
      <c r="I25" s="2">
        <v>1.9316272542792515E-2</v>
      </c>
      <c r="J25" s="2">
        <v>1.9316272542792515E-2</v>
      </c>
      <c r="K25" s="2">
        <v>1.9316272542792515E-2</v>
      </c>
      <c r="L25" s="2">
        <v>1.9316272542792515E-2</v>
      </c>
      <c r="M25" s="2">
        <v>1.9316272542792515E-2</v>
      </c>
      <c r="N25" s="2">
        <v>1.9316272542792515E-2</v>
      </c>
      <c r="O25" s="2">
        <v>1.9316272542792515E-2</v>
      </c>
      <c r="P25" s="2">
        <v>1.9316272542792515E-2</v>
      </c>
      <c r="Q25" s="2">
        <v>1.9316272542792515E-2</v>
      </c>
      <c r="R25" s="2">
        <v>1.9316272542792515E-2</v>
      </c>
      <c r="S25" s="2">
        <v>1.9316272542792515E-2</v>
      </c>
      <c r="T25" s="2">
        <v>1.9316272542792515E-2</v>
      </c>
      <c r="U25" s="2">
        <v>1.9316272542792515E-2</v>
      </c>
      <c r="V25" s="2">
        <v>1.9316272542792515E-2</v>
      </c>
      <c r="W25" s="2">
        <v>1.9316272542792515E-2</v>
      </c>
      <c r="X25" s="2">
        <v>1.9316272542792515E-2</v>
      </c>
      <c r="Y25" s="2">
        <v>1.9316272542792515E-2</v>
      </c>
      <c r="Z25" s="2">
        <v>1.9316272542792515E-2</v>
      </c>
      <c r="AA25" s="2">
        <v>1.9316272542792515E-2</v>
      </c>
      <c r="AB25" s="2">
        <v>1.9316272542792515E-2</v>
      </c>
      <c r="AC25" s="2">
        <v>1.9316272542792515E-2</v>
      </c>
      <c r="AD25" s="2">
        <v>1.9316272542792515E-2</v>
      </c>
      <c r="AE25" s="2">
        <v>1.9316272542792515E-2</v>
      </c>
      <c r="AF25" s="2">
        <v>1.9316272542792515E-2</v>
      </c>
      <c r="AG25" s="2">
        <v>1.9316272542792515E-2</v>
      </c>
      <c r="AH25" s="2">
        <v>1.9316272542792515E-2</v>
      </c>
      <c r="AI25" s="2">
        <v>1.9316272542792515E-2</v>
      </c>
      <c r="AJ25" s="2">
        <v>1.9316272542792515E-2</v>
      </c>
      <c r="AK25" s="2">
        <v>1.9316272542792515E-2</v>
      </c>
      <c r="AL25" s="2">
        <v>1.9316272542792515E-2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14.5" customHeight="1">
      <c r="A26" s="5">
        <v>42887</v>
      </c>
      <c r="B26" s="2">
        <v>0</v>
      </c>
      <c r="C26" s="2">
        <v>0</v>
      </c>
      <c r="D26" s="2">
        <v>0</v>
      </c>
      <c r="E26" s="2">
        <v>1.0387197350309822E-2</v>
      </c>
      <c r="F26" s="2">
        <v>1.9137286167378243E-2</v>
      </c>
      <c r="G26" s="2">
        <v>2.3345729918731635E-2</v>
      </c>
      <c r="H26" s="2">
        <v>2.453002415221494E-2</v>
      </c>
      <c r="I26" s="2">
        <v>2.453002415221494E-2</v>
      </c>
      <c r="J26" s="2">
        <v>2.453002415221494E-2</v>
      </c>
      <c r="K26" s="2">
        <v>2.453002415221494E-2</v>
      </c>
      <c r="L26" s="2">
        <v>2.453002415221494E-2</v>
      </c>
      <c r="M26" s="2">
        <v>2.453002415221494E-2</v>
      </c>
      <c r="N26" s="2">
        <v>2.453002415221494E-2</v>
      </c>
      <c r="O26" s="2">
        <v>2.453002415221494E-2</v>
      </c>
      <c r="P26" s="2">
        <v>2.453002415221494E-2</v>
      </c>
      <c r="Q26" s="2">
        <v>2.453002415221494E-2</v>
      </c>
      <c r="R26" s="2">
        <v>2.453002415221494E-2</v>
      </c>
      <c r="S26" s="2">
        <v>2.453002415221494E-2</v>
      </c>
      <c r="T26" s="2">
        <v>2.453002415221494E-2</v>
      </c>
      <c r="U26" s="2">
        <v>2.453002415221494E-2</v>
      </c>
      <c r="V26" s="2">
        <v>2.453002415221494E-2</v>
      </c>
      <c r="W26" s="2">
        <v>2.453002415221494E-2</v>
      </c>
      <c r="X26" s="2">
        <v>2.453002415221494E-2</v>
      </c>
      <c r="Y26" s="2">
        <v>2.453002415221494E-2</v>
      </c>
      <c r="Z26" s="2">
        <v>2.453002415221494E-2</v>
      </c>
      <c r="AA26" s="2">
        <v>2.453002415221494E-2</v>
      </c>
      <c r="AB26" s="2">
        <v>2.453002415221494E-2</v>
      </c>
      <c r="AC26" s="2">
        <v>2.453002415221494E-2</v>
      </c>
      <c r="AD26" s="2">
        <v>2.453002415221494E-2</v>
      </c>
      <c r="AE26" s="2">
        <v>2.453002415221494E-2</v>
      </c>
      <c r="AF26" s="2">
        <v>2.453002415221494E-2</v>
      </c>
      <c r="AG26" s="2">
        <v>2.453002415221494E-2</v>
      </c>
      <c r="AH26" s="2">
        <v>2.453002415221494E-2</v>
      </c>
      <c r="AI26" s="2">
        <v>2.453002415221494E-2</v>
      </c>
      <c r="AJ26" s="2">
        <v>2.453002415221494E-2</v>
      </c>
      <c r="AK26" s="2">
        <v>2.453002415221494E-2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14.5" customHeight="1">
      <c r="A27" s="5">
        <v>42917</v>
      </c>
      <c r="B27" s="2">
        <v>0</v>
      </c>
      <c r="C27" s="2">
        <v>0</v>
      </c>
      <c r="D27" s="2">
        <v>0</v>
      </c>
      <c r="E27" s="2">
        <v>9.6333475885116981E-3</v>
      </c>
      <c r="F27" s="2">
        <v>1.6006843611813204E-2</v>
      </c>
      <c r="G27" s="2">
        <v>1.9180856952172896E-2</v>
      </c>
      <c r="H27" s="2">
        <v>2.47032106441726E-2</v>
      </c>
      <c r="I27" s="2">
        <v>2.47032106441726E-2</v>
      </c>
      <c r="J27" s="2">
        <v>2.47032106441726E-2</v>
      </c>
      <c r="K27" s="2">
        <v>2.47032106441726E-2</v>
      </c>
      <c r="L27" s="2">
        <v>2.47032106441726E-2</v>
      </c>
      <c r="M27" s="2">
        <v>2.47032106441726E-2</v>
      </c>
      <c r="N27" s="2">
        <v>2.47032106441726E-2</v>
      </c>
      <c r="O27" s="2">
        <v>2.47032106441726E-2</v>
      </c>
      <c r="P27" s="2">
        <v>2.47032106441726E-2</v>
      </c>
      <c r="Q27" s="2">
        <v>2.47032106441726E-2</v>
      </c>
      <c r="R27" s="2">
        <v>2.47032106441726E-2</v>
      </c>
      <c r="S27" s="2">
        <v>2.47032106441726E-2</v>
      </c>
      <c r="T27" s="2">
        <v>2.47032106441726E-2</v>
      </c>
      <c r="U27" s="2">
        <v>2.47032106441726E-2</v>
      </c>
      <c r="V27" s="2">
        <v>2.47032106441726E-2</v>
      </c>
      <c r="W27" s="2">
        <v>2.47032106441726E-2</v>
      </c>
      <c r="X27" s="2">
        <v>2.47032106441726E-2</v>
      </c>
      <c r="Y27" s="2">
        <v>2.47032106441726E-2</v>
      </c>
      <c r="Z27" s="2">
        <v>2.47032106441726E-2</v>
      </c>
      <c r="AA27" s="2">
        <v>2.47032106441726E-2</v>
      </c>
      <c r="AB27" s="2">
        <v>2.47032106441726E-2</v>
      </c>
      <c r="AC27" s="2">
        <v>2.47032106441726E-2</v>
      </c>
      <c r="AD27" s="2">
        <v>2.47032106441726E-2</v>
      </c>
      <c r="AE27" s="2">
        <v>2.47032106441726E-2</v>
      </c>
      <c r="AF27" s="2">
        <v>2.47032106441726E-2</v>
      </c>
      <c r="AG27" s="2">
        <v>2.47032106441726E-2</v>
      </c>
      <c r="AH27" s="2">
        <v>2.47032106441726E-2</v>
      </c>
      <c r="AI27" s="2">
        <v>2.47032106441726E-2</v>
      </c>
      <c r="AJ27" s="2">
        <v>2.47032106441726E-2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14.5" customHeight="1">
      <c r="A28" s="5">
        <v>42948</v>
      </c>
      <c r="B28" s="2">
        <v>0</v>
      </c>
      <c r="C28" s="2">
        <v>0</v>
      </c>
      <c r="D28" s="2">
        <v>0</v>
      </c>
      <c r="E28" s="2">
        <v>6.9267908163896993E-3</v>
      </c>
      <c r="F28" s="2">
        <v>1.2695796240033396E-2</v>
      </c>
      <c r="G28" s="2">
        <v>1.7797628011088768E-2</v>
      </c>
      <c r="H28" s="2">
        <v>2.3296308339321677E-2</v>
      </c>
      <c r="I28" s="2">
        <v>2.3296308339321677E-2</v>
      </c>
      <c r="J28" s="2">
        <v>2.3296308339321677E-2</v>
      </c>
      <c r="K28" s="2">
        <v>2.3296308339321677E-2</v>
      </c>
      <c r="L28" s="2">
        <v>2.3296308339321677E-2</v>
      </c>
      <c r="M28" s="2">
        <v>2.3296308339321677E-2</v>
      </c>
      <c r="N28" s="2">
        <v>2.3296308339321677E-2</v>
      </c>
      <c r="O28" s="2">
        <v>2.3296308339321677E-2</v>
      </c>
      <c r="P28" s="2">
        <v>2.3296308339321677E-2</v>
      </c>
      <c r="Q28" s="2">
        <v>2.3296308339321677E-2</v>
      </c>
      <c r="R28" s="2">
        <v>2.3296308339321677E-2</v>
      </c>
      <c r="S28" s="2">
        <v>2.3296308339321677E-2</v>
      </c>
      <c r="T28" s="2">
        <v>2.3296308339321677E-2</v>
      </c>
      <c r="U28" s="2">
        <v>2.3296308339321677E-2</v>
      </c>
      <c r="V28" s="2">
        <v>2.3296308339321677E-2</v>
      </c>
      <c r="W28" s="2">
        <v>2.3296308339321677E-2</v>
      </c>
      <c r="X28" s="2">
        <v>2.3296308339321677E-2</v>
      </c>
      <c r="Y28" s="2">
        <v>2.3296308339321677E-2</v>
      </c>
      <c r="Z28" s="2">
        <v>2.3296308339321677E-2</v>
      </c>
      <c r="AA28" s="2">
        <v>2.3296308339321677E-2</v>
      </c>
      <c r="AB28" s="2">
        <v>2.3296308339321677E-2</v>
      </c>
      <c r="AC28" s="2">
        <v>2.3296308339321677E-2</v>
      </c>
      <c r="AD28" s="2">
        <v>2.3296308339321677E-2</v>
      </c>
      <c r="AE28" s="2">
        <v>2.3296308339321677E-2</v>
      </c>
      <c r="AF28" s="2">
        <v>2.3296308339321677E-2</v>
      </c>
      <c r="AG28" s="2">
        <v>2.3296308339321677E-2</v>
      </c>
      <c r="AH28" s="2">
        <v>2.3296308339321677E-2</v>
      </c>
      <c r="AI28" s="2">
        <v>2.3296308339321677E-2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14.5" customHeight="1">
      <c r="A29" s="5">
        <v>42979</v>
      </c>
      <c r="B29" s="2">
        <v>0</v>
      </c>
      <c r="C29" s="2">
        <v>0</v>
      </c>
      <c r="D29" s="2">
        <v>0</v>
      </c>
      <c r="E29" s="2">
        <v>5.2360699957599574E-3</v>
      </c>
      <c r="F29" s="2">
        <v>1.0721833716909216E-2</v>
      </c>
      <c r="G29" s="2">
        <v>1.4456973314507422E-2</v>
      </c>
      <c r="H29" s="2">
        <v>1.8443097857348437E-2</v>
      </c>
      <c r="I29" s="2">
        <v>1.8443097857348437E-2</v>
      </c>
      <c r="J29" s="2">
        <v>1.8443097857348437E-2</v>
      </c>
      <c r="K29" s="2">
        <v>1.8443097857348437E-2</v>
      </c>
      <c r="L29" s="2">
        <v>1.8443097857348437E-2</v>
      </c>
      <c r="M29" s="2">
        <v>1.8443097857348437E-2</v>
      </c>
      <c r="N29" s="2">
        <v>1.8443097857348437E-2</v>
      </c>
      <c r="O29" s="2">
        <v>1.8443097857348437E-2</v>
      </c>
      <c r="P29" s="2">
        <v>1.8443097857348437E-2</v>
      </c>
      <c r="Q29" s="2">
        <v>1.8443097857348437E-2</v>
      </c>
      <c r="R29" s="2">
        <v>1.8443097857348437E-2</v>
      </c>
      <c r="S29" s="2">
        <v>1.8443097857348437E-2</v>
      </c>
      <c r="T29" s="2">
        <v>1.8443097857348437E-2</v>
      </c>
      <c r="U29" s="2">
        <v>1.8443097857348437E-2</v>
      </c>
      <c r="V29" s="2">
        <v>1.8443097857348437E-2</v>
      </c>
      <c r="W29" s="2">
        <v>1.8443097857348437E-2</v>
      </c>
      <c r="X29" s="2">
        <v>1.8443097857348437E-2</v>
      </c>
      <c r="Y29" s="2">
        <v>1.8443097857348437E-2</v>
      </c>
      <c r="Z29" s="2">
        <v>1.8443097857348437E-2</v>
      </c>
      <c r="AA29" s="2">
        <v>1.8443097857348437E-2</v>
      </c>
      <c r="AB29" s="2">
        <v>1.8443097857348437E-2</v>
      </c>
      <c r="AC29" s="2">
        <v>1.8443097857348437E-2</v>
      </c>
      <c r="AD29" s="2">
        <v>1.8443097857348437E-2</v>
      </c>
      <c r="AE29" s="2">
        <v>1.8443097857348437E-2</v>
      </c>
      <c r="AF29" s="2">
        <v>1.8443097857348437E-2</v>
      </c>
      <c r="AG29" s="2">
        <v>1.8443097857348437E-2</v>
      </c>
      <c r="AH29" s="2">
        <v>1.8443097857348437E-2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14.5" customHeight="1">
      <c r="A30" s="5">
        <v>43009</v>
      </c>
      <c r="B30" s="2">
        <v>0</v>
      </c>
      <c r="C30" s="2">
        <v>0</v>
      </c>
      <c r="D30" s="2">
        <v>0</v>
      </c>
      <c r="E30" s="2">
        <v>3.5601810919036014E-3</v>
      </c>
      <c r="F30" s="2">
        <v>6.3569957012010164E-3</v>
      </c>
      <c r="G30" s="2">
        <v>8.4195845443580334E-3</v>
      </c>
      <c r="H30" s="2">
        <v>1.0765237079017156E-2</v>
      </c>
      <c r="I30" s="2">
        <v>1.0765237079017156E-2</v>
      </c>
      <c r="J30" s="2">
        <v>1.0765237079017156E-2</v>
      </c>
      <c r="K30" s="2">
        <v>1.0765237079017156E-2</v>
      </c>
      <c r="L30" s="2">
        <v>1.0765237079017156E-2</v>
      </c>
      <c r="M30" s="2">
        <v>1.0765237079017156E-2</v>
      </c>
      <c r="N30" s="2">
        <v>1.0765237079017156E-2</v>
      </c>
      <c r="O30" s="2">
        <v>1.0765237079017156E-2</v>
      </c>
      <c r="P30" s="2">
        <v>1.0765237079017156E-2</v>
      </c>
      <c r="Q30" s="2">
        <v>1.0765237079017156E-2</v>
      </c>
      <c r="R30" s="2">
        <v>1.0765237079017156E-2</v>
      </c>
      <c r="S30" s="2">
        <v>1.0765237079017156E-2</v>
      </c>
      <c r="T30" s="2">
        <v>1.0765237079017156E-2</v>
      </c>
      <c r="U30" s="2">
        <v>1.0765237079017156E-2</v>
      </c>
      <c r="V30" s="2">
        <v>1.0765237079017156E-2</v>
      </c>
      <c r="W30" s="2">
        <v>1.0765237079017156E-2</v>
      </c>
      <c r="X30" s="2">
        <v>1.0765237079017156E-2</v>
      </c>
      <c r="Y30" s="2">
        <v>1.0765237079017156E-2</v>
      </c>
      <c r="Z30" s="2">
        <v>1.0765237079017156E-2</v>
      </c>
      <c r="AA30" s="2">
        <v>1.0765237079017156E-2</v>
      </c>
      <c r="AB30" s="2">
        <v>1.0765237079017156E-2</v>
      </c>
      <c r="AC30" s="2">
        <v>1.0765237079017156E-2</v>
      </c>
      <c r="AD30" s="2">
        <v>1.0765237079017156E-2</v>
      </c>
      <c r="AE30" s="2">
        <v>1.0765237079017156E-2</v>
      </c>
      <c r="AF30" s="2">
        <v>1.0765237079017156E-2</v>
      </c>
      <c r="AG30" s="2">
        <v>1.0765237079017156E-2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14.5" customHeight="1">
      <c r="A31" s="5">
        <v>43040</v>
      </c>
      <c r="B31" s="2">
        <v>0</v>
      </c>
      <c r="C31" s="2">
        <v>0</v>
      </c>
      <c r="D31" s="2">
        <v>0</v>
      </c>
      <c r="E31" s="2">
        <v>2.1512212578141498E-3</v>
      </c>
      <c r="F31" s="2">
        <v>4.3373873290771039E-3</v>
      </c>
      <c r="G31" s="2">
        <v>6.385383052386567E-3</v>
      </c>
      <c r="H31" s="2">
        <v>8.9255435547600046E-3</v>
      </c>
      <c r="I31" s="2">
        <v>8.9255435547600046E-3</v>
      </c>
      <c r="J31" s="2">
        <v>8.9255435547600046E-3</v>
      </c>
      <c r="K31" s="2">
        <v>8.9255435547600046E-3</v>
      </c>
      <c r="L31" s="2">
        <v>8.9255435547600046E-3</v>
      </c>
      <c r="M31" s="2">
        <v>8.9255435547600046E-3</v>
      </c>
      <c r="N31" s="2">
        <v>8.9255435547600046E-3</v>
      </c>
      <c r="O31" s="2">
        <v>8.9255435547600046E-3</v>
      </c>
      <c r="P31" s="2">
        <v>8.9255435547600046E-3</v>
      </c>
      <c r="Q31" s="2">
        <v>8.9255435547600046E-3</v>
      </c>
      <c r="R31" s="2">
        <v>8.9255435547600046E-3</v>
      </c>
      <c r="S31" s="2">
        <v>8.9255435547600046E-3</v>
      </c>
      <c r="T31" s="2">
        <v>8.9255435547600046E-3</v>
      </c>
      <c r="U31" s="2">
        <v>8.9255435547600046E-3</v>
      </c>
      <c r="V31" s="2">
        <v>8.9255435547600046E-3</v>
      </c>
      <c r="W31" s="2">
        <v>8.9255435547600046E-3</v>
      </c>
      <c r="X31" s="2">
        <v>8.9255435547600046E-3</v>
      </c>
      <c r="Y31" s="2">
        <v>8.9255435547600046E-3</v>
      </c>
      <c r="Z31" s="2">
        <v>8.9255435547600046E-3</v>
      </c>
      <c r="AA31" s="2">
        <v>8.9255435547600046E-3</v>
      </c>
      <c r="AB31" s="2">
        <v>8.9255435547600046E-3</v>
      </c>
      <c r="AC31" s="2">
        <v>8.9255435547600046E-3</v>
      </c>
      <c r="AD31" s="2">
        <v>9.1273958839344915E-3</v>
      </c>
      <c r="AE31" s="2">
        <v>9.1273958839344915E-3</v>
      </c>
      <c r="AF31" s="2">
        <v>9.1273958839344915E-3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14.5" customHeight="1">
      <c r="A32" s="5">
        <v>43070</v>
      </c>
      <c r="B32" s="2">
        <v>0</v>
      </c>
      <c r="C32" s="2">
        <v>0</v>
      </c>
      <c r="D32" s="2">
        <v>0</v>
      </c>
      <c r="E32" s="2">
        <v>1.6127681268115553E-3</v>
      </c>
      <c r="F32" s="2">
        <v>3.3826787626103196E-3</v>
      </c>
      <c r="G32" s="2">
        <v>5.4029545372262329E-3</v>
      </c>
      <c r="H32" s="2">
        <v>6.7575404224098842E-3</v>
      </c>
      <c r="I32" s="2">
        <v>7.2355136581452196E-3</v>
      </c>
      <c r="J32" s="2">
        <v>7.2355136581452196E-3</v>
      </c>
      <c r="K32" s="2">
        <v>7.2355136581452196E-3</v>
      </c>
      <c r="L32" s="2">
        <v>7.2355136581452196E-3</v>
      </c>
      <c r="M32" s="2">
        <v>7.2355136581452196E-3</v>
      </c>
      <c r="N32" s="2">
        <v>7.2355136581452196E-3</v>
      </c>
      <c r="O32" s="2">
        <v>7.2355136581452196E-3</v>
      </c>
      <c r="P32" s="2">
        <v>7.2355136581452196E-3</v>
      </c>
      <c r="Q32" s="2">
        <v>7.2355136581452196E-3</v>
      </c>
      <c r="R32" s="2">
        <v>7.2355136581452196E-3</v>
      </c>
      <c r="S32" s="2">
        <v>7.2355136581452196E-3</v>
      </c>
      <c r="T32" s="2">
        <v>7.2355136581452196E-3</v>
      </c>
      <c r="U32" s="2">
        <v>7.2355136581452196E-3</v>
      </c>
      <c r="V32" s="2">
        <v>7.2355136581452196E-3</v>
      </c>
      <c r="W32" s="2">
        <v>7.2355136581452196E-3</v>
      </c>
      <c r="X32" s="2">
        <v>7.2355136581452196E-3</v>
      </c>
      <c r="Y32" s="2">
        <v>7.2355136581452196E-3</v>
      </c>
      <c r="Z32" s="2">
        <v>7.2355136581452196E-3</v>
      </c>
      <c r="AA32" s="2">
        <v>7.2355136581452196E-3</v>
      </c>
      <c r="AB32" s="2">
        <v>7.2355136581452196E-3</v>
      </c>
      <c r="AC32" s="2">
        <v>8.8364032740365032E-3</v>
      </c>
      <c r="AD32" s="2">
        <v>8.8364032740365032E-3</v>
      </c>
      <c r="AE32" s="2">
        <v>8.8364032740365032E-3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14.5" customHeight="1">
      <c r="A33" s="5">
        <v>43101</v>
      </c>
      <c r="B33" s="2">
        <v>0</v>
      </c>
      <c r="C33" s="2">
        <v>0</v>
      </c>
      <c r="D33" s="2">
        <v>0</v>
      </c>
      <c r="E33" s="2">
        <v>1.2332204280170237E-3</v>
      </c>
      <c r="F33" s="2">
        <v>2.7819961652451428E-3</v>
      </c>
      <c r="G33" s="2">
        <v>3.952927529905839E-3</v>
      </c>
      <c r="H33" s="2">
        <v>5.182484386779671E-3</v>
      </c>
      <c r="I33" s="2">
        <v>5.182484386779671E-3</v>
      </c>
      <c r="J33" s="2">
        <v>5.182484386779671E-3</v>
      </c>
      <c r="K33" s="2">
        <v>5.182484386779671E-3</v>
      </c>
      <c r="L33" s="2">
        <v>5.182484386779671E-3</v>
      </c>
      <c r="M33" s="2">
        <v>5.182484386779671E-3</v>
      </c>
      <c r="N33" s="2">
        <v>5.182484386779671E-3</v>
      </c>
      <c r="O33" s="2">
        <v>5.182484386779671E-3</v>
      </c>
      <c r="P33" s="2">
        <v>5.182484386779671E-3</v>
      </c>
      <c r="Q33" s="2">
        <v>5.182484386779671E-3</v>
      </c>
      <c r="R33" s="2">
        <v>5.182484386779671E-3</v>
      </c>
      <c r="S33" s="2">
        <v>5.182484386779671E-3</v>
      </c>
      <c r="T33" s="2">
        <v>5.182484386779671E-3</v>
      </c>
      <c r="U33" s="2">
        <v>5.182484386779671E-3</v>
      </c>
      <c r="V33" s="2">
        <v>5.182484386779671E-3</v>
      </c>
      <c r="W33" s="2">
        <v>5.182484386779671E-3</v>
      </c>
      <c r="X33" s="2">
        <v>5.182484386779671E-3</v>
      </c>
      <c r="Y33" s="2">
        <v>5.182484386779671E-3</v>
      </c>
      <c r="Z33" s="2">
        <v>5.182484386779671E-3</v>
      </c>
      <c r="AA33" s="2">
        <v>6.9505252043495511E-3</v>
      </c>
      <c r="AB33" s="2">
        <v>9.1360686247773087E-3</v>
      </c>
      <c r="AC33" s="2">
        <v>9.1360686247773087E-3</v>
      </c>
      <c r="AD33" s="2">
        <v>9.1360686247773087E-3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14.5" customHeight="1">
      <c r="A34" s="5">
        <v>43132</v>
      </c>
      <c r="B34" s="2">
        <v>0</v>
      </c>
      <c r="C34" s="2">
        <v>0</v>
      </c>
      <c r="D34" s="2">
        <v>0</v>
      </c>
      <c r="E34" s="2">
        <v>1.7723046319717778E-3</v>
      </c>
      <c r="F34" s="2">
        <v>2.7615542865569633E-3</v>
      </c>
      <c r="G34" s="2">
        <v>4.2555315978998979E-3</v>
      </c>
      <c r="H34" s="2">
        <v>4.2555315978998979E-3</v>
      </c>
      <c r="I34" s="2">
        <v>4.2555315978998979E-3</v>
      </c>
      <c r="J34" s="2">
        <v>4.2555315978998979E-3</v>
      </c>
      <c r="K34" s="2">
        <v>4.2555315978998979E-3</v>
      </c>
      <c r="L34" s="2">
        <v>4.2555315978998979E-3</v>
      </c>
      <c r="M34" s="2">
        <v>4.2555315978998979E-3</v>
      </c>
      <c r="N34" s="2">
        <v>4.2555315978998979E-3</v>
      </c>
      <c r="O34" s="2">
        <v>4.2555315978998979E-3</v>
      </c>
      <c r="P34" s="2">
        <v>4.2555315978998979E-3</v>
      </c>
      <c r="Q34" s="2">
        <v>4.2555315978998979E-3</v>
      </c>
      <c r="R34" s="2">
        <v>4.2555315978998979E-3</v>
      </c>
      <c r="S34" s="2">
        <v>4.4526670770005956E-3</v>
      </c>
      <c r="T34" s="2">
        <v>4.4526670770005956E-3</v>
      </c>
      <c r="U34" s="2">
        <v>4.8553335638733177E-3</v>
      </c>
      <c r="V34" s="2">
        <v>4.8553335638733177E-3</v>
      </c>
      <c r="W34" s="2">
        <v>4.8553335638733177E-3</v>
      </c>
      <c r="X34" s="2">
        <v>4.8553335638733177E-3</v>
      </c>
      <c r="Y34" s="2">
        <v>4.8553335638733177E-3</v>
      </c>
      <c r="Z34" s="2">
        <v>8.4198075619167367E-3</v>
      </c>
      <c r="AA34" s="2">
        <v>9.7031601945151806E-3</v>
      </c>
      <c r="AB34" s="2">
        <v>9.7031601945151806E-3</v>
      </c>
      <c r="AC34" s="2">
        <v>9.7031601945151806E-3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14.5" customHeight="1">
      <c r="A35" s="5">
        <v>43160</v>
      </c>
      <c r="B35" s="2">
        <v>0</v>
      </c>
      <c r="C35" s="2">
        <v>0</v>
      </c>
      <c r="D35" s="2">
        <v>0</v>
      </c>
      <c r="E35" s="2">
        <v>1.6165827548962047E-3</v>
      </c>
      <c r="F35" s="2">
        <v>3.0572074789565586E-3</v>
      </c>
      <c r="G35" s="2">
        <v>4.1772477058337051E-3</v>
      </c>
      <c r="H35" s="2">
        <v>4.8162433226625993E-3</v>
      </c>
      <c r="I35" s="2">
        <v>5.4303886285679941E-3</v>
      </c>
      <c r="J35" s="2">
        <v>5.8083271750044045E-3</v>
      </c>
      <c r="K35" s="2">
        <v>5.8083271750044045E-3</v>
      </c>
      <c r="L35" s="2">
        <v>5.8380812512217406E-3</v>
      </c>
      <c r="M35" s="2">
        <v>5.8380812512217406E-3</v>
      </c>
      <c r="N35" s="2">
        <v>5.8380812512217406E-3</v>
      </c>
      <c r="O35" s="2">
        <v>5.8380812512217406E-3</v>
      </c>
      <c r="P35" s="2">
        <v>5.8380812512217406E-3</v>
      </c>
      <c r="Q35" s="2">
        <v>5.8380812512217406E-3</v>
      </c>
      <c r="R35" s="2">
        <v>5.8380812512217406E-3</v>
      </c>
      <c r="S35" s="2">
        <v>5.8380812512217406E-3</v>
      </c>
      <c r="T35" s="2">
        <v>5.8380812512217406E-3</v>
      </c>
      <c r="U35" s="2">
        <v>5.8380812512217406E-3</v>
      </c>
      <c r="V35" s="2">
        <v>5.8380812512217406E-3</v>
      </c>
      <c r="W35" s="2">
        <v>5.8380812512217406E-3</v>
      </c>
      <c r="X35" s="2">
        <v>5.8393501630847047E-3</v>
      </c>
      <c r="Y35" s="2">
        <v>8.7168219235935068E-3</v>
      </c>
      <c r="Z35" s="2">
        <v>1.0643883467062883E-2</v>
      </c>
      <c r="AA35" s="2">
        <v>1.0643883467062883E-2</v>
      </c>
      <c r="AB35" s="2">
        <v>1.0643883467062883E-2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14.5" customHeight="1">
      <c r="A36" s="5">
        <v>43191</v>
      </c>
      <c r="B36" s="2">
        <v>0</v>
      </c>
      <c r="C36" s="2">
        <v>0</v>
      </c>
      <c r="D36" s="2">
        <v>0</v>
      </c>
      <c r="E36" s="2">
        <v>1.2233954331156997E-3</v>
      </c>
      <c r="F36" s="2">
        <v>1.9211695922757195E-3</v>
      </c>
      <c r="G36" s="2">
        <v>2.6655640699194366E-3</v>
      </c>
      <c r="H36" s="2">
        <v>4.3058912526692996E-3</v>
      </c>
      <c r="I36" s="2">
        <v>5.492806581928242E-3</v>
      </c>
      <c r="J36" s="2">
        <v>5.492806581928242E-3</v>
      </c>
      <c r="K36" s="2">
        <v>6.9675699642869982E-3</v>
      </c>
      <c r="L36" s="2">
        <v>6.9675699642869982E-3</v>
      </c>
      <c r="M36" s="2">
        <v>6.9675699642869982E-3</v>
      </c>
      <c r="N36" s="2">
        <v>6.9675699642869982E-3</v>
      </c>
      <c r="O36" s="2">
        <v>6.9675699642869982E-3</v>
      </c>
      <c r="P36" s="2">
        <v>6.9675699642869982E-3</v>
      </c>
      <c r="Q36" s="2">
        <v>6.9675699642869982E-3</v>
      </c>
      <c r="R36" s="2">
        <v>6.9675699642869982E-3</v>
      </c>
      <c r="S36" s="2">
        <v>6.9675699642869982E-3</v>
      </c>
      <c r="T36" s="2">
        <v>6.9675699642869982E-3</v>
      </c>
      <c r="U36" s="2">
        <v>6.9675699642869982E-3</v>
      </c>
      <c r="V36" s="2">
        <v>6.9675699642869982E-3</v>
      </c>
      <c r="W36" s="2">
        <v>6.9675699642869982E-3</v>
      </c>
      <c r="X36" s="2">
        <v>1.0541310000776467E-2</v>
      </c>
      <c r="Y36" s="2">
        <v>1.3314418951286731E-2</v>
      </c>
      <c r="Z36" s="2">
        <v>1.3314418951286731E-2</v>
      </c>
      <c r="AA36" s="2">
        <v>1.3314418951286731E-2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14.5" customHeight="1">
      <c r="A37" s="5">
        <v>43221</v>
      </c>
      <c r="B37" s="2">
        <v>0</v>
      </c>
      <c r="C37" s="2">
        <v>0</v>
      </c>
      <c r="D37" s="2">
        <v>0</v>
      </c>
      <c r="E37" s="2">
        <v>6.0396769579491448E-4</v>
      </c>
      <c r="F37" s="2">
        <v>1.8813180310745705E-3</v>
      </c>
      <c r="G37" s="2">
        <v>2.8464615608589398E-3</v>
      </c>
      <c r="H37" s="2">
        <v>4.8750882684306185E-3</v>
      </c>
      <c r="I37" s="2">
        <v>5.0139860397619782E-3</v>
      </c>
      <c r="J37" s="2">
        <v>5.12217261004504E-3</v>
      </c>
      <c r="K37" s="2">
        <v>5.2979203072900253E-3</v>
      </c>
      <c r="L37" s="2">
        <v>5.2979203072900253E-3</v>
      </c>
      <c r="M37" s="2">
        <v>5.2979203072900253E-3</v>
      </c>
      <c r="N37" s="2">
        <v>5.2979203072900253E-3</v>
      </c>
      <c r="O37" s="2">
        <v>5.2979203072900253E-3</v>
      </c>
      <c r="P37" s="2">
        <v>5.2979203072900253E-3</v>
      </c>
      <c r="Q37" s="2">
        <v>5.2979203072900253E-3</v>
      </c>
      <c r="R37" s="2">
        <v>6.7411192513285789E-3</v>
      </c>
      <c r="S37" s="2">
        <v>6.7411192513285789E-3</v>
      </c>
      <c r="T37" s="2">
        <v>6.7411192513285789E-3</v>
      </c>
      <c r="U37" s="2">
        <v>6.7411192513285789E-3</v>
      </c>
      <c r="V37" s="2">
        <v>6.7411192513285789E-3</v>
      </c>
      <c r="W37" s="2">
        <v>1.0867649012019752E-2</v>
      </c>
      <c r="X37" s="2">
        <v>1.3550901459261046E-2</v>
      </c>
      <c r="Y37" s="2">
        <v>1.3550901459261046E-2</v>
      </c>
      <c r="Z37" s="2">
        <v>1.3550901459261046E-2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14.5" customHeight="1">
      <c r="A38" s="5">
        <v>43252</v>
      </c>
      <c r="B38" s="2">
        <v>0</v>
      </c>
      <c r="C38" s="2">
        <v>0</v>
      </c>
      <c r="D38" s="2">
        <v>0</v>
      </c>
      <c r="E38" s="2">
        <v>1.0369966369233338E-3</v>
      </c>
      <c r="F38" s="2">
        <v>2.4866945939551323E-3</v>
      </c>
      <c r="G38" s="2">
        <v>4.5711886215379898E-3</v>
      </c>
      <c r="H38" s="2">
        <v>5.8248511401185182E-3</v>
      </c>
      <c r="I38" s="2">
        <v>6.1439031772632597E-3</v>
      </c>
      <c r="J38" s="2">
        <v>6.1439031772632597E-3</v>
      </c>
      <c r="K38" s="2">
        <v>6.1439031772632597E-3</v>
      </c>
      <c r="L38" s="2">
        <v>6.1439031772632597E-3</v>
      </c>
      <c r="M38" s="2">
        <v>6.1439031772632597E-3</v>
      </c>
      <c r="N38" s="2">
        <v>6.1439031772632597E-3</v>
      </c>
      <c r="O38" s="2">
        <v>6.1439031772632597E-3</v>
      </c>
      <c r="P38" s="2">
        <v>6.1439031772632597E-3</v>
      </c>
      <c r="Q38" s="2">
        <v>6.1439031772632597E-3</v>
      </c>
      <c r="R38" s="2">
        <v>6.1439031772632597E-3</v>
      </c>
      <c r="S38" s="2">
        <v>6.1439031772632597E-3</v>
      </c>
      <c r="T38" s="2">
        <v>6.1439031772632597E-3</v>
      </c>
      <c r="U38" s="2">
        <v>6.1439031772632597E-3</v>
      </c>
      <c r="V38" s="2">
        <v>9.752711433716239E-3</v>
      </c>
      <c r="W38" s="2">
        <v>1.2219030733230463E-2</v>
      </c>
      <c r="X38" s="2">
        <v>1.2219030733230463E-2</v>
      </c>
      <c r="Y38" s="2">
        <v>1.2219030733230463E-2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14.5" customHeight="1">
      <c r="A39" s="5">
        <v>43282</v>
      </c>
      <c r="B39" s="2">
        <v>0</v>
      </c>
      <c r="C39" s="2">
        <v>0</v>
      </c>
      <c r="D39" s="2">
        <v>0</v>
      </c>
      <c r="E39" s="2">
        <v>1.5026051052105013E-3</v>
      </c>
      <c r="F39" s="2">
        <v>3.3319987687586961E-3</v>
      </c>
      <c r="G39" s="2">
        <v>4.2861904505790208E-3</v>
      </c>
      <c r="H39" s="2">
        <v>6.5958308018185677E-3</v>
      </c>
      <c r="I39" s="2">
        <v>6.5958308018185677E-3</v>
      </c>
      <c r="J39" s="2">
        <v>6.5958308018185677E-3</v>
      </c>
      <c r="K39" s="2">
        <v>6.5958308018185677E-3</v>
      </c>
      <c r="L39" s="2">
        <v>6.5958308018185677E-3</v>
      </c>
      <c r="M39" s="2">
        <v>6.5958308018185677E-3</v>
      </c>
      <c r="N39" s="2">
        <v>6.5958308018185677E-3</v>
      </c>
      <c r="O39" s="2">
        <v>6.5958308018185677E-3</v>
      </c>
      <c r="P39" s="2">
        <v>6.5958308018185677E-3</v>
      </c>
      <c r="Q39" s="2">
        <v>6.5958308018185677E-3</v>
      </c>
      <c r="R39" s="2">
        <v>6.5958308018185677E-3</v>
      </c>
      <c r="S39" s="2">
        <v>6.5958308018185677E-3</v>
      </c>
      <c r="T39" s="2">
        <v>7.1581816842857032E-3</v>
      </c>
      <c r="U39" s="2">
        <v>1.1849559634911001E-2</v>
      </c>
      <c r="V39" s="2">
        <v>1.3952875945736772E-2</v>
      </c>
      <c r="W39" s="2">
        <v>1.3952875945736772E-2</v>
      </c>
      <c r="X39" s="2">
        <v>1.3952875945736772E-2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14.5" customHeight="1">
      <c r="A40" s="5">
        <v>43313</v>
      </c>
      <c r="B40" s="2">
        <v>0</v>
      </c>
      <c r="C40" s="2">
        <v>0</v>
      </c>
      <c r="D40" s="2">
        <v>0</v>
      </c>
      <c r="E40" s="2">
        <v>2.5694987074990874E-3</v>
      </c>
      <c r="F40" s="2">
        <v>4.6832504054927157E-3</v>
      </c>
      <c r="G40" s="2">
        <v>6.4272218271478497E-3</v>
      </c>
      <c r="H40" s="2">
        <v>7.3042876282618466E-3</v>
      </c>
      <c r="I40" s="2">
        <v>7.3042876282618466E-3</v>
      </c>
      <c r="J40" s="2">
        <v>7.3042876282618466E-3</v>
      </c>
      <c r="K40" s="2">
        <v>7.3042876282618466E-3</v>
      </c>
      <c r="L40" s="2">
        <v>7.3042876282618466E-3</v>
      </c>
      <c r="M40" s="2">
        <v>7.3042876282618466E-3</v>
      </c>
      <c r="N40" s="2">
        <v>7.3042876282618466E-3</v>
      </c>
      <c r="O40" s="2">
        <v>7.3042876282618466E-3</v>
      </c>
      <c r="P40" s="2">
        <v>7.3042876282618466E-3</v>
      </c>
      <c r="Q40" s="2">
        <v>7.3042876282618466E-3</v>
      </c>
      <c r="R40" s="2">
        <v>7.3042876282618466E-3</v>
      </c>
      <c r="S40" s="2">
        <v>7.3042876282618466E-3</v>
      </c>
      <c r="T40" s="2">
        <v>1.3298364300140236E-2</v>
      </c>
      <c r="U40" s="2">
        <v>1.5952475260250846E-2</v>
      </c>
      <c r="V40" s="2">
        <v>1.5952475260250846E-2</v>
      </c>
      <c r="W40" s="2">
        <v>1.5952475260250846E-2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ht="14.5" customHeight="1">
      <c r="A41" s="5">
        <v>43344</v>
      </c>
      <c r="B41" s="2">
        <v>0</v>
      </c>
      <c r="C41" s="2">
        <v>0</v>
      </c>
      <c r="D41" s="2">
        <v>0</v>
      </c>
      <c r="E41" s="2">
        <v>2.4734866815170451E-3</v>
      </c>
      <c r="F41" s="2">
        <v>4.8864622423114897E-3</v>
      </c>
      <c r="G41" s="2">
        <v>5.8338774639974111E-3</v>
      </c>
      <c r="H41" s="2">
        <v>6.8051808138325735E-3</v>
      </c>
      <c r="I41" s="2">
        <v>6.8051808138325735E-3</v>
      </c>
      <c r="J41" s="2">
        <v>6.8051808138325735E-3</v>
      </c>
      <c r="K41" s="2">
        <v>6.8051808138325735E-3</v>
      </c>
      <c r="L41" s="2">
        <v>6.8051808138325735E-3</v>
      </c>
      <c r="M41" s="2">
        <v>6.8051808138325735E-3</v>
      </c>
      <c r="N41" s="2">
        <v>6.8051808138325735E-3</v>
      </c>
      <c r="O41" s="2">
        <v>6.8051808138325735E-3</v>
      </c>
      <c r="P41" s="2">
        <v>6.8051808138325735E-3</v>
      </c>
      <c r="Q41" s="2">
        <v>6.8051808138325735E-3</v>
      </c>
      <c r="R41" s="2">
        <v>8.3333264128579339E-3</v>
      </c>
      <c r="S41" s="2">
        <v>1.3865307726777734E-2</v>
      </c>
      <c r="T41" s="2">
        <v>1.6299006463180971E-2</v>
      </c>
      <c r="U41" s="2">
        <v>1.6299006463180971E-2</v>
      </c>
      <c r="V41" s="2">
        <v>1.6299006463180971E-2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ht="14.5" customHeight="1">
      <c r="A42" s="5">
        <v>43374</v>
      </c>
      <c r="B42" s="2">
        <v>0</v>
      </c>
      <c r="C42" s="2">
        <v>0</v>
      </c>
      <c r="D42" s="2">
        <v>0</v>
      </c>
      <c r="E42" s="2">
        <v>1.9215341167666488E-3</v>
      </c>
      <c r="F42" s="2">
        <v>3.8328333537776173E-3</v>
      </c>
      <c r="G42" s="2">
        <v>5.2917448165666053E-3</v>
      </c>
      <c r="H42" s="2">
        <v>8.4957312837599802E-3</v>
      </c>
      <c r="I42" s="2">
        <v>8.4957312837599802E-3</v>
      </c>
      <c r="J42" s="2">
        <v>8.4957312837599802E-3</v>
      </c>
      <c r="K42" s="2">
        <v>8.4957312837599802E-3</v>
      </c>
      <c r="L42" s="2">
        <v>8.4957312837599802E-3</v>
      </c>
      <c r="M42" s="2">
        <v>8.4957312837599802E-3</v>
      </c>
      <c r="N42" s="2">
        <v>8.4957312837599802E-3</v>
      </c>
      <c r="O42" s="2">
        <v>8.4957312837599802E-3</v>
      </c>
      <c r="P42" s="2">
        <v>8.4957312837599802E-3</v>
      </c>
      <c r="Q42" s="2">
        <v>8.4957312837599802E-3</v>
      </c>
      <c r="R42" s="2">
        <v>1.5036776402971413E-2</v>
      </c>
      <c r="S42" s="2">
        <v>1.8320428192709824E-2</v>
      </c>
      <c r="T42" s="2">
        <v>1.8320428192709824E-2</v>
      </c>
      <c r="U42" s="2">
        <v>1.8320428192709824E-2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ht="14.5" customHeight="1">
      <c r="A43" s="5">
        <v>43405</v>
      </c>
      <c r="B43" s="2">
        <v>0</v>
      </c>
      <c r="C43" s="2">
        <v>0</v>
      </c>
      <c r="D43" s="2">
        <v>0</v>
      </c>
      <c r="E43" s="2">
        <v>1.6673416910021439E-3</v>
      </c>
      <c r="F43" s="2">
        <v>3.7065030582731817E-3</v>
      </c>
      <c r="G43" s="2">
        <v>4.9026112947486485E-3</v>
      </c>
      <c r="H43" s="2">
        <v>4.9026112947486485E-3</v>
      </c>
      <c r="I43" s="2">
        <v>6.9983386724580274E-3</v>
      </c>
      <c r="J43" s="2">
        <v>6.9983386724580274E-3</v>
      </c>
      <c r="K43" s="2">
        <v>6.9983386724580274E-3</v>
      </c>
      <c r="L43" s="2">
        <v>6.9983386724580274E-3</v>
      </c>
      <c r="M43" s="2">
        <v>6.9983386724580274E-3</v>
      </c>
      <c r="N43" s="2">
        <v>6.9983386724580274E-3</v>
      </c>
      <c r="O43" s="2">
        <v>6.9983386724580274E-3</v>
      </c>
      <c r="P43" s="2">
        <v>1.0892238135821663E-2</v>
      </c>
      <c r="Q43" s="2">
        <v>1.8345784784695885E-2</v>
      </c>
      <c r="R43" s="2">
        <v>1.9006929658684196E-2</v>
      </c>
      <c r="S43" s="2">
        <v>1.9006929658684196E-2</v>
      </c>
      <c r="T43" s="2">
        <v>1.9006929658684196E-2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ht="14.5" customHeight="1">
      <c r="A44" s="5">
        <v>43435</v>
      </c>
      <c r="B44" s="2">
        <v>0</v>
      </c>
      <c r="C44" s="2">
        <v>0</v>
      </c>
      <c r="D44" s="2">
        <v>0</v>
      </c>
      <c r="E44" s="2">
        <v>2.6460289104634259E-3</v>
      </c>
      <c r="F44" s="2">
        <v>5.9186583505187783E-3</v>
      </c>
      <c r="G44" s="2">
        <v>5.9186583505187783E-3</v>
      </c>
      <c r="H44" s="2">
        <v>6.1876767941929957E-3</v>
      </c>
      <c r="I44" s="2">
        <v>7.5616255150847767E-3</v>
      </c>
      <c r="J44" s="2">
        <v>7.5616255150847767E-3</v>
      </c>
      <c r="K44" s="2">
        <v>7.5616255150847767E-3</v>
      </c>
      <c r="L44" s="2">
        <v>7.5616255150847767E-3</v>
      </c>
      <c r="M44" s="2">
        <v>7.5616255150847767E-3</v>
      </c>
      <c r="N44" s="2">
        <v>7.5616255150847767E-3</v>
      </c>
      <c r="O44" s="2">
        <v>9.3416075872844537E-3</v>
      </c>
      <c r="P44" s="2">
        <v>1.6215378928796959E-2</v>
      </c>
      <c r="Q44" s="2">
        <v>2.048058701532797E-2</v>
      </c>
      <c r="R44" s="2">
        <v>2.048058701532797E-2</v>
      </c>
      <c r="S44" s="2">
        <v>2.048058701532797E-2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ht="14.5" customHeight="1">
      <c r="A45" s="5">
        <v>43466</v>
      </c>
      <c r="B45" s="2">
        <v>0</v>
      </c>
      <c r="C45" s="2">
        <v>0</v>
      </c>
      <c r="D45" s="2">
        <v>0</v>
      </c>
      <c r="E45" s="2">
        <v>3.4870281833646595E-3</v>
      </c>
      <c r="F45" s="2">
        <v>3.4870281833646595E-3</v>
      </c>
      <c r="G45" s="2">
        <v>9.7903870051314502E-3</v>
      </c>
      <c r="H45" s="2">
        <v>1.2814461236599916E-2</v>
      </c>
      <c r="I45" s="2">
        <v>1.2814461236599916E-2</v>
      </c>
      <c r="J45" s="2">
        <v>1.2814461236599916E-2</v>
      </c>
      <c r="K45" s="2">
        <v>1.2814461236599916E-2</v>
      </c>
      <c r="L45" s="2">
        <v>1.2814461236599916E-2</v>
      </c>
      <c r="M45" s="2">
        <v>1.2814461236599916E-2</v>
      </c>
      <c r="N45" s="2">
        <v>1.2814461236599916E-2</v>
      </c>
      <c r="O45" s="2">
        <v>2.303241113182046E-2</v>
      </c>
      <c r="P45" s="2">
        <v>2.8501585589933424E-2</v>
      </c>
      <c r="Q45" s="2">
        <v>2.8501585589933424E-2</v>
      </c>
      <c r="R45" s="2">
        <v>2.8501585589933424E-2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ht="14.5" customHeight="1">
      <c r="A46" s="5">
        <v>43497</v>
      </c>
      <c r="B46" s="2">
        <v>0</v>
      </c>
      <c r="C46" s="2">
        <v>0</v>
      </c>
      <c r="D46" s="2">
        <v>0</v>
      </c>
      <c r="E46" s="2">
        <v>5.7997127312756525E-4</v>
      </c>
      <c r="F46" s="2">
        <v>6.767336302277137E-3</v>
      </c>
      <c r="G46" s="2">
        <v>9.1563330829315375E-3</v>
      </c>
      <c r="H46" s="2">
        <v>9.1563330829315375E-3</v>
      </c>
      <c r="I46" s="2">
        <v>9.1563330829315375E-3</v>
      </c>
      <c r="J46" s="2">
        <v>9.1563330829315375E-3</v>
      </c>
      <c r="K46" s="2">
        <v>9.1563330829315375E-3</v>
      </c>
      <c r="L46" s="2">
        <v>9.1563330829315375E-3</v>
      </c>
      <c r="M46" s="2">
        <v>1.0274659904406278E-2</v>
      </c>
      <c r="N46" s="2">
        <v>1.7375906079296306E-2</v>
      </c>
      <c r="O46" s="2">
        <v>2.0358703725638663E-2</v>
      </c>
      <c r="P46" s="2">
        <v>2.0358703725638663E-2</v>
      </c>
      <c r="Q46" s="2">
        <v>2.0358703725638663E-2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ht="14.5" customHeight="1">
      <c r="A47" s="5">
        <v>43525</v>
      </c>
      <c r="B47" s="2">
        <v>0</v>
      </c>
      <c r="C47" s="2">
        <v>0</v>
      </c>
      <c r="D47" s="2">
        <v>0</v>
      </c>
      <c r="E47" s="2">
        <v>1.7136595050897905E-3</v>
      </c>
      <c r="F47" s="2">
        <v>4.8095057205637202E-3</v>
      </c>
      <c r="G47" s="2">
        <v>4.8095057205637202E-3</v>
      </c>
      <c r="H47" s="2">
        <v>6.5781104725586874E-3</v>
      </c>
      <c r="I47" s="2">
        <v>1.171870827464099E-2</v>
      </c>
      <c r="J47" s="2">
        <v>1.171870827464099E-2</v>
      </c>
      <c r="K47" s="2">
        <v>1.171870827464099E-2</v>
      </c>
      <c r="L47" s="2">
        <v>1.2116056172921755E-2</v>
      </c>
      <c r="M47" s="2">
        <v>2.0576432170448238E-2</v>
      </c>
      <c r="N47" s="2">
        <v>2.5418893481089517E-2</v>
      </c>
      <c r="O47" s="2">
        <v>2.5418893481089517E-2</v>
      </c>
      <c r="P47" s="2">
        <v>2.5418893481089517E-2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ht="14.5" customHeight="1">
      <c r="A48" s="5">
        <v>43556</v>
      </c>
      <c r="B48" s="2">
        <v>0</v>
      </c>
      <c r="C48" s="2">
        <v>0</v>
      </c>
      <c r="D48" s="2">
        <v>0</v>
      </c>
      <c r="E48" s="2">
        <v>2.2251530034785739E-3</v>
      </c>
      <c r="F48" s="2">
        <v>2.2251530034785739E-3</v>
      </c>
      <c r="G48" s="2">
        <v>6.9546660050291125E-3</v>
      </c>
      <c r="H48" s="2">
        <v>1.2371282860678307E-2</v>
      </c>
      <c r="I48" s="2">
        <v>1.2371282860678307E-2</v>
      </c>
      <c r="J48" s="2">
        <v>1.2371282860678307E-2</v>
      </c>
      <c r="K48" s="2">
        <v>1.2786792635716381E-2</v>
      </c>
      <c r="L48" s="2">
        <v>2.0993148578867121E-2</v>
      </c>
      <c r="M48" s="2">
        <v>2.532760579752831E-2</v>
      </c>
      <c r="N48" s="2">
        <v>2.532760579752831E-2</v>
      </c>
      <c r="O48" s="2">
        <v>2.532760579752831E-2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ht="14.5" customHeight="1">
      <c r="A49" s="5">
        <v>43586</v>
      </c>
      <c r="B49" s="2">
        <v>0</v>
      </c>
      <c r="C49" s="2">
        <v>0</v>
      </c>
      <c r="D49" s="2">
        <v>0</v>
      </c>
      <c r="E49" s="2">
        <v>3.6667000326643583E-4</v>
      </c>
      <c r="F49" s="2">
        <v>6.2970005339010125E-3</v>
      </c>
      <c r="G49" s="2">
        <v>8.9984745972286218E-3</v>
      </c>
      <c r="H49" s="2">
        <v>8.9984745972286218E-3</v>
      </c>
      <c r="I49" s="2">
        <v>8.9984745972286218E-3</v>
      </c>
      <c r="J49" s="2">
        <v>1.2878870093893369E-2</v>
      </c>
      <c r="K49" s="2">
        <v>1.8744452237819675E-2</v>
      </c>
      <c r="L49" s="2">
        <v>2.2224258978319325E-2</v>
      </c>
      <c r="M49" s="2">
        <v>2.2224258978319325E-2</v>
      </c>
      <c r="N49" s="2">
        <v>2.2224258978319325E-2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ht="14.5" customHeight="1">
      <c r="A50" s="5">
        <v>43617</v>
      </c>
      <c r="B50" s="2">
        <v>0</v>
      </c>
      <c r="C50" s="2">
        <v>0</v>
      </c>
      <c r="D50" s="2">
        <v>0</v>
      </c>
      <c r="E50" s="2">
        <v>3.2301323708822231E-3</v>
      </c>
      <c r="F50" s="2">
        <v>7.0970679091177848E-3</v>
      </c>
      <c r="G50" s="2">
        <v>7.0970679091177848E-3</v>
      </c>
      <c r="H50" s="2">
        <v>7.0970679091177848E-3</v>
      </c>
      <c r="I50" s="2">
        <v>1.2387428412357852E-2</v>
      </c>
      <c r="J50" s="2">
        <v>1.8635926433596867E-2</v>
      </c>
      <c r="K50" s="2">
        <v>2.2819737444113208E-2</v>
      </c>
      <c r="L50" s="2">
        <v>2.2819737444113208E-2</v>
      </c>
      <c r="M50" s="2">
        <v>2.2819737444113208E-2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ht="14.5" customHeight="1">
      <c r="A51" s="5">
        <v>43647</v>
      </c>
      <c r="B51" s="2">
        <v>0</v>
      </c>
      <c r="C51" s="2">
        <v>0</v>
      </c>
      <c r="D51" s="2">
        <v>0</v>
      </c>
      <c r="E51" s="2">
        <v>1.5797100539408897E-3</v>
      </c>
      <c r="F51" s="2">
        <v>1.5797100539408897E-3</v>
      </c>
      <c r="G51" s="2">
        <v>5.829473325318032E-3</v>
      </c>
      <c r="H51" s="2">
        <v>1.115997561536582E-2</v>
      </c>
      <c r="I51" s="2">
        <v>1.323486559164708E-2</v>
      </c>
      <c r="J51" s="2">
        <v>1.9627386959583534E-2</v>
      </c>
      <c r="K51" s="2">
        <v>1.9627386959583534E-2</v>
      </c>
      <c r="L51" s="2">
        <v>1.9627386959583534E-2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ht="14.5" customHeight="1">
      <c r="A52" s="5">
        <v>43678</v>
      </c>
      <c r="B52" s="2">
        <v>0</v>
      </c>
      <c r="C52" s="2">
        <v>0</v>
      </c>
      <c r="D52" s="2">
        <v>0</v>
      </c>
      <c r="E52" s="2">
        <v>4.1863622743594237E-4</v>
      </c>
      <c r="F52" s="2">
        <v>2.341117954633958E-3</v>
      </c>
      <c r="G52" s="2">
        <v>5.0949841744928588E-3</v>
      </c>
      <c r="H52" s="2">
        <v>8.8808608835266312E-3</v>
      </c>
      <c r="I52" s="2">
        <v>1.3886361972022187E-2</v>
      </c>
      <c r="J52" s="2">
        <v>1.5719977145325876E-2</v>
      </c>
      <c r="K52" s="2">
        <v>1.5719977145325876E-2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ht="14.5" customHeight="1">
      <c r="A53" s="5">
        <v>43709</v>
      </c>
      <c r="B53" s="2">
        <v>0</v>
      </c>
      <c r="C53" s="2">
        <v>0</v>
      </c>
      <c r="D53" s="2">
        <v>0</v>
      </c>
      <c r="E53" s="2">
        <v>7.7267422230495254E-4</v>
      </c>
      <c r="F53" s="2">
        <v>4.9349240663117844E-3</v>
      </c>
      <c r="G53" s="2">
        <v>8.730435085340868E-3</v>
      </c>
      <c r="H53" s="2">
        <v>1.4151592593226577E-2</v>
      </c>
      <c r="I53" s="2">
        <v>1.6425385372977826E-2</v>
      </c>
      <c r="J53" s="2">
        <v>1.6425385372977826E-2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ht="14.5" customHeight="1">
      <c r="A54" s="5">
        <v>43739</v>
      </c>
      <c r="B54" s="2">
        <v>0</v>
      </c>
      <c r="C54" s="2">
        <v>0</v>
      </c>
      <c r="D54" s="2">
        <v>0</v>
      </c>
      <c r="E54" s="2">
        <v>3.3994014022124676E-3</v>
      </c>
      <c r="F54" s="2">
        <v>5.6106747741162151E-3</v>
      </c>
      <c r="G54" s="2">
        <v>1.0094521774586607E-2</v>
      </c>
      <c r="H54" s="2">
        <v>1.2391114862681416E-2</v>
      </c>
      <c r="I54" s="2">
        <v>1.2369307301955082E-2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ht="14.5" customHeight="1">
      <c r="A55" s="5">
        <v>43770</v>
      </c>
      <c r="B55" s="2">
        <v>0</v>
      </c>
      <c r="C55" s="2">
        <v>0</v>
      </c>
      <c r="D55" s="2">
        <v>0</v>
      </c>
      <c r="E55" s="2">
        <v>2.4046125956693316E-3</v>
      </c>
      <c r="F55" s="2">
        <v>7.1701666791390978E-3</v>
      </c>
      <c r="G55" s="2">
        <v>1.2411544536575095E-2</v>
      </c>
      <c r="H55" s="2">
        <v>1.3901626891200917E-2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ht="14.5" customHeight="1">
      <c r="A56" s="5">
        <v>43800</v>
      </c>
      <c r="B56" s="2">
        <v>0</v>
      </c>
      <c r="C56" s="2">
        <v>0</v>
      </c>
      <c r="D56" s="2">
        <v>0</v>
      </c>
      <c r="E56" s="2">
        <v>1.2495694151966115E-3</v>
      </c>
      <c r="F56" s="2">
        <v>5.3651544025251369E-3</v>
      </c>
      <c r="G56" s="2">
        <v>5.1781676622961849E-3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ht="14.5" customHeight="1">
      <c r="A57" s="5">
        <v>43831</v>
      </c>
      <c r="B57" s="2">
        <v>0</v>
      </c>
      <c r="C57" s="2">
        <v>0</v>
      </c>
      <c r="D57" s="2">
        <v>0</v>
      </c>
      <c r="E57" s="2">
        <v>1.6733944884338953E-2</v>
      </c>
      <c r="F57" s="2">
        <v>1.6733944884338953E-2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ht="14.5" customHeight="1">
      <c r="A58" s="5">
        <v>43862</v>
      </c>
      <c r="B58" s="2">
        <v>0</v>
      </c>
      <c r="C58" s="2">
        <v>0</v>
      </c>
      <c r="D58" s="2">
        <v>0</v>
      </c>
      <c r="E58" s="2"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ht="14.5" customHeight="1">
      <c r="A59" s="5">
        <v>43891</v>
      </c>
      <c r="B59" s="2">
        <v>0</v>
      </c>
      <c r="C59" s="2">
        <v>0</v>
      </c>
      <c r="D59" s="2"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ht="14.5" customHeight="1">
      <c r="A60" s="5">
        <v>43922</v>
      </c>
      <c r="B60" s="2">
        <v>0</v>
      </c>
      <c r="C60" s="2"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ht="14.5" customHeight="1">
      <c r="A61" s="5">
        <v>43952</v>
      </c>
      <c r="B61" s="2"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ht="14.5" customHeight="1">
      <c r="A62" s="1" t="s">
        <v>4</v>
      </c>
      <c r="B62" s="6">
        <f>AVERAGE(B9:B61)</f>
        <v>0</v>
      </c>
      <c r="C62" s="6">
        <f t="shared" ref="C62:BB62" si="5">AVERAGE(C9:C61)</f>
        <v>0</v>
      </c>
      <c r="D62" s="6">
        <f t="shared" si="5"/>
        <v>0</v>
      </c>
      <c r="E62" s="6">
        <f t="shared" si="5"/>
        <v>2.7240265708996739E-3</v>
      </c>
      <c r="F62" s="6">
        <f t="shared" si="5"/>
        <v>5.3373256359809966E-3</v>
      </c>
      <c r="G62" s="6">
        <f t="shared" si="5"/>
        <v>7.1700276041769713E-3</v>
      </c>
      <c r="H62" s="6">
        <f t="shared" si="5"/>
        <v>9.2002849117047911E-3</v>
      </c>
      <c r="I62" s="6">
        <f t="shared" si="5"/>
        <v>9.7367915705351971E-3</v>
      </c>
      <c r="J62" s="6">
        <f t="shared" si="5"/>
        <v>1.0165958937947575E-2</v>
      </c>
      <c r="K62" s="6">
        <f t="shared" si="5"/>
        <v>1.0365096891512434E-2</v>
      </c>
      <c r="L62" s="6">
        <f t="shared" si="5"/>
        <v>1.0537457232510886E-2</v>
      </c>
      <c r="M62" s="6">
        <f t="shared" si="5"/>
        <v>1.0670217991211975E-2</v>
      </c>
      <c r="N62" s="6">
        <f t="shared" si="5"/>
        <v>1.06868012714906E-2</v>
      </c>
      <c r="O62" s="6">
        <f t="shared" si="5"/>
        <v>1.0779291920046251E-2</v>
      </c>
      <c r="P62" s="6">
        <f t="shared" si="5"/>
        <v>1.0831303542781646E-2</v>
      </c>
      <c r="Q62" s="6">
        <f t="shared" si="5"/>
        <v>1.0759562424814925E-2</v>
      </c>
      <c r="R62" s="6">
        <f t="shared" si="5"/>
        <v>1.0775086566313302E-2</v>
      </c>
      <c r="S62" s="6">
        <f t="shared" si="5"/>
        <v>1.0533038498511603E-2</v>
      </c>
      <c r="T62" s="6">
        <f t="shared" si="5"/>
        <v>1.0505683577766815E-2</v>
      </c>
      <c r="U62" s="6">
        <f t="shared" si="5"/>
        <v>1.0483533851787144E-2</v>
      </c>
      <c r="V62" s="6">
        <f t="shared" si="5"/>
        <v>1.0419146888949448E-2</v>
      </c>
      <c r="W62" s="6">
        <f t="shared" si="5"/>
        <v>1.0441427810386131E-2</v>
      </c>
      <c r="X62" s="6">
        <f t="shared" si="5"/>
        <v>1.0465531486054806E-2</v>
      </c>
      <c r="Y62" s="6">
        <f t="shared" si="5"/>
        <v>1.0537639361099378E-2</v>
      </c>
      <c r="Z62" s="6">
        <f t="shared" si="5"/>
        <v>1.0669023642802197E-2</v>
      </c>
      <c r="AA62" s="6">
        <f t="shared" si="5"/>
        <v>1.0675077772577536E-2</v>
      </c>
      <c r="AB62" s="6">
        <f t="shared" si="5"/>
        <v>1.0658270448196741E-2</v>
      </c>
      <c r="AC62" s="6">
        <f t="shared" si="5"/>
        <v>1.0720396471159245E-2</v>
      </c>
      <c r="AD62" s="6">
        <f t="shared" si="5"/>
        <v>1.0769160015391988E-2</v>
      </c>
      <c r="AE62" s="6">
        <f t="shared" si="5"/>
        <v>1.0837205490000933E-2</v>
      </c>
      <c r="AF62" s="6">
        <f t="shared" si="5"/>
        <v>1.0924196890695039E-2</v>
      </c>
      <c r="AG62" s="6">
        <f t="shared" si="5"/>
        <v>1.1005869663729609E-2</v>
      </c>
      <c r="AH62" s="6">
        <f t="shared" si="5"/>
        <v>1.1017328358239726E-2</v>
      </c>
      <c r="AI62" s="6">
        <f t="shared" si="5"/>
        <v>1.0646039883284291E-2</v>
      </c>
      <c r="AJ62" s="6">
        <f t="shared" si="5"/>
        <v>9.9802362803349549E-3</v>
      </c>
      <c r="AK62" s="6">
        <f t="shared" si="5"/>
        <v>9.1622932601217524E-3</v>
      </c>
      <c r="AL62" s="6">
        <f t="shared" si="5"/>
        <v>8.2583090899986233E-3</v>
      </c>
      <c r="AM62" s="6">
        <f t="shared" si="5"/>
        <v>7.5671863741990052E-3</v>
      </c>
      <c r="AN62" s="6">
        <f t="shared" si="5"/>
        <v>6.8783313235041164E-3</v>
      </c>
      <c r="AO62" s="6">
        <f t="shared" si="5"/>
        <v>6.8412955049776247E-3</v>
      </c>
      <c r="AP62" s="6">
        <f t="shared" si="5"/>
        <v>6.9721612208794009E-3</v>
      </c>
      <c r="AQ62" s="6">
        <f t="shared" si="5"/>
        <v>7.2024474731065815E-3</v>
      </c>
      <c r="AR62" s="6">
        <f t="shared" si="5"/>
        <v>7.5129923595916945E-3</v>
      </c>
      <c r="AS62" s="6">
        <f t="shared" si="5"/>
        <v>7.385138035230554E-3</v>
      </c>
      <c r="AT62" s="6">
        <f t="shared" si="5"/>
        <v>7.4345320313775158E-3</v>
      </c>
      <c r="AU62" s="6">
        <f t="shared" si="5"/>
        <v>7.6238418990946235E-3</v>
      </c>
      <c r="AV62" s="6">
        <f t="shared" si="5"/>
        <v>7.8811938936812903E-3</v>
      </c>
      <c r="AW62" s="6">
        <f t="shared" si="5"/>
        <v>7.9367045374855935E-3</v>
      </c>
      <c r="AX62" s="6">
        <f t="shared" si="5"/>
        <v>7.8774443363611758E-3</v>
      </c>
      <c r="AY62" s="6">
        <f t="shared" si="5"/>
        <v>7.6921390888475098E-3</v>
      </c>
      <c r="AZ62" s="6">
        <f t="shared" si="5"/>
        <v>7.3196820508914968E-3</v>
      </c>
      <c r="BA62" s="6">
        <f t="shared" si="5"/>
        <v>7.7106895021587293E-3</v>
      </c>
      <c r="BB62" s="6">
        <f t="shared" si="5"/>
        <v>7.6406036572932772E-3</v>
      </c>
    </row>
    <row r="63" spans="1:54" ht="14.5" customHeight="1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</row>
    <row r="64" spans="1:54" s="11" customFormat="1" ht="14.5" customHeight="1"/>
    <row r="65" spans="1:54" ht="14.5" customHeight="1">
      <c r="A65" s="1" t="s">
        <v>6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  <c r="AM65" s="1">
        <v>38</v>
      </c>
      <c r="AN65" s="1">
        <v>39</v>
      </c>
      <c r="AO65" s="1">
        <v>40</v>
      </c>
      <c r="AP65" s="1">
        <v>41</v>
      </c>
      <c r="AQ65" s="1">
        <v>42</v>
      </c>
      <c r="AR65" s="1">
        <v>43</v>
      </c>
      <c r="AS65" s="1">
        <v>44</v>
      </c>
      <c r="AT65" s="1">
        <v>45</v>
      </c>
      <c r="AU65" s="1">
        <v>46</v>
      </c>
      <c r="AV65" s="1">
        <v>47</v>
      </c>
      <c r="AW65" s="1">
        <v>48</v>
      </c>
      <c r="AX65" s="1">
        <v>49</v>
      </c>
      <c r="AY65" s="1">
        <v>50</v>
      </c>
      <c r="AZ65" s="1">
        <v>51</v>
      </c>
      <c r="BA65" s="1">
        <v>52</v>
      </c>
      <c r="BB65" s="1">
        <v>53</v>
      </c>
    </row>
    <row r="66" spans="1:54" ht="14.5" customHeight="1">
      <c r="A66" s="5">
        <v>42370</v>
      </c>
      <c r="B66" s="6">
        <f>B9</f>
        <v>0</v>
      </c>
      <c r="C66" s="2">
        <f>IF(C9="","",C9-B9)</f>
        <v>0</v>
      </c>
      <c r="D66" s="2">
        <f t="shared" ref="D66:BB66" si="6">IF(D9="","",D9-C9)</f>
        <v>0</v>
      </c>
      <c r="E66" s="2">
        <f t="shared" si="6"/>
        <v>1.1962859722176161E-3</v>
      </c>
      <c r="F66" s="2">
        <f t="shared" si="6"/>
        <v>1.6095473992715121E-3</v>
      </c>
      <c r="G66" s="2">
        <f t="shared" si="6"/>
        <v>1.1197597845102065E-3</v>
      </c>
      <c r="H66" s="2">
        <f t="shared" si="6"/>
        <v>1.729123629180678E-3</v>
      </c>
      <c r="I66" s="2">
        <f t="shared" si="6"/>
        <v>7.4015674482850059E-4</v>
      </c>
      <c r="J66" s="2">
        <f t="shared" si="6"/>
        <v>4.0036202674816057E-4</v>
      </c>
      <c r="K66" s="2">
        <f t="shared" si="6"/>
        <v>6.7896521002102934E-4</v>
      </c>
      <c r="L66" s="2">
        <f t="shared" si="6"/>
        <v>1.66402890515574E-4</v>
      </c>
      <c r="M66" s="2">
        <f t="shared" si="6"/>
        <v>0</v>
      </c>
      <c r="N66" s="2">
        <f t="shared" si="6"/>
        <v>0</v>
      </c>
      <c r="O66" s="2">
        <f t="shared" si="6"/>
        <v>0</v>
      </c>
      <c r="P66" s="2">
        <f t="shared" si="6"/>
        <v>0</v>
      </c>
      <c r="Q66" s="2">
        <f t="shared" si="6"/>
        <v>0</v>
      </c>
      <c r="R66" s="2">
        <f t="shared" si="6"/>
        <v>0</v>
      </c>
      <c r="S66" s="2">
        <f t="shared" si="6"/>
        <v>0</v>
      </c>
      <c r="T66" s="2">
        <f t="shared" si="6"/>
        <v>0</v>
      </c>
      <c r="U66" s="2">
        <f t="shared" si="6"/>
        <v>0</v>
      </c>
      <c r="V66" s="2">
        <f t="shared" si="6"/>
        <v>0</v>
      </c>
      <c r="W66" s="2">
        <f t="shared" si="6"/>
        <v>0</v>
      </c>
      <c r="X66" s="2">
        <f t="shared" si="6"/>
        <v>0</v>
      </c>
      <c r="Y66" s="2">
        <f t="shared" si="6"/>
        <v>0</v>
      </c>
      <c r="Z66" s="2">
        <f t="shared" si="6"/>
        <v>0</v>
      </c>
      <c r="AA66" s="2">
        <f t="shared" si="6"/>
        <v>0</v>
      </c>
      <c r="AB66" s="2">
        <f t="shared" si="6"/>
        <v>0</v>
      </c>
      <c r="AC66" s="2">
        <f t="shared" si="6"/>
        <v>0</v>
      </c>
      <c r="AD66" s="2">
        <f t="shared" si="6"/>
        <v>0</v>
      </c>
      <c r="AE66" s="2">
        <f t="shared" si="6"/>
        <v>0</v>
      </c>
      <c r="AF66" s="2">
        <f t="shared" si="6"/>
        <v>0</v>
      </c>
      <c r="AG66" s="2">
        <f t="shared" si="6"/>
        <v>0</v>
      </c>
      <c r="AH66" s="2">
        <f t="shared" si="6"/>
        <v>0</v>
      </c>
      <c r="AI66" s="2">
        <f t="shared" si="6"/>
        <v>0</v>
      </c>
      <c r="AJ66" s="2">
        <f t="shared" si="6"/>
        <v>0</v>
      </c>
      <c r="AK66" s="2">
        <f t="shared" si="6"/>
        <v>0</v>
      </c>
      <c r="AL66" s="2">
        <f t="shared" si="6"/>
        <v>0</v>
      </c>
      <c r="AM66" s="2">
        <f t="shared" si="6"/>
        <v>0</v>
      </c>
      <c r="AN66" s="2">
        <f t="shared" si="6"/>
        <v>0</v>
      </c>
      <c r="AO66" s="2">
        <f t="shared" si="6"/>
        <v>0</v>
      </c>
      <c r="AP66" s="2">
        <f t="shared" si="6"/>
        <v>0</v>
      </c>
      <c r="AQ66" s="2">
        <f t="shared" si="6"/>
        <v>0</v>
      </c>
      <c r="AR66" s="2">
        <f t="shared" si="6"/>
        <v>0</v>
      </c>
      <c r="AS66" s="2">
        <f t="shared" si="6"/>
        <v>0</v>
      </c>
      <c r="AT66" s="2">
        <f t="shared" si="6"/>
        <v>0</v>
      </c>
      <c r="AU66" s="2">
        <f t="shared" si="6"/>
        <v>0</v>
      </c>
      <c r="AV66" s="2">
        <f t="shared" si="6"/>
        <v>0</v>
      </c>
      <c r="AW66" s="2">
        <f t="shared" si="6"/>
        <v>0</v>
      </c>
      <c r="AX66" s="2">
        <f t="shared" si="6"/>
        <v>0</v>
      </c>
      <c r="AY66" s="2">
        <f t="shared" si="6"/>
        <v>0</v>
      </c>
      <c r="AZ66" s="2">
        <f t="shared" si="6"/>
        <v>0</v>
      </c>
      <c r="BA66" s="2">
        <f t="shared" si="6"/>
        <v>0</v>
      </c>
      <c r="BB66" s="2">
        <f t="shared" si="6"/>
        <v>0</v>
      </c>
    </row>
    <row r="67" spans="1:54" ht="14.5" customHeight="1">
      <c r="A67" s="5">
        <v>42401</v>
      </c>
      <c r="B67" s="6">
        <f t="shared" ref="B67:B118" si="7">B10</f>
        <v>0</v>
      </c>
      <c r="C67" s="2">
        <f t="shared" ref="C67:BB67" si="8">IF(C10="","",C10-B10)</f>
        <v>0</v>
      </c>
      <c r="D67" s="2">
        <f t="shared" si="8"/>
        <v>0</v>
      </c>
      <c r="E67" s="2">
        <f t="shared" si="8"/>
        <v>1.1831371134973566E-3</v>
      </c>
      <c r="F67" s="2">
        <f t="shared" si="8"/>
        <v>2.5551141990670457E-3</v>
      </c>
      <c r="G67" s="2">
        <f t="shared" si="8"/>
        <v>1.2106315433439247E-3</v>
      </c>
      <c r="H67" s="2">
        <f t="shared" si="8"/>
        <v>1.5517990895613882E-3</v>
      </c>
      <c r="I67" s="2">
        <f t="shared" si="8"/>
        <v>1.2800934015544654E-3</v>
      </c>
      <c r="J67" s="2">
        <f t="shared" si="8"/>
        <v>0</v>
      </c>
      <c r="K67" s="2">
        <f t="shared" si="8"/>
        <v>0</v>
      </c>
      <c r="L67" s="2">
        <f t="shared" si="8"/>
        <v>0</v>
      </c>
      <c r="M67" s="2">
        <f t="shared" si="8"/>
        <v>0</v>
      </c>
      <c r="N67" s="2">
        <f t="shared" si="8"/>
        <v>0</v>
      </c>
      <c r="O67" s="2">
        <f t="shared" si="8"/>
        <v>0</v>
      </c>
      <c r="P67" s="2">
        <f t="shared" si="8"/>
        <v>0</v>
      </c>
      <c r="Q67" s="2">
        <f t="shared" si="8"/>
        <v>0</v>
      </c>
      <c r="R67" s="2">
        <f t="shared" si="8"/>
        <v>0</v>
      </c>
      <c r="S67" s="2">
        <f t="shared" si="8"/>
        <v>0</v>
      </c>
      <c r="T67" s="2">
        <f t="shared" si="8"/>
        <v>0</v>
      </c>
      <c r="U67" s="2">
        <f t="shared" si="8"/>
        <v>0</v>
      </c>
      <c r="V67" s="2">
        <f t="shared" si="8"/>
        <v>0</v>
      </c>
      <c r="W67" s="2">
        <f t="shared" si="8"/>
        <v>0</v>
      </c>
      <c r="X67" s="2">
        <f t="shared" si="8"/>
        <v>0</v>
      </c>
      <c r="Y67" s="2">
        <f t="shared" si="8"/>
        <v>0</v>
      </c>
      <c r="Z67" s="2">
        <f t="shared" si="8"/>
        <v>0</v>
      </c>
      <c r="AA67" s="2">
        <f t="shared" si="8"/>
        <v>0</v>
      </c>
      <c r="AB67" s="2">
        <f t="shared" si="8"/>
        <v>0</v>
      </c>
      <c r="AC67" s="2">
        <f t="shared" si="8"/>
        <v>0</v>
      </c>
      <c r="AD67" s="2">
        <f t="shared" si="8"/>
        <v>0</v>
      </c>
      <c r="AE67" s="2">
        <f t="shared" si="8"/>
        <v>0</v>
      </c>
      <c r="AF67" s="2">
        <f t="shared" si="8"/>
        <v>0</v>
      </c>
      <c r="AG67" s="2">
        <f t="shared" si="8"/>
        <v>0</v>
      </c>
      <c r="AH67" s="2">
        <f t="shared" si="8"/>
        <v>0</v>
      </c>
      <c r="AI67" s="2">
        <f t="shared" si="8"/>
        <v>0</v>
      </c>
      <c r="AJ67" s="2">
        <f t="shared" si="8"/>
        <v>0</v>
      </c>
      <c r="AK67" s="2">
        <f t="shared" si="8"/>
        <v>0</v>
      </c>
      <c r="AL67" s="2">
        <f t="shared" si="8"/>
        <v>0</v>
      </c>
      <c r="AM67" s="2">
        <f t="shared" si="8"/>
        <v>0</v>
      </c>
      <c r="AN67" s="2">
        <f t="shared" si="8"/>
        <v>0</v>
      </c>
      <c r="AO67" s="2">
        <f t="shared" si="8"/>
        <v>0</v>
      </c>
      <c r="AP67" s="2">
        <f t="shared" si="8"/>
        <v>0</v>
      </c>
      <c r="AQ67" s="2">
        <f t="shared" si="8"/>
        <v>0</v>
      </c>
      <c r="AR67" s="2">
        <f t="shared" si="8"/>
        <v>0</v>
      </c>
      <c r="AS67" s="2">
        <f t="shared" si="8"/>
        <v>0</v>
      </c>
      <c r="AT67" s="2">
        <f t="shared" si="8"/>
        <v>0</v>
      </c>
      <c r="AU67" s="2">
        <f t="shared" si="8"/>
        <v>0</v>
      </c>
      <c r="AV67" s="2">
        <f t="shared" si="8"/>
        <v>0</v>
      </c>
      <c r="AW67" s="2">
        <f t="shared" si="8"/>
        <v>0</v>
      </c>
      <c r="AX67" s="2">
        <f t="shared" si="8"/>
        <v>0</v>
      </c>
      <c r="AY67" s="2">
        <f t="shared" si="8"/>
        <v>0</v>
      </c>
      <c r="AZ67" s="2">
        <f t="shared" si="8"/>
        <v>0</v>
      </c>
      <c r="BA67" s="2">
        <f t="shared" si="8"/>
        <v>0</v>
      </c>
      <c r="BB67" s="2" t="str">
        <f t="shared" si="8"/>
        <v/>
      </c>
    </row>
    <row r="68" spans="1:54" ht="14.5" customHeight="1">
      <c r="A68" s="5">
        <v>42430</v>
      </c>
      <c r="B68" s="6">
        <f t="shared" si="7"/>
        <v>0</v>
      </c>
      <c r="C68" s="2">
        <f t="shared" ref="C68:BB68" si="9">IF(C11="","",C11-B11)</f>
        <v>0</v>
      </c>
      <c r="D68" s="2">
        <f t="shared" si="9"/>
        <v>0</v>
      </c>
      <c r="E68" s="2">
        <f t="shared" si="9"/>
        <v>1.6887275062240543E-3</v>
      </c>
      <c r="F68" s="2">
        <f t="shared" si="9"/>
        <v>1.5298036393454034E-3</v>
      </c>
      <c r="G68" s="2">
        <f t="shared" si="9"/>
        <v>4.9776081911104319E-4</v>
      </c>
      <c r="H68" s="2">
        <f t="shared" si="9"/>
        <v>1.9560904999429561E-3</v>
      </c>
      <c r="I68" s="2">
        <f t="shared" si="9"/>
        <v>1.0396937460406975E-4</v>
      </c>
      <c r="J68" s="2">
        <f t="shared" si="9"/>
        <v>3.8349628631855013E-4</v>
      </c>
      <c r="K68" s="2">
        <f t="shared" si="9"/>
        <v>3.7781902281095424E-4</v>
      </c>
      <c r="L68" s="2">
        <f t="shared" si="9"/>
        <v>0</v>
      </c>
      <c r="M68" s="2">
        <f t="shared" si="9"/>
        <v>0</v>
      </c>
      <c r="N68" s="2">
        <f t="shared" si="9"/>
        <v>0</v>
      </c>
      <c r="O68" s="2">
        <f t="shared" si="9"/>
        <v>0</v>
      </c>
      <c r="P68" s="2">
        <f t="shared" si="9"/>
        <v>0</v>
      </c>
      <c r="Q68" s="2">
        <f t="shared" si="9"/>
        <v>0</v>
      </c>
      <c r="R68" s="2">
        <f t="shared" si="9"/>
        <v>0</v>
      </c>
      <c r="S68" s="2">
        <f t="shared" si="9"/>
        <v>0</v>
      </c>
      <c r="T68" s="2">
        <f t="shared" si="9"/>
        <v>0</v>
      </c>
      <c r="U68" s="2">
        <f t="shared" si="9"/>
        <v>0</v>
      </c>
      <c r="V68" s="2">
        <f t="shared" si="9"/>
        <v>0</v>
      </c>
      <c r="W68" s="2">
        <f t="shared" si="9"/>
        <v>0</v>
      </c>
      <c r="X68" s="2">
        <f t="shared" si="9"/>
        <v>0</v>
      </c>
      <c r="Y68" s="2">
        <f t="shared" si="9"/>
        <v>0</v>
      </c>
      <c r="Z68" s="2">
        <f t="shared" si="9"/>
        <v>0</v>
      </c>
      <c r="AA68" s="2">
        <f t="shared" si="9"/>
        <v>0</v>
      </c>
      <c r="AB68" s="2">
        <f t="shared" si="9"/>
        <v>0</v>
      </c>
      <c r="AC68" s="2">
        <f t="shared" si="9"/>
        <v>0</v>
      </c>
      <c r="AD68" s="2">
        <f t="shared" si="9"/>
        <v>0</v>
      </c>
      <c r="AE68" s="2">
        <f t="shared" si="9"/>
        <v>0</v>
      </c>
      <c r="AF68" s="2">
        <f t="shared" si="9"/>
        <v>0</v>
      </c>
      <c r="AG68" s="2">
        <f t="shared" si="9"/>
        <v>0</v>
      </c>
      <c r="AH68" s="2">
        <f t="shared" si="9"/>
        <v>0</v>
      </c>
      <c r="AI68" s="2">
        <f t="shared" si="9"/>
        <v>0</v>
      </c>
      <c r="AJ68" s="2">
        <f t="shared" si="9"/>
        <v>0</v>
      </c>
      <c r="AK68" s="2">
        <f t="shared" si="9"/>
        <v>0</v>
      </c>
      <c r="AL68" s="2">
        <f t="shared" si="9"/>
        <v>0</v>
      </c>
      <c r="AM68" s="2">
        <f t="shared" si="9"/>
        <v>0</v>
      </c>
      <c r="AN68" s="2">
        <f t="shared" si="9"/>
        <v>0</v>
      </c>
      <c r="AO68" s="2">
        <f t="shared" si="9"/>
        <v>0</v>
      </c>
      <c r="AP68" s="2">
        <f t="shared" si="9"/>
        <v>0</v>
      </c>
      <c r="AQ68" s="2">
        <f t="shared" si="9"/>
        <v>0</v>
      </c>
      <c r="AR68" s="2">
        <f t="shared" si="9"/>
        <v>0</v>
      </c>
      <c r="AS68" s="2">
        <f t="shared" si="9"/>
        <v>0</v>
      </c>
      <c r="AT68" s="2">
        <f t="shared" si="9"/>
        <v>0</v>
      </c>
      <c r="AU68" s="2">
        <f t="shared" si="9"/>
        <v>0</v>
      </c>
      <c r="AV68" s="2">
        <f t="shared" si="9"/>
        <v>0</v>
      </c>
      <c r="AW68" s="2">
        <f t="shared" si="9"/>
        <v>0</v>
      </c>
      <c r="AX68" s="2">
        <f t="shared" si="9"/>
        <v>0</v>
      </c>
      <c r="AY68" s="2">
        <f t="shared" si="9"/>
        <v>0</v>
      </c>
      <c r="AZ68" s="2">
        <f t="shared" si="9"/>
        <v>0</v>
      </c>
      <c r="BA68" s="2" t="str">
        <f t="shared" si="9"/>
        <v/>
      </c>
      <c r="BB68" s="2" t="str">
        <f t="shared" si="9"/>
        <v/>
      </c>
    </row>
    <row r="69" spans="1:54" ht="14.5" customHeight="1">
      <c r="A69" s="5">
        <v>42461</v>
      </c>
      <c r="B69" s="6">
        <f t="shared" si="7"/>
        <v>0</v>
      </c>
      <c r="C69" s="2">
        <f t="shared" ref="C69:BB69" si="10">IF(C12="","",C12-B12)</f>
        <v>0</v>
      </c>
      <c r="D69" s="2">
        <f t="shared" si="10"/>
        <v>0</v>
      </c>
      <c r="E69" s="2">
        <f t="shared" si="10"/>
        <v>1.7330341896339703E-3</v>
      </c>
      <c r="F69" s="2">
        <f t="shared" si="10"/>
        <v>2.6138092880464408E-3</v>
      </c>
      <c r="G69" s="2">
        <f t="shared" si="10"/>
        <v>1.1518757250533708E-3</v>
      </c>
      <c r="H69" s="2">
        <f t="shared" si="10"/>
        <v>2.6100758186548487E-3</v>
      </c>
      <c r="I69" s="2">
        <f t="shared" si="10"/>
        <v>7.0071518132691982E-4</v>
      </c>
      <c r="J69" s="2">
        <f t="shared" si="10"/>
        <v>0</v>
      </c>
      <c r="K69" s="2">
        <f t="shared" si="10"/>
        <v>0</v>
      </c>
      <c r="L69" s="2">
        <f t="shared" si="10"/>
        <v>0</v>
      </c>
      <c r="M69" s="2">
        <f t="shared" si="10"/>
        <v>0</v>
      </c>
      <c r="N69" s="2">
        <f t="shared" si="10"/>
        <v>0</v>
      </c>
      <c r="O69" s="2">
        <f t="shared" si="10"/>
        <v>0</v>
      </c>
      <c r="P69" s="2">
        <f t="shared" si="10"/>
        <v>0</v>
      </c>
      <c r="Q69" s="2">
        <f t="shared" si="10"/>
        <v>0</v>
      </c>
      <c r="R69" s="2">
        <f t="shared" si="10"/>
        <v>0</v>
      </c>
      <c r="S69" s="2">
        <f t="shared" si="10"/>
        <v>0</v>
      </c>
      <c r="T69" s="2">
        <f t="shared" si="10"/>
        <v>0</v>
      </c>
      <c r="U69" s="2">
        <f t="shared" si="10"/>
        <v>0</v>
      </c>
      <c r="V69" s="2">
        <f t="shared" si="10"/>
        <v>0</v>
      </c>
      <c r="W69" s="2">
        <f t="shared" si="10"/>
        <v>0</v>
      </c>
      <c r="X69" s="2">
        <f t="shared" si="10"/>
        <v>0</v>
      </c>
      <c r="Y69" s="2">
        <f t="shared" si="10"/>
        <v>0</v>
      </c>
      <c r="Z69" s="2">
        <f t="shared" si="10"/>
        <v>0</v>
      </c>
      <c r="AA69" s="2">
        <f t="shared" si="10"/>
        <v>0</v>
      </c>
      <c r="AB69" s="2">
        <f t="shared" si="10"/>
        <v>0</v>
      </c>
      <c r="AC69" s="2">
        <f t="shared" si="10"/>
        <v>0</v>
      </c>
      <c r="AD69" s="2">
        <f t="shared" si="10"/>
        <v>0</v>
      </c>
      <c r="AE69" s="2">
        <f t="shared" si="10"/>
        <v>0</v>
      </c>
      <c r="AF69" s="2">
        <f t="shared" si="10"/>
        <v>0</v>
      </c>
      <c r="AG69" s="2">
        <f t="shared" si="10"/>
        <v>0</v>
      </c>
      <c r="AH69" s="2">
        <f t="shared" si="10"/>
        <v>0</v>
      </c>
      <c r="AI69" s="2">
        <f t="shared" si="10"/>
        <v>0</v>
      </c>
      <c r="AJ69" s="2">
        <f t="shared" si="10"/>
        <v>0</v>
      </c>
      <c r="AK69" s="2">
        <f t="shared" si="10"/>
        <v>0</v>
      </c>
      <c r="AL69" s="2">
        <f t="shared" si="10"/>
        <v>0</v>
      </c>
      <c r="AM69" s="2">
        <f t="shared" si="10"/>
        <v>0</v>
      </c>
      <c r="AN69" s="2">
        <f t="shared" si="10"/>
        <v>0</v>
      </c>
      <c r="AO69" s="2">
        <f t="shared" si="10"/>
        <v>0</v>
      </c>
      <c r="AP69" s="2">
        <f t="shared" si="10"/>
        <v>0</v>
      </c>
      <c r="AQ69" s="2">
        <f t="shared" si="10"/>
        <v>0</v>
      </c>
      <c r="AR69" s="2">
        <f t="shared" si="10"/>
        <v>0</v>
      </c>
      <c r="AS69" s="2">
        <f t="shared" si="10"/>
        <v>0</v>
      </c>
      <c r="AT69" s="2">
        <f t="shared" si="10"/>
        <v>0</v>
      </c>
      <c r="AU69" s="2">
        <f t="shared" si="10"/>
        <v>0</v>
      </c>
      <c r="AV69" s="2">
        <f t="shared" si="10"/>
        <v>0</v>
      </c>
      <c r="AW69" s="2">
        <f t="shared" si="10"/>
        <v>0</v>
      </c>
      <c r="AX69" s="2">
        <f t="shared" si="10"/>
        <v>0</v>
      </c>
      <c r="AY69" s="2">
        <f t="shared" si="10"/>
        <v>0</v>
      </c>
      <c r="AZ69" s="2" t="str">
        <f t="shared" si="10"/>
        <v/>
      </c>
      <c r="BA69" s="2" t="str">
        <f t="shared" si="10"/>
        <v/>
      </c>
      <c r="BB69" s="2" t="str">
        <f t="shared" si="10"/>
        <v/>
      </c>
    </row>
    <row r="70" spans="1:54" ht="14.5" customHeight="1">
      <c r="A70" s="5">
        <v>42491</v>
      </c>
      <c r="B70" s="6">
        <f t="shared" si="7"/>
        <v>0</v>
      </c>
      <c r="C70" s="2">
        <f t="shared" ref="C70:BB70" si="11">IF(C13="","",C13-B13)</f>
        <v>0</v>
      </c>
      <c r="D70" s="2">
        <f t="shared" si="11"/>
        <v>0</v>
      </c>
      <c r="E70" s="2">
        <f t="shared" si="11"/>
        <v>2.5361497636640015E-3</v>
      </c>
      <c r="F70" s="2">
        <f t="shared" si="11"/>
        <v>1.7742575967600654E-3</v>
      </c>
      <c r="G70" s="2">
        <f t="shared" si="11"/>
        <v>2.5220384251679329E-3</v>
      </c>
      <c r="H70" s="2">
        <f t="shared" si="11"/>
        <v>1.7360693483622217E-3</v>
      </c>
      <c r="I70" s="2">
        <f t="shared" si="11"/>
        <v>0</v>
      </c>
      <c r="J70" s="2">
        <f t="shared" si="11"/>
        <v>0</v>
      </c>
      <c r="K70" s="2">
        <f t="shared" si="11"/>
        <v>0</v>
      </c>
      <c r="L70" s="2">
        <f t="shared" si="11"/>
        <v>0</v>
      </c>
      <c r="M70" s="2">
        <f t="shared" si="11"/>
        <v>5.0150192461611426E-5</v>
      </c>
      <c r="N70" s="2">
        <f t="shared" si="11"/>
        <v>0</v>
      </c>
      <c r="O70" s="2">
        <f t="shared" si="11"/>
        <v>0</v>
      </c>
      <c r="P70" s="2">
        <f t="shared" si="11"/>
        <v>0</v>
      </c>
      <c r="Q70" s="2">
        <f t="shared" si="11"/>
        <v>0</v>
      </c>
      <c r="R70" s="2">
        <f t="shared" si="11"/>
        <v>0</v>
      </c>
      <c r="S70" s="2">
        <f t="shared" si="11"/>
        <v>0</v>
      </c>
      <c r="T70" s="2">
        <f t="shared" si="11"/>
        <v>0</v>
      </c>
      <c r="U70" s="2">
        <f t="shared" si="11"/>
        <v>0</v>
      </c>
      <c r="V70" s="2">
        <f t="shared" si="11"/>
        <v>0</v>
      </c>
      <c r="W70" s="2">
        <f t="shared" si="11"/>
        <v>0</v>
      </c>
      <c r="X70" s="2">
        <f t="shared" si="11"/>
        <v>0</v>
      </c>
      <c r="Y70" s="2">
        <f t="shared" si="11"/>
        <v>0</v>
      </c>
      <c r="Z70" s="2">
        <f t="shared" si="11"/>
        <v>0</v>
      </c>
      <c r="AA70" s="2">
        <f t="shared" si="11"/>
        <v>0</v>
      </c>
      <c r="AB70" s="2">
        <f t="shared" si="11"/>
        <v>0</v>
      </c>
      <c r="AC70" s="2">
        <f t="shared" si="11"/>
        <v>0</v>
      </c>
      <c r="AD70" s="2">
        <f t="shared" si="11"/>
        <v>0</v>
      </c>
      <c r="AE70" s="2">
        <f t="shared" si="11"/>
        <v>0</v>
      </c>
      <c r="AF70" s="2">
        <f t="shared" si="11"/>
        <v>0</v>
      </c>
      <c r="AG70" s="2">
        <f t="shared" si="11"/>
        <v>0</v>
      </c>
      <c r="AH70" s="2">
        <f t="shared" si="11"/>
        <v>0</v>
      </c>
      <c r="AI70" s="2">
        <f t="shared" si="11"/>
        <v>0</v>
      </c>
      <c r="AJ70" s="2">
        <f t="shared" si="11"/>
        <v>0</v>
      </c>
      <c r="AK70" s="2">
        <f t="shared" si="11"/>
        <v>0</v>
      </c>
      <c r="AL70" s="2">
        <f t="shared" si="11"/>
        <v>0</v>
      </c>
      <c r="AM70" s="2">
        <f t="shared" si="11"/>
        <v>0</v>
      </c>
      <c r="AN70" s="2">
        <f t="shared" si="11"/>
        <v>0</v>
      </c>
      <c r="AO70" s="2">
        <f t="shared" si="11"/>
        <v>0</v>
      </c>
      <c r="AP70" s="2">
        <f t="shared" si="11"/>
        <v>0</v>
      </c>
      <c r="AQ70" s="2">
        <f t="shared" si="11"/>
        <v>0</v>
      </c>
      <c r="AR70" s="2">
        <f t="shared" si="11"/>
        <v>0</v>
      </c>
      <c r="AS70" s="2">
        <f t="shared" si="11"/>
        <v>0</v>
      </c>
      <c r="AT70" s="2">
        <f t="shared" si="11"/>
        <v>0</v>
      </c>
      <c r="AU70" s="2">
        <f t="shared" si="11"/>
        <v>0</v>
      </c>
      <c r="AV70" s="2">
        <f t="shared" si="11"/>
        <v>0</v>
      </c>
      <c r="AW70" s="2">
        <f t="shared" si="11"/>
        <v>0</v>
      </c>
      <c r="AX70" s="2">
        <f t="shared" si="11"/>
        <v>0</v>
      </c>
      <c r="AY70" s="2" t="str">
        <f t="shared" si="11"/>
        <v/>
      </c>
      <c r="AZ70" s="2" t="str">
        <f t="shared" si="11"/>
        <v/>
      </c>
      <c r="BA70" s="2" t="str">
        <f t="shared" si="11"/>
        <v/>
      </c>
      <c r="BB70" s="2" t="str">
        <f t="shared" si="11"/>
        <v/>
      </c>
    </row>
    <row r="71" spans="1:54" ht="14.5" customHeight="1">
      <c r="A71" s="5">
        <v>42522</v>
      </c>
      <c r="B71" s="6">
        <f t="shared" si="7"/>
        <v>0</v>
      </c>
      <c r="C71" s="2">
        <f t="shared" ref="C71:BB71" si="12">IF(C14="","",C14-B14)</f>
        <v>0</v>
      </c>
      <c r="D71" s="2">
        <f t="shared" si="12"/>
        <v>0</v>
      </c>
      <c r="E71" s="2">
        <f t="shared" si="12"/>
        <v>2.1032058102768043E-3</v>
      </c>
      <c r="F71" s="2">
        <f t="shared" si="12"/>
        <v>2.1575420202168882E-3</v>
      </c>
      <c r="G71" s="2">
        <f t="shared" si="12"/>
        <v>1.6055463643858455E-3</v>
      </c>
      <c r="H71" s="2">
        <f t="shared" si="12"/>
        <v>5.3457724927772655E-4</v>
      </c>
      <c r="I71" s="2">
        <f t="shared" si="12"/>
        <v>2.4027765935001784E-4</v>
      </c>
      <c r="J71" s="2">
        <f t="shared" si="12"/>
        <v>1.3325731818235754E-4</v>
      </c>
      <c r="K71" s="2">
        <f t="shared" si="12"/>
        <v>9.7189175333528988E-4</v>
      </c>
      <c r="L71" s="2">
        <f t="shared" si="12"/>
        <v>4.86707368082759E-4</v>
      </c>
      <c r="M71" s="2">
        <f t="shared" si="12"/>
        <v>0</v>
      </c>
      <c r="N71" s="2">
        <f t="shared" si="12"/>
        <v>0</v>
      </c>
      <c r="O71" s="2">
        <f t="shared" si="12"/>
        <v>0</v>
      </c>
      <c r="P71" s="2">
        <f t="shared" si="12"/>
        <v>0</v>
      </c>
      <c r="Q71" s="2">
        <f t="shared" si="12"/>
        <v>0</v>
      </c>
      <c r="R71" s="2">
        <f t="shared" si="12"/>
        <v>0</v>
      </c>
      <c r="S71" s="2">
        <f t="shared" si="12"/>
        <v>0</v>
      </c>
      <c r="T71" s="2">
        <f t="shared" si="12"/>
        <v>0</v>
      </c>
      <c r="U71" s="2">
        <f t="shared" si="12"/>
        <v>0</v>
      </c>
      <c r="V71" s="2">
        <f t="shared" si="12"/>
        <v>0</v>
      </c>
      <c r="W71" s="2">
        <f t="shared" si="12"/>
        <v>0</v>
      </c>
      <c r="X71" s="2">
        <f t="shared" si="12"/>
        <v>0</v>
      </c>
      <c r="Y71" s="2">
        <f t="shared" si="12"/>
        <v>0</v>
      </c>
      <c r="Z71" s="2">
        <f t="shared" si="12"/>
        <v>0</v>
      </c>
      <c r="AA71" s="2">
        <f t="shared" si="12"/>
        <v>0</v>
      </c>
      <c r="AB71" s="2">
        <f t="shared" si="12"/>
        <v>0</v>
      </c>
      <c r="AC71" s="2">
        <f t="shared" si="12"/>
        <v>0</v>
      </c>
      <c r="AD71" s="2">
        <f t="shared" si="12"/>
        <v>0</v>
      </c>
      <c r="AE71" s="2">
        <f t="shared" si="12"/>
        <v>0</v>
      </c>
      <c r="AF71" s="2">
        <f t="shared" si="12"/>
        <v>0</v>
      </c>
      <c r="AG71" s="2">
        <f t="shared" si="12"/>
        <v>0</v>
      </c>
      <c r="AH71" s="2">
        <f t="shared" si="12"/>
        <v>0</v>
      </c>
      <c r="AI71" s="2">
        <f t="shared" si="12"/>
        <v>0</v>
      </c>
      <c r="AJ71" s="2">
        <f t="shared" si="12"/>
        <v>0</v>
      </c>
      <c r="AK71" s="2">
        <f t="shared" si="12"/>
        <v>0</v>
      </c>
      <c r="AL71" s="2">
        <f t="shared" si="12"/>
        <v>0</v>
      </c>
      <c r="AM71" s="2">
        <f t="shared" si="12"/>
        <v>0</v>
      </c>
      <c r="AN71" s="2">
        <f t="shared" si="12"/>
        <v>0</v>
      </c>
      <c r="AO71" s="2">
        <f t="shared" si="12"/>
        <v>0</v>
      </c>
      <c r="AP71" s="2">
        <f t="shared" si="12"/>
        <v>0</v>
      </c>
      <c r="AQ71" s="2">
        <f t="shared" si="12"/>
        <v>0</v>
      </c>
      <c r="AR71" s="2">
        <f t="shared" si="12"/>
        <v>0</v>
      </c>
      <c r="AS71" s="2">
        <f t="shared" si="12"/>
        <v>0</v>
      </c>
      <c r="AT71" s="2">
        <f t="shared" si="12"/>
        <v>0</v>
      </c>
      <c r="AU71" s="2">
        <f t="shared" si="12"/>
        <v>0</v>
      </c>
      <c r="AV71" s="2">
        <f t="shared" si="12"/>
        <v>0</v>
      </c>
      <c r="AW71" s="2">
        <f t="shared" si="12"/>
        <v>0</v>
      </c>
      <c r="AX71" s="2" t="str">
        <f t="shared" si="12"/>
        <v/>
      </c>
      <c r="AY71" s="2" t="str">
        <f t="shared" si="12"/>
        <v/>
      </c>
      <c r="AZ71" s="2" t="str">
        <f t="shared" si="12"/>
        <v/>
      </c>
      <c r="BA71" s="2" t="str">
        <f t="shared" si="12"/>
        <v/>
      </c>
      <c r="BB71" s="2" t="str">
        <f t="shared" si="12"/>
        <v/>
      </c>
    </row>
    <row r="72" spans="1:54" ht="14.5" customHeight="1">
      <c r="A72" s="5">
        <v>42552</v>
      </c>
      <c r="B72" s="6">
        <f t="shared" si="7"/>
        <v>0</v>
      </c>
      <c r="C72" s="2">
        <f t="shared" ref="C72:BB72" si="13">IF(C15="","",C15-B15)</f>
        <v>0</v>
      </c>
      <c r="D72" s="2">
        <f t="shared" si="13"/>
        <v>0</v>
      </c>
      <c r="E72" s="2">
        <f t="shared" si="13"/>
        <v>2.7039266166334736E-3</v>
      </c>
      <c r="F72" s="2">
        <f t="shared" si="13"/>
        <v>1.9590219901190974E-3</v>
      </c>
      <c r="G72" s="2">
        <f t="shared" si="13"/>
        <v>1.3549884591650841E-3</v>
      </c>
      <c r="H72" s="2">
        <f t="shared" si="13"/>
        <v>1.5301929649378185E-3</v>
      </c>
      <c r="I72" s="2">
        <f t="shared" si="13"/>
        <v>0</v>
      </c>
      <c r="J72" s="2">
        <f t="shared" si="13"/>
        <v>0</v>
      </c>
      <c r="K72" s="2">
        <f t="shared" si="13"/>
        <v>0</v>
      </c>
      <c r="L72" s="2">
        <f t="shared" si="13"/>
        <v>0</v>
      </c>
      <c r="M72" s="2">
        <f t="shared" si="13"/>
        <v>0</v>
      </c>
      <c r="N72" s="2">
        <f t="shared" si="13"/>
        <v>0</v>
      </c>
      <c r="O72" s="2">
        <f t="shared" si="13"/>
        <v>0</v>
      </c>
      <c r="P72" s="2">
        <f t="shared" si="13"/>
        <v>0</v>
      </c>
      <c r="Q72" s="2">
        <f t="shared" si="13"/>
        <v>0</v>
      </c>
      <c r="R72" s="2">
        <f t="shared" si="13"/>
        <v>0</v>
      </c>
      <c r="S72" s="2">
        <f t="shared" si="13"/>
        <v>0</v>
      </c>
      <c r="T72" s="2">
        <f t="shared" si="13"/>
        <v>0</v>
      </c>
      <c r="U72" s="2">
        <f t="shared" si="13"/>
        <v>0</v>
      </c>
      <c r="V72" s="2">
        <f t="shared" si="13"/>
        <v>0</v>
      </c>
      <c r="W72" s="2">
        <f t="shared" si="13"/>
        <v>0</v>
      </c>
      <c r="X72" s="2">
        <f t="shared" si="13"/>
        <v>0</v>
      </c>
      <c r="Y72" s="2">
        <f t="shared" si="13"/>
        <v>0</v>
      </c>
      <c r="Z72" s="2">
        <f t="shared" si="13"/>
        <v>0</v>
      </c>
      <c r="AA72" s="2">
        <f t="shared" si="13"/>
        <v>0</v>
      </c>
      <c r="AB72" s="2">
        <f t="shared" si="13"/>
        <v>0</v>
      </c>
      <c r="AC72" s="2">
        <f t="shared" si="13"/>
        <v>0</v>
      </c>
      <c r="AD72" s="2">
        <f t="shared" si="13"/>
        <v>0</v>
      </c>
      <c r="AE72" s="2">
        <f t="shared" si="13"/>
        <v>0</v>
      </c>
      <c r="AF72" s="2">
        <f t="shared" si="13"/>
        <v>0</v>
      </c>
      <c r="AG72" s="2">
        <f t="shared" si="13"/>
        <v>0</v>
      </c>
      <c r="AH72" s="2">
        <f t="shared" si="13"/>
        <v>0</v>
      </c>
      <c r="AI72" s="2">
        <f t="shared" si="13"/>
        <v>0</v>
      </c>
      <c r="AJ72" s="2">
        <f t="shared" si="13"/>
        <v>0</v>
      </c>
      <c r="AK72" s="2">
        <f t="shared" si="13"/>
        <v>0</v>
      </c>
      <c r="AL72" s="2">
        <f t="shared" si="13"/>
        <v>0</v>
      </c>
      <c r="AM72" s="2">
        <f t="shared" si="13"/>
        <v>0</v>
      </c>
      <c r="AN72" s="2">
        <f t="shared" si="13"/>
        <v>0</v>
      </c>
      <c r="AO72" s="2">
        <f t="shared" si="13"/>
        <v>0</v>
      </c>
      <c r="AP72" s="2">
        <f t="shared" si="13"/>
        <v>0</v>
      </c>
      <c r="AQ72" s="2">
        <f t="shared" si="13"/>
        <v>0</v>
      </c>
      <c r="AR72" s="2">
        <f t="shared" si="13"/>
        <v>0</v>
      </c>
      <c r="AS72" s="2">
        <f t="shared" si="13"/>
        <v>0</v>
      </c>
      <c r="AT72" s="2">
        <f t="shared" si="13"/>
        <v>0</v>
      </c>
      <c r="AU72" s="2">
        <f t="shared" si="13"/>
        <v>0</v>
      </c>
      <c r="AV72" s="2">
        <f t="shared" si="13"/>
        <v>0</v>
      </c>
      <c r="AW72" s="2" t="str">
        <f t="shared" si="13"/>
        <v/>
      </c>
      <c r="AX72" s="2" t="str">
        <f t="shared" si="13"/>
        <v/>
      </c>
      <c r="AY72" s="2" t="str">
        <f t="shared" si="13"/>
        <v/>
      </c>
      <c r="AZ72" s="2" t="str">
        <f t="shared" si="13"/>
        <v/>
      </c>
      <c r="BA72" s="2" t="str">
        <f t="shared" si="13"/>
        <v/>
      </c>
      <c r="BB72" s="2" t="str">
        <f t="shared" si="13"/>
        <v/>
      </c>
    </row>
    <row r="73" spans="1:54" ht="14.5" customHeight="1">
      <c r="A73" s="5">
        <v>42583</v>
      </c>
      <c r="B73" s="6">
        <f t="shared" si="7"/>
        <v>0</v>
      </c>
      <c r="C73" s="2">
        <f t="shared" ref="C73:BB73" si="14">IF(C16="","",C16-B16)</f>
        <v>0</v>
      </c>
      <c r="D73" s="2">
        <f t="shared" si="14"/>
        <v>0</v>
      </c>
      <c r="E73" s="2">
        <f t="shared" si="14"/>
        <v>1.3797353401742256E-3</v>
      </c>
      <c r="F73" s="2">
        <f t="shared" si="14"/>
        <v>1.0475259994136652E-3</v>
      </c>
      <c r="G73" s="2">
        <f t="shared" si="14"/>
        <v>1.5759593869136002E-3</v>
      </c>
      <c r="H73" s="2">
        <f t="shared" si="14"/>
        <v>1.5140198562561911E-3</v>
      </c>
      <c r="I73" s="2">
        <f t="shared" si="14"/>
        <v>0</v>
      </c>
      <c r="J73" s="2">
        <f t="shared" si="14"/>
        <v>3.0513735423027405E-4</v>
      </c>
      <c r="K73" s="2">
        <f t="shared" si="14"/>
        <v>0</v>
      </c>
      <c r="L73" s="2">
        <f t="shared" si="14"/>
        <v>0</v>
      </c>
      <c r="M73" s="2">
        <f t="shared" si="14"/>
        <v>0</v>
      </c>
      <c r="N73" s="2">
        <f t="shared" si="14"/>
        <v>0</v>
      </c>
      <c r="O73" s="2">
        <f t="shared" si="14"/>
        <v>0</v>
      </c>
      <c r="P73" s="2">
        <f t="shared" si="14"/>
        <v>0</v>
      </c>
      <c r="Q73" s="2">
        <f t="shared" si="14"/>
        <v>0</v>
      </c>
      <c r="R73" s="2">
        <f t="shared" si="14"/>
        <v>0</v>
      </c>
      <c r="S73" s="2">
        <f t="shared" si="14"/>
        <v>0</v>
      </c>
      <c r="T73" s="2">
        <f t="shared" si="14"/>
        <v>0</v>
      </c>
      <c r="U73" s="2">
        <f t="shared" si="14"/>
        <v>0</v>
      </c>
      <c r="V73" s="2">
        <f t="shared" si="14"/>
        <v>0</v>
      </c>
      <c r="W73" s="2">
        <f t="shared" si="14"/>
        <v>0</v>
      </c>
      <c r="X73" s="2">
        <f t="shared" si="14"/>
        <v>0</v>
      </c>
      <c r="Y73" s="2">
        <f t="shared" si="14"/>
        <v>0</v>
      </c>
      <c r="Z73" s="2">
        <f t="shared" si="14"/>
        <v>0</v>
      </c>
      <c r="AA73" s="2">
        <f t="shared" si="14"/>
        <v>0</v>
      </c>
      <c r="AB73" s="2">
        <f t="shared" si="14"/>
        <v>0</v>
      </c>
      <c r="AC73" s="2">
        <f t="shared" si="14"/>
        <v>0</v>
      </c>
      <c r="AD73" s="2">
        <f t="shared" si="14"/>
        <v>0</v>
      </c>
      <c r="AE73" s="2">
        <f t="shared" si="14"/>
        <v>0</v>
      </c>
      <c r="AF73" s="2">
        <f t="shared" si="14"/>
        <v>0</v>
      </c>
      <c r="AG73" s="2">
        <f t="shared" si="14"/>
        <v>0</v>
      </c>
      <c r="AH73" s="2">
        <f t="shared" si="14"/>
        <v>0</v>
      </c>
      <c r="AI73" s="2">
        <f t="shared" si="14"/>
        <v>0</v>
      </c>
      <c r="AJ73" s="2">
        <f t="shared" si="14"/>
        <v>0</v>
      </c>
      <c r="AK73" s="2">
        <f t="shared" si="14"/>
        <v>0</v>
      </c>
      <c r="AL73" s="2">
        <f t="shared" si="14"/>
        <v>0</v>
      </c>
      <c r="AM73" s="2">
        <f t="shared" si="14"/>
        <v>0</v>
      </c>
      <c r="AN73" s="2">
        <f t="shared" si="14"/>
        <v>0</v>
      </c>
      <c r="AO73" s="2">
        <f t="shared" si="14"/>
        <v>0</v>
      </c>
      <c r="AP73" s="2">
        <f t="shared" si="14"/>
        <v>0</v>
      </c>
      <c r="AQ73" s="2">
        <f t="shared" si="14"/>
        <v>0</v>
      </c>
      <c r="AR73" s="2">
        <f t="shared" si="14"/>
        <v>0</v>
      </c>
      <c r="AS73" s="2">
        <f t="shared" si="14"/>
        <v>0</v>
      </c>
      <c r="AT73" s="2">
        <f t="shared" si="14"/>
        <v>0</v>
      </c>
      <c r="AU73" s="2">
        <f t="shared" si="14"/>
        <v>0</v>
      </c>
      <c r="AV73" s="2" t="str">
        <f t="shared" si="14"/>
        <v/>
      </c>
      <c r="AW73" s="2" t="str">
        <f t="shared" si="14"/>
        <v/>
      </c>
      <c r="AX73" s="2" t="str">
        <f t="shared" si="14"/>
        <v/>
      </c>
      <c r="AY73" s="2" t="str">
        <f t="shared" si="14"/>
        <v/>
      </c>
      <c r="AZ73" s="2" t="str">
        <f t="shared" si="14"/>
        <v/>
      </c>
      <c r="BA73" s="2" t="str">
        <f t="shared" si="14"/>
        <v/>
      </c>
      <c r="BB73" s="2" t="str">
        <f t="shared" si="14"/>
        <v/>
      </c>
    </row>
    <row r="74" spans="1:54" ht="14.5" customHeight="1">
      <c r="A74" s="5">
        <v>42614</v>
      </c>
      <c r="B74" s="6">
        <f t="shared" si="7"/>
        <v>0</v>
      </c>
      <c r="C74" s="2">
        <f t="shared" ref="C74:BB74" si="15">IF(C17="","",C17-B17)</f>
        <v>0</v>
      </c>
      <c r="D74" s="2">
        <f t="shared" si="15"/>
        <v>0</v>
      </c>
      <c r="E74" s="2">
        <f t="shared" si="15"/>
        <v>1.2994089486522118E-3</v>
      </c>
      <c r="F74" s="2">
        <f t="shared" si="15"/>
        <v>9.3494641790640922E-4</v>
      </c>
      <c r="G74" s="2">
        <f t="shared" si="15"/>
        <v>1.7183486329225089E-3</v>
      </c>
      <c r="H74" s="2">
        <f t="shared" si="15"/>
        <v>1.3177140076931415E-3</v>
      </c>
      <c r="I74" s="2">
        <f t="shared" si="15"/>
        <v>6.7437245939465026E-6</v>
      </c>
      <c r="J74" s="2">
        <f t="shared" si="15"/>
        <v>6.4289135787244135E-4</v>
      </c>
      <c r="K74" s="2">
        <f t="shared" si="15"/>
        <v>0</v>
      </c>
      <c r="L74" s="2">
        <f t="shared" si="15"/>
        <v>0</v>
      </c>
      <c r="M74" s="2">
        <f t="shared" si="15"/>
        <v>0</v>
      </c>
      <c r="N74" s="2">
        <f t="shared" si="15"/>
        <v>0</v>
      </c>
      <c r="O74" s="2">
        <f t="shared" si="15"/>
        <v>0</v>
      </c>
      <c r="P74" s="2">
        <f t="shared" si="15"/>
        <v>0</v>
      </c>
      <c r="Q74" s="2">
        <f t="shared" si="15"/>
        <v>0</v>
      </c>
      <c r="R74" s="2">
        <f t="shared" si="15"/>
        <v>0</v>
      </c>
      <c r="S74" s="2">
        <f t="shared" si="15"/>
        <v>0</v>
      </c>
      <c r="T74" s="2">
        <f t="shared" si="15"/>
        <v>0</v>
      </c>
      <c r="U74" s="2">
        <f t="shared" si="15"/>
        <v>0</v>
      </c>
      <c r="V74" s="2">
        <f t="shared" si="15"/>
        <v>0</v>
      </c>
      <c r="W74" s="2">
        <f t="shared" si="15"/>
        <v>0</v>
      </c>
      <c r="X74" s="2">
        <f t="shared" si="15"/>
        <v>0</v>
      </c>
      <c r="Y74" s="2">
        <f t="shared" si="15"/>
        <v>0</v>
      </c>
      <c r="Z74" s="2">
        <f t="shared" si="15"/>
        <v>0</v>
      </c>
      <c r="AA74" s="2">
        <f t="shared" si="15"/>
        <v>0</v>
      </c>
      <c r="AB74" s="2">
        <f t="shared" si="15"/>
        <v>0</v>
      </c>
      <c r="AC74" s="2">
        <f t="shared" si="15"/>
        <v>0</v>
      </c>
      <c r="AD74" s="2">
        <f t="shared" si="15"/>
        <v>0</v>
      </c>
      <c r="AE74" s="2">
        <f t="shared" si="15"/>
        <v>0</v>
      </c>
      <c r="AF74" s="2">
        <f t="shared" si="15"/>
        <v>0</v>
      </c>
      <c r="AG74" s="2">
        <f t="shared" si="15"/>
        <v>0</v>
      </c>
      <c r="AH74" s="2">
        <f t="shared" si="15"/>
        <v>0</v>
      </c>
      <c r="AI74" s="2">
        <f t="shared" si="15"/>
        <v>0</v>
      </c>
      <c r="AJ74" s="2">
        <f t="shared" si="15"/>
        <v>0</v>
      </c>
      <c r="AK74" s="2">
        <f t="shared" si="15"/>
        <v>0</v>
      </c>
      <c r="AL74" s="2">
        <f t="shared" si="15"/>
        <v>0</v>
      </c>
      <c r="AM74" s="2">
        <f t="shared" si="15"/>
        <v>0</v>
      </c>
      <c r="AN74" s="2">
        <f t="shared" si="15"/>
        <v>0</v>
      </c>
      <c r="AO74" s="2">
        <f t="shared" si="15"/>
        <v>0</v>
      </c>
      <c r="AP74" s="2">
        <f t="shared" si="15"/>
        <v>0</v>
      </c>
      <c r="AQ74" s="2">
        <f t="shared" si="15"/>
        <v>0</v>
      </c>
      <c r="AR74" s="2">
        <f t="shared" si="15"/>
        <v>0</v>
      </c>
      <c r="AS74" s="2">
        <f t="shared" si="15"/>
        <v>0</v>
      </c>
      <c r="AT74" s="2">
        <f t="shared" si="15"/>
        <v>0</v>
      </c>
      <c r="AU74" s="2" t="str">
        <f t="shared" si="15"/>
        <v/>
      </c>
      <c r="AV74" s="2" t="str">
        <f t="shared" si="15"/>
        <v/>
      </c>
      <c r="AW74" s="2" t="str">
        <f t="shared" si="15"/>
        <v/>
      </c>
      <c r="AX74" s="2" t="str">
        <f t="shared" si="15"/>
        <v/>
      </c>
      <c r="AY74" s="2" t="str">
        <f t="shared" si="15"/>
        <v/>
      </c>
      <c r="AZ74" s="2" t="str">
        <f t="shared" si="15"/>
        <v/>
      </c>
      <c r="BA74" s="2" t="str">
        <f t="shared" si="15"/>
        <v/>
      </c>
      <c r="BB74" s="2" t="str">
        <f t="shared" si="15"/>
        <v/>
      </c>
    </row>
    <row r="75" spans="1:54" ht="14.5" customHeight="1">
      <c r="A75" s="5">
        <v>42644</v>
      </c>
      <c r="B75" s="6">
        <f t="shared" si="7"/>
        <v>0</v>
      </c>
      <c r="C75" s="2">
        <f t="shared" ref="C75:BB75" si="16">IF(C18="","",C18-B18)</f>
        <v>0</v>
      </c>
      <c r="D75" s="2">
        <f t="shared" si="16"/>
        <v>0</v>
      </c>
      <c r="E75" s="2">
        <f t="shared" si="16"/>
        <v>2.7791281125769639E-3</v>
      </c>
      <c r="F75" s="2">
        <f t="shared" si="16"/>
        <v>1.7099013937306069E-3</v>
      </c>
      <c r="G75" s="2">
        <f t="shared" si="16"/>
        <v>1.5648825270836286E-3</v>
      </c>
      <c r="H75" s="2">
        <f t="shared" si="16"/>
        <v>8.8668003651670105E-4</v>
      </c>
      <c r="I75" s="2">
        <f t="shared" si="16"/>
        <v>0</v>
      </c>
      <c r="J75" s="2">
        <f t="shared" si="16"/>
        <v>0</v>
      </c>
      <c r="K75" s="2">
        <f t="shared" si="16"/>
        <v>0</v>
      </c>
      <c r="L75" s="2">
        <f t="shared" si="16"/>
        <v>0</v>
      </c>
      <c r="M75" s="2">
        <f t="shared" si="16"/>
        <v>0</v>
      </c>
      <c r="N75" s="2">
        <f t="shared" si="16"/>
        <v>0</v>
      </c>
      <c r="O75" s="2">
        <f t="shared" si="16"/>
        <v>0</v>
      </c>
      <c r="P75" s="2">
        <f t="shared" si="16"/>
        <v>0</v>
      </c>
      <c r="Q75" s="2">
        <f t="shared" si="16"/>
        <v>0</v>
      </c>
      <c r="R75" s="2">
        <f t="shared" si="16"/>
        <v>0</v>
      </c>
      <c r="S75" s="2">
        <f t="shared" si="16"/>
        <v>0</v>
      </c>
      <c r="T75" s="2">
        <f t="shared" si="16"/>
        <v>0</v>
      </c>
      <c r="U75" s="2">
        <f t="shared" si="16"/>
        <v>0</v>
      </c>
      <c r="V75" s="2">
        <f t="shared" si="16"/>
        <v>0</v>
      </c>
      <c r="W75" s="2">
        <f t="shared" si="16"/>
        <v>0</v>
      </c>
      <c r="X75" s="2">
        <f t="shared" si="16"/>
        <v>0</v>
      </c>
      <c r="Y75" s="2">
        <f t="shared" si="16"/>
        <v>0</v>
      </c>
      <c r="Z75" s="2">
        <f t="shared" si="16"/>
        <v>0</v>
      </c>
      <c r="AA75" s="2">
        <f t="shared" si="16"/>
        <v>0</v>
      </c>
      <c r="AB75" s="2">
        <f t="shared" si="16"/>
        <v>0</v>
      </c>
      <c r="AC75" s="2">
        <f t="shared" si="16"/>
        <v>0</v>
      </c>
      <c r="AD75" s="2">
        <f t="shared" si="16"/>
        <v>0</v>
      </c>
      <c r="AE75" s="2">
        <f t="shared" si="16"/>
        <v>0</v>
      </c>
      <c r="AF75" s="2">
        <f t="shared" si="16"/>
        <v>0</v>
      </c>
      <c r="AG75" s="2">
        <f t="shared" si="16"/>
        <v>0</v>
      </c>
      <c r="AH75" s="2">
        <f t="shared" si="16"/>
        <v>0</v>
      </c>
      <c r="AI75" s="2">
        <f t="shared" si="16"/>
        <v>0</v>
      </c>
      <c r="AJ75" s="2">
        <f t="shared" si="16"/>
        <v>0</v>
      </c>
      <c r="AK75" s="2">
        <f t="shared" si="16"/>
        <v>0</v>
      </c>
      <c r="AL75" s="2">
        <f t="shared" si="16"/>
        <v>0</v>
      </c>
      <c r="AM75" s="2">
        <f t="shared" si="16"/>
        <v>0</v>
      </c>
      <c r="AN75" s="2">
        <f t="shared" si="16"/>
        <v>0</v>
      </c>
      <c r="AO75" s="2">
        <f t="shared" si="16"/>
        <v>0</v>
      </c>
      <c r="AP75" s="2">
        <f t="shared" si="16"/>
        <v>0</v>
      </c>
      <c r="AQ75" s="2">
        <f t="shared" si="16"/>
        <v>0</v>
      </c>
      <c r="AR75" s="2">
        <f t="shared" si="16"/>
        <v>0</v>
      </c>
      <c r="AS75" s="2">
        <f t="shared" si="16"/>
        <v>0</v>
      </c>
      <c r="AT75" s="2" t="str">
        <f t="shared" si="16"/>
        <v/>
      </c>
      <c r="AU75" s="2" t="str">
        <f t="shared" si="16"/>
        <v/>
      </c>
      <c r="AV75" s="2" t="str">
        <f t="shared" si="16"/>
        <v/>
      </c>
      <c r="AW75" s="2" t="str">
        <f t="shared" si="16"/>
        <v/>
      </c>
      <c r="AX75" s="2" t="str">
        <f t="shared" si="16"/>
        <v/>
      </c>
      <c r="AY75" s="2" t="str">
        <f t="shared" si="16"/>
        <v/>
      </c>
      <c r="AZ75" s="2" t="str">
        <f t="shared" si="16"/>
        <v/>
      </c>
      <c r="BA75" s="2" t="str">
        <f t="shared" si="16"/>
        <v/>
      </c>
      <c r="BB75" s="2" t="str">
        <f t="shared" si="16"/>
        <v/>
      </c>
    </row>
    <row r="76" spans="1:54" ht="14.5" customHeight="1">
      <c r="A76" s="5">
        <v>42675</v>
      </c>
      <c r="B76" s="6">
        <f t="shared" si="7"/>
        <v>0</v>
      </c>
      <c r="C76" s="2">
        <f t="shared" ref="C76:BB76" si="17">IF(C19="","",C19-B19)</f>
        <v>0</v>
      </c>
      <c r="D76" s="2">
        <f t="shared" si="17"/>
        <v>0</v>
      </c>
      <c r="E76" s="2">
        <f t="shared" si="17"/>
        <v>3.5361513285001485E-3</v>
      </c>
      <c r="F76" s="2">
        <f t="shared" si="17"/>
        <v>2.1857701531787857E-3</v>
      </c>
      <c r="G76" s="2">
        <f t="shared" si="17"/>
        <v>1.4665841714532725E-3</v>
      </c>
      <c r="H76" s="2">
        <f t="shared" si="17"/>
        <v>1.6030299500708984E-3</v>
      </c>
      <c r="I76" s="2">
        <f t="shared" si="17"/>
        <v>0</v>
      </c>
      <c r="J76" s="2">
        <f t="shared" si="17"/>
        <v>0</v>
      </c>
      <c r="K76" s="2">
        <f t="shared" si="17"/>
        <v>0</v>
      </c>
      <c r="L76" s="2">
        <f t="shared" si="17"/>
        <v>0</v>
      </c>
      <c r="M76" s="2">
        <f t="shared" si="17"/>
        <v>0</v>
      </c>
      <c r="N76" s="2">
        <f t="shared" si="17"/>
        <v>0</v>
      </c>
      <c r="O76" s="2">
        <f t="shared" si="17"/>
        <v>0</v>
      </c>
      <c r="P76" s="2">
        <f t="shared" si="17"/>
        <v>0</v>
      </c>
      <c r="Q76" s="2">
        <f t="shared" si="17"/>
        <v>0</v>
      </c>
      <c r="R76" s="2">
        <f t="shared" si="17"/>
        <v>0</v>
      </c>
      <c r="S76" s="2">
        <f t="shared" si="17"/>
        <v>0</v>
      </c>
      <c r="T76" s="2">
        <f t="shared" si="17"/>
        <v>0</v>
      </c>
      <c r="U76" s="2">
        <f t="shared" si="17"/>
        <v>0</v>
      </c>
      <c r="V76" s="2">
        <f t="shared" si="17"/>
        <v>0</v>
      </c>
      <c r="W76" s="2">
        <f t="shared" si="17"/>
        <v>0</v>
      </c>
      <c r="X76" s="2">
        <f t="shared" si="17"/>
        <v>0</v>
      </c>
      <c r="Y76" s="2">
        <f t="shared" si="17"/>
        <v>0</v>
      </c>
      <c r="Z76" s="2">
        <f t="shared" si="17"/>
        <v>0</v>
      </c>
      <c r="AA76" s="2">
        <f t="shared" si="17"/>
        <v>0</v>
      </c>
      <c r="AB76" s="2">
        <f t="shared" si="17"/>
        <v>0</v>
      </c>
      <c r="AC76" s="2">
        <f t="shared" si="17"/>
        <v>0</v>
      </c>
      <c r="AD76" s="2">
        <f t="shared" si="17"/>
        <v>0</v>
      </c>
      <c r="AE76" s="2">
        <f t="shared" si="17"/>
        <v>0</v>
      </c>
      <c r="AF76" s="2">
        <f t="shared" si="17"/>
        <v>0</v>
      </c>
      <c r="AG76" s="2">
        <f t="shared" si="17"/>
        <v>0</v>
      </c>
      <c r="AH76" s="2">
        <f t="shared" si="17"/>
        <v>0</v>
      </c>
      <c r="AI76" s="2">
        <f t="shared" si="17"/>
        <v>0</v>
      </c>
      <c r="AJ76" s="2">
        <f t="shared" si="17"/>
        <v>0</v>
      </c>
      <c r="AK76" s="2">
        <f t="shared" si="17"/>
        <v>0</v>
      </c>
      <c r="AL76" s="2">
        <f t="shared" si="17"/>
        <v>0</v>
      </c>
      <c r="AM76" s="2">
        <f t="shared" si="17"/>
        <v>0</v>
      </c>
      <c r="AN76" s="2">
        <f t="shared" si="17"/>
        <v>0</v>
      </c>
      <c r="AO76" s="2">
        <f t="shared" si="17"/>
        <v>0</v>
      </c>
      <c r="AP76" s="2">
        <f t="shared" si="17"/>
        <v>0</v>
      </c>
      <c r="AQ76" s="2">
        <f t="shared" si="17"/>
        <v>0</v>
      </c>
      <c r="AR76" s="2">
        <f t="shared" si="17"/>
        <v>0</v>
      </c>
      <c r="AS76" s="2" t="str">
        <f t="shared" si="17"/>
        <v/>
      </c>
      <c r="AT76" s="2" t="str">
        <f t="shared" si="17"/>
        <v/>
      </c>
      <c r="AU76" s="2" t="str">
        <f t="shared" si="17"/>
        <v/>
      </c>
      <c r="AV76" s="2" t="str">
        <f t="shared" si="17"/>
        <v/>
      </c>
      <c r="AW76" s="2" t="str">
        <f t="shared" si="17"/>
        <v/>
      </c>
      <c r="AX76" s="2" t="str">
        <f t="shared" si="17"/>
        <v/>
      </c>
      <c r="AY76" s="2" t="str">
        <f t="shared" si="17"/>
        <v/>
      </c>
      <c r="AZ76" s="2" t="str">
        <f t="shared" si="17"/>
        <v/>
      </c>
      <c r="BA76" s="2" t="str">
        <f t="shared" si="17"/>
        <v/>
      </c>
      <c r="BB76" s="2" t="str">
        <f t="shared" si="17"/>
        <v/>
      </c>
    </row>
    <row r="77" spans="1:54" ht="14.5" customHeight="1">
      <c r="A77" s="5">
        <v>42705</v>
      </c>
      <c r="B77" s="6">
        <f t="shared" si="7"/>
        <v>0</v>
      </c>
      <c r="C77" s="2">
        <f t="shared" ref="C77:BB77" si="18">IF(C20="","",C20-B20)</f>
        <v>0</v>
      </c>
      <c r="D77" s="2">
        <f t="shared" si="18"/>
        <v>0</v>
      </c>
      <c r="E77" s="2">
        <f t="shared" si="18"/>
        <v>1.0163306047952139E-3</v>
      </c>
      <c r="F77" s="2">
        <f t="shared" si="18"/>
        <v>5.2730605009868796E-4</v>
      </c>
      <c r="G77" s="2">
        <f t="shared" si="18"/>
        <v>5.4010737242352839E-4</v>
      </c>
      <c r="H77" s="2">
        <f t="shared" si="18"/>
        <v>9.6611592897136341E-4</v>
      </c>
      <c r="I77" s="2">
        <f t="shared" si="18"/>
        <v>0</v>
      </c>
      <c r="J77" s="2">
        <f t="shared" si="18"/>
        <v>0</v>
      </c>
      <c r="K77" s="2">
        <f t="shared" si="18"/>
        <v>0</v>
      </c>
      <c r="L77" s="2">
        <f t="shared" si="18"/>
        <v>0</v>
      </c>
      <c r="M77" s="2">
        <f t="shared" si="18"/>
        <v>1.1460367120062027E-4</v>
      </c>
      <c r="N77" s="2">
        <f t="shared" si="18"/>
        <v>3.6563605898878165E-4</v>
      </c>
      <c r="O77" s="2">
        <f t="shared" si="18"/>
        <v>2.563540352921367E-4</v>
      </c>
      <c r="P77" s="2">
        <f t="shared" si="18"/>
        <v>0</v>
      </c>
      <c r="Q77" s="2">
        <f t="shared" si="18"/>
        <v>0</v>
      </c>
      <c r="R77" s="2">
        <f t="shared" si="18"/>
        <v>0</v>
      </c>
      <c r="S77" s="2">
        <f t="shared" si="18"/>
        <v>0</v>
      </c>
      <c r="T77" s="2">
        <f t="shared" si="18"/>
        <v>0</v>
      </c>
      <c r="U77" s="2">
        <f t="shared" si="18"/>
        <v>0</v>
      </c>
      <c r="V77" s="2">
        <f t="shared" si="18"/>
        <v>0</v>
      </c>
      <c r="W77" s="2">
        <f t="shared" si="18"/>
        <v>0</v>
      </c>
      <c r="X77" s="2">
        <f t="shared" si="18"/>
        <v>0</v>
      </c>
      <c r="Y77" s="2">
        <f t="shared" si="18"/>
        <v>0</v>
      </c>
      <c r="Z77" s="2">
        <f t="shared" si="18"/>
        <v>0</v>
      </c>
      <c r="AA77" s="2">
        <f t="shared" si="18"/>
        <v>0</v>
      </c>
      <c r="AB77" s="2">
        <f t="shared" si="18"/>
        <v>0</v>
      </c>
      <c r="AC77" s="2">
        <f t="shared" si="18"/>
        <v>0</v>
      </c>
      <c r="AD77" s="2">
        <f t="shared" si="18"/>
        <v>0</v>
      </c>
      <c r="AE77" s="2">
        <f t="shared" si="18"/>
        <v>0</v>
      </c>
      <c r="AF77" s="2">
        <f t="shared" si="18"/>
        <v>0</v>
      </c>
      <c r="AG77" s="2">
        <f t="shared" si="18"/>
        <v>0</v>
      </c>
      <c r="AH77" s="2">
        <f t="shared" si="18"/>
        <v>0</v>
      </c>
      <c r="AI77" s="2">
        <f t="shared" si="18"/>
        <v>0</v>
      </c>
      <c r="AJ77" s="2">
        <f t="shared" si="18"/>
        <v>0</v>
      </c>
      <c r="AK77" s="2">
        <f t="shared" si="18"/>
        <v>0</v>
      </c>
      <c r="AL77" s="2">
        <f t="shared" si="18"/>
        <v>0</v>
      </c>
      <c r="AM77" s="2">
        <f t="shared" si="18"/>
        <v>0</v>
      </c>
      <c r="AN77" s="2">
        <f t="shared" si="18"/>
        <v>0</v>
      </c>
      <c r="AO77" s="2">
        <f t="shared" si="18"/>
        <v>0</v>
      </c>
      <c r="AP77" s="2">
        <f t="shared" si="18"/>
        <v>0</v>
      </c>
      <c r="AQ77" s="2">
        <f t="shared" si="18"/>
        <v>0</v>
      </c>
      <c r="AR77" s="2" t="str">
        <f t="shared" si="18"/>
        <v/>
      </c>
      <c r="AS77" s="2" t="str">
        <f t="shared" si="18"/>
        <v/>
      </c>
      <c r="AT77" s="2" t="str">
        <f t="shared" si="18"/>
        <v/>
      </c>
      <c r="AU77" s="2" t="str">
        <f t="shared" si="18"/>
        <v/>
      </c>
      <c r="AV77" s="2" t="str">
        <f t="shared" si="18"/>
        <v/>
      </c>
      <c r="AW77" s="2" t="str">
        <f t="shared" si="18"/>
        <v/>
      </c>
      <c r="AX77" s="2" t="str">
        <f t="shared" si="18"/>
        <v/>
      </c>
      <c r="AY77" s="2" t="str">
        <f t="shared" si="18"/>
        <v/>
      </c>
      <c r="AZ77" s="2" t="str">
        <f t="shared" si="18"/>
        <v/>
      </c>
      <c r="BA77" s="2" t="str">
        <f t="shared" si="18"/>
        <v/>
      </c>
      <c r="BB77" s="2" t="str">
        <f t="shared" si="18"/>
        <v/>
      </c>
    </row>
    <row r="78" spans="1:54" ht="14.5" customHeight="1">
      <c r="A78" s="5">
        <v>42736</v>
      </c>
      <c r="B78" s="6">
        <f t="shared" si="7"/>
        <v>0</v>
      </c>
      <c r="C78" s="2">
        <f t="shared" ref="C78:BB78" si="19">IF(C21="","",C21-B21)</f>
        <v>0</v>
      </c>
      <c r="D78" s="2">
        <f t="shared" si="19"/>
        <v>0</v>
      </c>
      <c r="E78" s="2">
        <f t="shared" si="19"/>
        <v>6.335087966502903E-4</v>
      </c>
      <c r="F78" s="2">
        <f t="shared" si="19"/>
        <v>6.4834265634160985E-4</v>
      </c>
      <c r="G78" s="2">
        <f t="shared" si="19"/>
        <v>6.5869917150717912E-4</v>
      </c>
      <c r="H78" s="2">
        <f t="shared" si="19"/>
        <v>1.2797626006638917E-3</v>
      </c>
      <c r="I78" s="2">
        <f t="shared" si="19"/>
        <v>0</v>
      </c>
      <c r="J78" s="2">
        <f t="shared" si="19"/>
        <v>5.3812250822073745E-4</v>
      </c>
      <c r="K78" s="2">
        <f t="shared" si="19"/>
        <v>1.2491335801130847E-4</v>
      </c>
      <c r="L78" s="2">
        <f t="shared" si="19"/>
        <v>0</v>
      </c>
      <c r="M78" s="2">
        <f t="shared" si="19"/>
        <v>3.2537710275821422E-4</v>
      </c>
      <c r="N78" s="2">
        <f t="shared" si="19"/>
        <v>0</v>
      </c>
      <c r="O78" s="2">
        <f t="shared" si="19"/>
        <v>0</v>
      </c>
      <c r="P78" s="2">
        <f t="shared" si="19"/>
        <v>0</v>
      </c>
      <c r="Q78" s="2">
        <f t="shared" si="19"/>
        <v>0</v>
      </c>
      <c r="R78" s="2">
        <f t="shared" si="19"/>
        <v>0</v>
      </c>
      <c r="S78" s="2">
        <f t="shared" si="19"/>
        <v>0</v>
      </c>
      <c r="T78" s="2">
        <f t="shared" si="19"/>
        <v>0</v>
      </c>
      <c r="U78" s="2">
        <f t="shared" si="19"/>
        <v>0</v>
      </c>
      <c r="V78" s="2">
        <f t="shared" si="19"/>
        <v>0</v>
      </c>
      <c r="W78" s="2">
        <f t="shared" si="19"/>
        <v>0</v>
      </c>
      <c r="X78" s="2">
        <f t="shared" si="19"/>
        <v>0</v>
      </c>
      <c r="Y78" s="2">
        <f t="shared" si="19"/>
        <v>0</v>
      </c>
      <c r="Z78" s="2">
        <f t="shared" si="19"/>
        <v>0</v>
      </c>
      <c r="AA78" s="2">
        <f t="shared" si="19"/>
        <v>0</v>
      </c>
      <c r="AB78" s="2">
        <f t="shared" si="19"/>
        <v>0</v>
      </c>
      <c r="AC78" s="2">
        <f t="shared" si="19"/>
        <v>0</v>
      </c>
      <c r="AD78" s="2">
        <f t="shared" si="19"/>
        <v>0</v>
      </c>
      <c r="AE78" s="2">
        <f t="shared" si="19"/>
        <v>0</v>
      </c>
      <c r="AF78" s="2">
        <f t="shared" si="19"/>
        <v>0</v>
      </c>
      <c r="AG78" s="2">
        <f t="shared" si="19"/>
        <v>0</v>
      </c>
      <c r="AH78" s="2">
        <f t="shared" si="19"/>
        <v>0</v>
      </c>
      <c r="AI78" s="2">
        <f t="shared" si="19"/>
        <v>0</v>
      </c>
      <c r="AJ78" s="2">
        <f t="shared" si="19"/>
        <v>0</v>
      </c>
      <c r="AK78" s="2">
        <f t="shared" si="19"/>
        <v>0</v>
      </c>
      <c r="AL78" s="2">
        <f t="shared" si="19"/>
        <v>0</v>
      </c>
      <c r="AM78" s="2">
        <f t="shared" si="19"/>
        <v>0</v>
      </c>
      <c r="AN78" s="2">
        <f t="shared" si="19"/>
        <v>0</v>
      </c>
      <c r="AO78" s="2">
        <f t="shared" si="19"/>
        <v>0</v>
      </c>
      <c r="AP78" s="2">
        <f t="shared" si="19"/>
        <v>0</v>
      </c>
      <c r="AQ78" s="2" t="str">
        <f t="shared" si="19"/>
        <v/>
      </c>
      <c r="AR78" s="2" t="str">
        <f t="shared" si="19"/>
        <v/>
      </c>
      <c r="AS78" s="2" t="str">
        <f t="shared" si="19"/>
        <v/>
      </c>
      <c r="AT78" s="2" t="str">
        <f t="shared" si="19"/>
        <v/>
      </c>
      <c r="AU78" s="2" t="str">
        <f t="shared" si="19"/>
        <v/>
      </c>
      <c r="AV78" s="2" t="str">
        <f t="shared" si="19"/>
        <v/>
      </c>
      <c r="AW78" s="2" t="str">
        <f t="shared" si="19"/>
        <v/>
      </c>
      <c r="AX78" s="2" t="str">
        <f t="shared" si="19"/>
        <v/>
      </c>
      <c r="AY78" s="2" t="str">
        <f t="shared" si="19"/>
        <v/>
      </c>
      <c r="AZ78" s="2" t="str">
        <f t="shared" si="19"/>
        <v/>
      </c>
      <c r="BA78" s="2" t="str">
        <f t="shared" si="19"/>
        <v/>
      </c>
      <c r="BB78" s="2" t="str">
        <f t="shared" si="19"/>
        <v/>
      </c>
    </row>
    <row r="79" spans="1:54" ht="14.5" customHeight="1">
      <c r="A79" s="5">
        <v>42767</v>
      </c>
      <c r="B79" s="6">
        <f t="shared" si="7"/>
        <v>0</v>
      </c>
      <c r="C79" s="2">
        <f t="shared" ref="C79:BB79" si="20">IF(C22="","",C22-B22)</f>
        <v>0</v>
      </c>
      <c r="D79" s="2">
        <f t="shared" si="20"/>
        <v>0</v>
      </c>
      <c r="E79" s="2">
        <f t="shared" si="20"/>
        <v>5.515194690496176E-4</v>
      </c>
      <c r="F79" s="2">
        <f t="shared" si="20"/>
        <v>2.1752308923749051E-4</v>
      </c>
      <c r="G79" s="2">
        <f t="shared" si="20"/>
        <v>1.00026374087335E-3</v>
      </c>
      <c r="H79" s="2">
        <f t="shared" si="20"/>
        <v>7.9623780235588311E-4</v>
      </c>
      <c r="I79" s="2">
        <f t="shared" si="20"/>
        <v>3.3869783233580076E-4</v>
      </c>
      <c r="J79" s="2">
        <f t="shared" si="20"/>
        <v>7.0062523754110557E-4</v>
      </c>
      <c r="K79" s="2">
        <f t="shared" si="20"/>
        <v>7.524930386209939E-4</v>
      </c>
      <c r="L79" s="2">
        <f t="shared" si="20"/>
        <v>0</v>
      </c>
      <c r="M79" s="2">
        <f t="shared" si="20"/>
        <v>2.6259058843552084E-4</v>
      </c>
      <c r="N79" s="2">
        <f t="shared" si="20"/>
        <v>5.2009039980476998E-4</v>
      </c>
      <c r="O79" s="2">
        <f t="shared" si="20"/>
        <v>0</v>
      </c>
      <c r="P79" s="2">
        <f t="shared" si="20"/>
        <v>0</v>
      </c>
      <c r="Q79" s="2">
        <f t="shared" si="20"/>
        <v>0</v>
      </c>
      <c r="R79" s="2">
        <f t="shared" si="20"/>
        <v>0</v>
      </c>
      <c r="S79" s="2">
        <f t="shared" si="20"/>
        <v>0</v>
      </c>
      <c r="T79" s="2">
        <f t="shared" si="20"/>
        <v>0</v>
      </c>
      <c r="U79" s="2">
        <f t="shared" si="20"/>
        <v>0</v>
      </c>
      <c r="V79" s="2">
        <f t="shared" si="20"/>
        <v>0</v>
      </c>
      <c r="W79" s="2">
        <f t="shared" si="20"/>
        <v>0</v>
      </c>
      <c r="X79" s="2">
        <f t="shared" si="20"/>
        <v>0</v>
      </c>
      <c r="Y79" s="2">
        <f t="shared" si="20"/>
        <v>0</v>
      </c>
      <c r="Z79" s="2">
        <f t="shared" si="20"/>
        <v>0</v>
      </c>
      <c r="AA79" s="2">
        <f t="shared" si="20"/>
        <v>0</v>
      </c>
      <c r="AB79" s="2">
        <f t="shared" si="20"/>
        <v>0</v>
      </c>
      <c r="AC79" s="2">
        <f t="shared" si="20"/>
        <v>0</v>
      </c>
      <c r="AD79" s="2">
        <f t="shared" si="20"/>
        <v>0</v>
      </c>
      <c r="AE79" s="2">
        <f t="shared" si="20"/>
        <v>0</v>
      </c>
      <c r="AF79" s="2">
        <f t="shared" si="20"/>
        <v>0</v>
      </c>
      <c r="AG79" s="2">
        <f t="shared" si="20"/>
        <v>0</v>
      </c>
      <c r="AH79" s="2">
        <f t="shared" si="20"/>
        <v>0</v>
      </c>
      <c r="AI79" s="2">
        <f t="shared" si="20"/>
        <v>0</v>
      </c>
      <c r="AJ79" s="2">
        <f t="shared" si="20"/>
        <v>0</v>
      </c>
      <c r="AK79" s="2">
        <f t="shared" si="20"/>
        <v>0</v>
      </c>
      <c r="AL79" s="2">
        <f t="shared" si="20"/>
        <v>0</v>
      </c>
      <c r="AM79" s="2">
        <f t="shared" si="20"/>
        <v>0</v>
      </c>
      <c r="AN79" s="2">
        <f t="shared" si="20"/>
        <v>0</v>
      </c>
      <c r="AO79" s="2">
        <f t="shared" si="20"/>
        <v>0</v>
      </c>
      <c r="AP79" s="2" t="str">
        <f t="shared" si="20"/>
        <v/>
      </c>
      <c r="AQ79" s="2" t="str">
        <f t="shared" si="20"/>
        <v/>
      </c>
      <c r="AR79" s="2" t="str">
        <f t="shared" si="20"/>
        <v/>
      </c>
      <c r="AS79" s="2" t="str">
        <f t="shared" si="20"/>
        <v/>
      </c>
      <c r="AT79" s="2" t="str">
        <f t="shared" si="20"/>
        <v/>
      </c>
      <c r="AU79" s="2" t="str">
        <f t="shared" si="20"/>
        <v/>
      </c>
      <c r="AV79" s="2" t="str">
        <f t="shared" si="20"/>
        <v/>
      </c>
      <c r="AW79" s="2" t="str">
        <f t="shared" si="20"/>
        <v/>
      </c>
      <c r="AX79" s="2" t="str">
        <f t="shared" si="20"/>
        <v/>
      </c>
      <c r="AY79" s="2" t="str">
        <f t="shared" si="20"/>
        <v/>
      </c>
      <c r="AZ79" s="2" t="str">
        <f t="shared" si="20"/>
        <v/>
      </c>
      <c r="BA79" s="2" t="str">
        <f t="shared" si="20"/>
        <v/>
      </c>
      <c r="BB79" s="2" t="str">
        <f t="shared" si="20"/>
        <v/>
      </c>
    </row>
    <row r="80" spans="1:54" ht="14.5" customHeight="1">
      <c r="A80" s="5">
        <v>42795</v>
      </c>
      <c r="B80" s="6">
        <f t="shared" si="7"/>
        <v>0</v>
      </c>
      <c r="C80" s="2">
        <f t="shared" ref="C80:BB80" si="21">IF(C23="","",C23-B23)</f>
        <v>0</v>
      </c>
      <c r="D80" s="2">
        <f t="shared" si="21"/>
        <v>0</v>
      </c>
      <c r="E80" s="2">
        <f t="shared" si="21"/>
        <v>1.5964340206950599E-3</v>
      </c>
      <c r="F80" s="2">
        <f t="shared" si="21"/>
        <v>2.4362434133373759E-3</v>
      </c>
      <c r="G80" s="2">
        <f t="shared" si="21"/>
        <v>1.3470309805757273E-3</v>
      </c>
      <c r="H80" s="2">
        <f t="shared" si="21"/>
        <v>1.5345297469262402E-3</v>
      </c>
      <c r="I80" s="2">
        <f t="shared" si="21"/>
        <v>0</v>
      </c>
      <c r="J80" s="2">
        <f t="shared" si="21"/>
        <v>0</v>
      </c>
      <c r="K80" s="2">
        <f t="shared" si="21"/>
        <v>0</v>
      </c>
      <c r="L80" s="2">
        <f t="shared" si="21"/>
        <v>0</v>
      </c>
      <c r="M80" s="2">
        <f t="shared" si="21"/>
        <v>0</v>
      </c>
      <c r="N80" s="2">
        <f t="shared" si="21"/>
        <v>0</v>
      </c>
      <c r="O80" s="2">
        <f t="shared" si="21"/>
        <v>0</v>
      </c>
      <c r="P80" s="2">
        <f t="shared" si="21"/>
        <v>3.3992190117333124E-4</v>
      </c>
      <c r="Q80" s="2">
        <f t="shared" si="21"/>
        <v>1.4267272016727298E-4</v>
      </c>
      <c r="R80" s="2">
        <f t="shared" si="21"/>
        <v>0</v>
      </c>
      <c r="S80" s="2">
        <f t="shared" si="21"/>
        <v>0</v>
      </c>
      <c r="T80" s="2">
        <f t="shared" si="21"/>
        <v>0</v>
      </c>
      <c r="U80" s="2">
        <f t="shared" si="21"/>
        <v>0</v>
      </c>
      <c r="V80" s="2">
        <f t="shared" si="21"/>
        <v>0</v>
      </c>
      <c r="W80" s="2">
        <f t="shared" si="21"/>
        <v>0</v>
      </c>
      <c r="X80" s="2">
        <f t="shared" si="21"/>
        <v>0</v>
      </c>
      <c r="Y80" s="2">
        <f t="shared" si="21"/>
        <v>0</v>
      </c>
      <c r="Z80" s="2">
        <f t="shared" si="21"/>
        <v>0</v>
      </c>
      <c r="AA80" s="2">
        <f t="shared" si="21"/>
        <v>0</v>
      </c>
      <c r="AB80" s="2">
        <f t="shared" si="21"/>
        <v>0</v>
      </c>
      <c r="AC80" s="2">
        <f t="shared" si="21"/>
        <v>0</v>
      </c>
      <c r="AD80" s="2">
        <f t="shared" si="21"/>
        <v>0</v>
      </c>
      <c r="AE80" s="2">
        <f t="shared" si="21"/>
        <v>0</v>
      </c>
      <c r="AF80" s="2">
        <f t="shared" si="21"/>
        <v>0</v>
      </c>
      <c r="AG80" s="2">
        <f t="shared" si="21"/>
        <v>0</v>
      </c>
      <c r="AH80" s="2">
        <f t="shared" si="21"/>
        <v>0</v>
      </c>
      <c r="AI80" s="2">
        <f t="shared" si="21"/>
        <v>0</v>
      </c>
      <c r="AJ80" s="2">
        <f t="shared" si="21"/>
        <v>0</v>
      </c>
      <c r="AK80" s="2">
        <f t="shared" si="21"/>
        <v>0</v>
      </c>
      <c r="AL80" s="2">
        <f t="shared" si="21"/>
        <v>0</v>
      </c>
      <c r="AM80" s="2">
        <f t="shared" si="21"/>
        <v>0</v>
      </c>
      <c r="AN80" s="2">
        <f t="shared" si="21"/>
        <v>0</v>
      </c>
      <c r="AO80" s="2" t="str">
        <f t="shared" si="21"/>
        <v/>
      </c>
      <c r="AP80" s="2" t="str">
        <f t="shared" si="21"/>
        <v/>
      </c>
      <c r="AQ80" s="2" t="str">
        <f t="shared" si="21"/>
        <v/>
      </c>
      <c r="AR80" s="2" t="str">
        <f t="shared" si="21"/>
        <v/>
      </c>
      <c r="AS80" s="2" t="str">
        <f t="shared" si="21"/>
        <v/>
      </c>
      <c r="AT80" s="2" t="str">
        <f t="shared" si="21"/>
        <v/>
      </c>
      <c r="AU80" s="2" t="str">
        <f t="shared" si="21"/>
        <v/>
      </c>
      <c r="AV80" s="2" t="str">
        <f t="shared" si="21"/>
        <v/>
      </c>
      <c r="AW80" s="2" t="str">
        <f t="shared" si="21"/>
        <v/>
      </c>
      <c r="AX80" s="2" t="str">
        <f t="shared" si="21"/>
        <v/>
      </c>
      <c r="AY80" s="2" t="str">
        <f t="shared" si="21"/>
        <v/>
      </c>
      <c r="AZ80" s="2" t="str">
        <f t="shared" si="21"/>
        <v/>
      </c>
      <c r="BA80" s="2" t="str">
        <f t="shared" si="21"/>
        <v/>
      </c>
      <c r="BB80" s="2" t="str">
        <f t="shared" si="21"/>
        <v/>
      </c>
    </row>
    <row r="81" spans="1:54" ht="14.5" customHeight="1">
      <c r="A81" s="5">
        <v>42826</v>
      </c>
      <c r="B81" s="6">
        <f t="shared" si="7"/>
        <v>0</v>
      </c>
      <c r="C81" s="2">
        <f t="shared" ref="C81:BB81" si="22">IF(C24="","",C24-B24)</f>
        <v>0</v>
      </c>
      <c r="D81" s="2">
        <f t="shared" si="22"/>
        <v>0</v>
      </c>
      <c r="E81" s="2">
        <f t="shared" si="22"/>
        <v>5.9014253939219186E-3</v>
      </c>
      <c r="F81" s="2">
        <f t="shared" si="22"/>
        <v>5.2309400704599702E-3</v>
      </c>
      <c r="G81" s="2">
        <f t="shared" si="22"/>
        <v>3.1819446859855643E-3</v>
      </c>
      <c r="H81" s="2">
        <f t="shared" si="22"/>
        <v>3.585701984254874E-3</v>
      </c>
      <c r="I81" s="2">
        <f t="shared" si="22"/>
        <v>0</v>
      </c>
      <c r="J81" s="2">
        <f t="shared" si="22"/>
        <v>0</v>
      </c>
      <c r="K81" s="2">
        <f t="shared" si="22"/>
        <v>0</v>
      </c>
      <c r="L81" s="2">
        <f t="shared" si="22"/>
        <v>0</v>
      </c>
      <c r="M81" s="2">
        <f t="shared" si="22"/>
        <v>0</v>
      </c>
      <c r="N81" s="2">
        <f t="shared" si="22"/>
        <v>0</v>
      </c>
      <c r="O81" s="2">
        <f t="shared" si="22"/>
        <v>0</v>
      </c>
      <c r="P81" s="2">
        <f t="shared" si="22"/>
        <v>0</v>
      </c>
      <c r="Q81" s="2">
        <f t="shared" si="22"/>
        <v>0</v>
      </c>
      <c r="R81" s="2">
        <f t="shared" si="22"/>
        <v>0</v>
      </c>
      <c r="S81" s="2">
        <f t="shared" si="22"/>
        <v>0</v>
      </c>
      <c r="T81" s="2">
        <f t="shared" si="22"/>
        <v>0</v>
      </c>
      <c r="U81" s="2">
        <f t="shared" si="22"/>
        <v>0</v>
      </c>
      <c r="V81" s="2">
        <f t="shared" si="22"/>
        <v>0</v>
      </c>
      <c r="W81" s="2">
        <f t="shared" si="22"/>
        <v>0</v>
      </c>
      <c r="X81" s="2">
        <f t="shared" si="22"/>
        <v>0</v>
      </c>
      <c r="Y81" s="2">
        <f t="shared" si="22"/>
        <v>0</v>
      </c>
      <c r="Z81" s="2">
        <f t="shared" si="22"/>
        <v>0</v>
      </c>
      <c r="AA81" s="2">
        <f t="shared" si="22"/>
        <v>0</v>
      </c>
      <c r="AB81" s="2">
        <f t="shared" si="22"/>
        <v>0</v>
      </c>
      <c r="AC81" s="2">
        <f t="shared" si="22"/>
        <v>0</v>
      </c>
      <c r="AD81" s="2">
        <f t="shared" si="22"/>
        <v>0</v>
      </c>
      <c r="AE81" s="2">
        <f t="shared" si="22"/>
        <v>0</v>
      </c>
      <c r="AF81" s="2">
        <f t="shared" si="22"/>
        <v>0</v>
      </c>
      <c r="AG81" s="2">
        <f t="shared" si="22"/>
        <v>0</v>
      </c>
      <c r="AH81" s="2">
        <f t="shared" si="22"/>
        <v>0</v>
      </c>
      <c r="AI81" s="2">
        <f t="shared" si="22"/>
        <v>0</v>
      </c>
      <c r="AJ81" s="2">
        <f t="shared" si="22"/>
        <v>0</v>
      </c>
      <c r="AK81" s="2">
        <f t="shared" si="22"/>
        <v>0</v>
      </c>
      <c r="AL81" s="2">
        <f t="shared" si="22"/>
        <v>0</v>
      </c>
      <c r="AM81" s="2">
        <f t="shared" si="22"/>
        <v>0</v>
      </c>
      <c r="AN81" s="2" t="str">
        <f t="shared" si="22"/>
        <v/>
      </c>
      <c r="AO81" s="2" t="str">
        <f t="shared" si="22"/>
        <v/>
      </c>
      <c r="AP81" s="2" t="str">
        <f t="shared" si="22"/>
        <v/>
      </c>
      <c r="AQ81" s="2" t="str">
        <f t="shared" si="22"/>
        <v/>
      </c>
      <c r="AR81" s="2" t="str">
        <f t="shared" si="22"/>
        <v/>
      </c>
      <c r="AS81" s="2" t="str">
        <f t="shared" si="22"/>
        <v/>
      </c>
      <c r="AT81" s="2" t="str">
        <f t="shared" si="22"/>
        <v/>
      </c>
      <c r="AU81" s="2" t="str">
        <f t="shared" si="22"/>
        <v/>
      </c>
      <c r="AV81" s="2" t="str">
        <f t="shared" si="22"/>
        <v/>
      </c>
      <c r="AW81" s="2" t="str">
        <f t="shared" si="22"/>
        <v/>
      </c>
      <c r="AX81" s="2" t="str">
        <f t="shared" si="22"/>
        <v/>
      </c>
      <c r="AY81" s="2" t="str">
        <f t="shared" si="22"/>
        <v/>
      </c>
      <c r="AZ81" s="2" t="str">
        <f t="shared" si="22"/>
        <v/>
      </c>
      <c r="BA81" s="2" t="str">
        <f t="shared" si="22"/>
        <v/>
      </c>
      <c r="BB81" s="2" t="str">
        <f t="shared" si="22"/>
        <v/>
      </c>
    </row>
    <row r="82" spans="1:54" ht="14.5" customHeight="1">
      <c r="A82" s="5">
        <v>42856</v>
      </c>
      <c r="B82" s="6">
        <f t="shared" si="7"/>
        <v>0</v>
      </c>
      <c r="C82" s="2">
        <f t="shared" ref="C82:BB82" si="23">IF(C25="","",C25-B25)</f>
        <v>0</v>
      </c>
      <c r="D82" s="2">
        <f t="shared" si="23"/>
        <v>0</v>
      </c>
      <c r="E82" s="2">
        <f t="shared" si="23"/>
        <v>6.4275173968340524E-3</v>
      </c>
      <c r="F82" s="2">
        <f t="shared" si="23"/>
        <v>5.8184820786127498E-3</v>
      </c>
      <c r="G82" s="2">
        <f t="shared" si="23"/>
        <v>4.159302872280583E-3</v>
      </c>
      <c r="H82" s="2">
        <f t="shared" si="23"/>
        <v>2.9109701950651296E-3</v>
      </c>
      <c r="I82" s="2">
        <f t="shared" si="23"/>
        <v>0</v>
      </c>
      <c r="J82" s="2">
        <f t="shared" si="23"/>
        <v>0</v>
      </c>
      <c r="K82" s="2">
        <f t="shared" si="23"/>
        <v>0</v>
      </c>
      <c r="L82" s="2">
        <f t="shared" si="23"/>
        <v>0</v>
      </c>
      <c r="M82" s="2">
        <f t="shared" si="23"/>
        <v>0</v>
      </c>
      <c r="N82" s="2">
        <f t="shared" si="23"/>
        <v>0</v>
      </c>
      <c r="O82" s="2">
        <f t="shared" si="23"/>
        <v>0</v>
      </c>
      <c r="P82" s="2">
        <f t="shared" si="23"/>
        <v>0</v>
      </c>
      <c r="Q82" s="2">
        <f t="shared" si="23"/>
        <v>0</v>
      </c>
      <c r="R82" s="2">
        <f t="shared" si="23"/>
        <v>0</v>
      </c>
      <c r="S82" s="2">
        <f t="shared" si="23"/>
        <v>0</v>
      </c>
      <c r="T82" s="2">
        <f t="shared" si="23"/>
        <v>0</v>
      </c>
      <c r="U82" s="2">
        <f t="shared" si="23"/>
        <v>0</v>
      </c>
      <c r="V82" s="2">
        <f t="shared" si="23"/>
        <v>0</v>
      </c>
      <c r="W82" s="2">
        <f t="shared" si="23"/>
        <v>0</v>
      </c>
      <c r="X82" s="2">
        <f t="shared" si="23"/>
        <v>0</v>
      </c>
      <c r="Y82" s="2">
        <f t="shared" si="23"/>
        <v>0</v>
      </c>
      <c r="Z82" s="2">
        <f t="shared" si="23"/>
        <v>0</v>
      </c>
      <c r="AA82" s="2">
        <f t="shared" si="23"/>
        <v>0</v>
      </c>
      <c r="AB82" s="2">
        <f t="shared" si="23"/>
        <v>0</v>
      </c>
      <c r="AC82" s="2">
        <f t="shared" si="23"/>
        <v>0</v>
      </c>
      <c r="AD82" s="2">
        <f t="shared" si="23"/>
        <v>0</v>
      </c>
      <c r="AE82" s="2">
        <f t="shared" si="23"/>
        <v>0</v>
      </c>
      <c r="AF82" s="2">
        <f t="shared" si="23"/>
        <v>0</v>
      </c>
      <c r="AG82" s="2">
        <f t="shared" si="23"/>
        <v>0</v>
      </c>
      <c r="AH82" s="2">
        <f t="shared" si="23"/>
        <v>0</v>
      </c>
      <c r="AI82" s="2">
        <f t="shared" si="23"/>
        <v>0</v>
      </c>
      <c r="AJ82" s="2">
        <f t="shared" si="23"/>
        <v>0</v>
      </c>
      <c r="AK82" s="2">
        <f t="shared" si="23"/>
        <v>0</v>
      </c>
      <c r="AL82" s="2">
        <f t="shared" si="23"/>
        <v>0</v>
      </c>
      <c r="AM82" s="2" t="str">
        <f t="shared" si="23"/>
        <v/>
      </c>
      <c r="AN82" s="2" t="str">
        <f t="shared" si="23"/>
        <v/>
      </c>
      <c r="AO82" s="2" t="str">
        <f t="shared" si="23"/>
        <v/>
      </c>
      <c r="AP82" s="2" t="str">
        <f t="shared" si="23"/>
        <v/>
      </c>
      <c r="AQ82" s="2" t="str">
        <f t="shared" si="23"/>
        <v/>
      </c>
      <c r="AR82" s="2" t="str">
        <f t="shared" si="23"/>
        <v/>
      </c>
      <c r="AS82" s="2" t="str">
        <f t="shared" si="23"/>
        <v/>
      </c>
      <c r="AT82" s="2" t="str">
        <f t="shared" si="23"/>
        <v/>
      </c>
      <c r="AU82" s="2" t="str">
        <f t="shared" si="23"/>
        <v/>
      </c>
      <c r="AV82" s="2" t="str">
        <f t="shared" si="23"/>
        <v/>
      </c>
      <c r="AW82" s="2" t="str">
        <f t="shared" si="23"/>
        <v/>
      </c>
      <c r="AX82" s="2" t="str">
        <f t="shared" si="23"/>
        <v/>
      </c>
      <c r="AY82" s="2" t="str">
        <f t="shared" si="23"/>
        <v/>
      </c>
      <c r="AZ82" s="2" t="str">
        <f t="shared" si="23"/>
        <v/>
      </c>
      <c r="BA82" s="2" t="str">
        <f t="shared" si="23"/>
        <v/>
      </c>
      <c r="BB82" s="2" t="str">
        <f t="shared" si="23"/>
        <v/>
      </c>
    </row>
    <row r="83" spans="1:54" ht="14.5" customHeight="1">
      <c r="A83" s="5">
        <v>42887</v>
      </c>
      <c r="B83" s="6">
        <f t="shared" si="7"/>
        <v>0</v>
      </c>
      <c r="C83" s="2">
        <f t="shared" ref="C83:BB83" si="24">IF(C26="","",C26-B26)</f>
        <v>0</v>
      </c>
      <c r="D83" s="2">
        <f t="shared" si="24"/>
        <v>0</v>
      </c>
      <c r="E83" s="2">
        <f t="shared" si="24"/>
        <v>1.0387197350309822E-2</v>
      </c>
      <c r="F83" s="2">
        <f t="shared" si="24"/>
        <v>8.7500888170684212E-3</v>
      </c>
      <c r="G83" s="2">
        <f t="shared" si="24"/>
        <v>4.2084437513533919E-3</v>
      </c>
      <c r="H83" s="2">
        <f t="shared" si="24"/>
        <v>1.1842942334833045E-3</v>
      </c>
      <c r="I83" s="2">
        <f t="shared" si="24"/>
        <v>0</v>
      </c>
      <c r="J83" s="2">
        <f t="shared" si="24"/>
        <v>0</v>
      </c>
      <c r="K83" s="2">
        <f t="shared" si="24"/>
        <v>0</v>
      </c>
      <c r="L83" s="2">
        <f t="shared" si="24"/>
        <v>0</v>
      </c>
      <c r="M83" s="2">
        <f t="shared" si="24"/>
        <v>0</v>
      </c>
      <c r="N83" s="2">
        <f t="shared" si="24"/>
        <v>0</v>
      </c>
      <c r="O83" s="2">
        <f t="shared" si="24"/>
        <v>0</v>
      </c>
      <c r="P83" s="2">
        <f t="shared" si="24"/>
        <v>0</v>
      </c>
      <c r="Q83" s="2">
        <f t="shared" si="24"/>
        <v>0</v>
      </c>
      <c r="R83" s="2">
        <f t="shared" si="24"/>
        <v>0</v>
      </c>
      <c r="S83" s="2">
        <f t="shared" si="24"/>
        <v>0</v>
      </c>
      <c r="T83" s="2">
        <f t="shared" si="24"/>
        <v>0</v>
      </c>
      <c r="U83" s="2">
        <f t="shared" si="24"/>
        <v>0</v>
      </c>
      <c r="V83" s="2">
        <f t="shared" si="24"/>
        <v>0</v>
      </c>
      <c r="W83" s="2">
        <f t="shared" si="24"/>
        <v>0</v>
      </c>
      <c r="X83" s="2">
        <f t="shared" si="24"/>
        <v>0</v>
      </c>
      <c r="Y83" s="2">
        <f t="shared" si="24"/>
        <v>0</v>
      </c>
      <c r="Z83" s="2">
        <f t="shared" si="24"/>
        <v>0</v>
      </c>
      <c r="AA83" s="2">
        <f t="shared" si="24"/>
        <v>0</v>
      </c>
      <c r="AB83" s="2">
        <f t="shared" si="24"/>
        <v>0</v>
      </c>
      <c r="AC83" s="2">
        <f t="shared" si="24"/>
        <v>0</v>
      </c>
      <c r="AD83" s="2">
        <f t="shared" si="24"/>
        <v>0</v>
      </c>
      <c r="AE83" s="2">
        <f t="shared" si="24"/>
        <v>0</v>
      </c>
      <c r="AF83" s="2">
        <f t="shared" si="24"/>
        <v>0</v>
      </c>
      <c r="AG83" s="2">
        <f t="shared" si="24"/>
        <v>0</v>
      </c>
      <c r="AH83" s="2">
        <f t="shared" si="24"/>
        <v>0</v>
      </c>
      <c r="AI83" s="2">
        <f t="shared" si="24"/>
        <v>0</v>
      </c>
      <c r="AJ83" s="2">
        <f t="shared" si="24"/>
        <v>0</v>
      </c>
      <c r="AK83" s="2">
        <f t="shared" si="24"/>
        <v>0</v>
      </c>
      <c r="AL83" s="2" t="str">
        <f t="shared" si="24"/>
        <v/>
      </c>
      <c r="AM83" s="2" t="str">
        <f t="shared" si="24"/>
        <v/>
      </c>
      <c r="AN83" s="2" t="str">
        <f t="shared" si="24"/>
        <v/>
      </c>
      <c r="AO83" s="2" t="str">
        <f t="shared" si="24"/>
        <v/>
      </c>
      <c r="AP83" s="2" t="str">
        <f t="shared" si="24"/>
        <v/>
      </c>
      <c r="AQ83" s="2" t="str">
        <f t="shared" si="24"/>
        <v/>
      </c>
      <c r="AR83" s="2" t="str">
        <f t="shared" si="24"/>
        <v/>
      </c>
      <c r="AS83" s="2" t="str">
        <f t="shared" si="24"/>
        <v/>
      </c>
      <c r="AT83" s="2" t="str">
        <f t="shared" si="24"/>
        <v/>
      </c>
      <c r="AU83" s="2" t="str">
        <f t="shared" si="24"/>
        <v/>
      </c>
      <c r="AV83" s="2" t="str">
        <f t="shared" si="24"/>
        <v/>
      </c>
      <c r="AW83" s="2" t="str">
        <f t="shared" si="24"/>
        <v/>
      </c>
      <c r="AX83" s="2" t="str">
        <f t="shared" si="24"/>
        <v/>
      </c>
      <c r="AY83" s="2" t="str">
        <f t="shared" si="24"/>
        <v/>
      </c>
      <c r="AZ83" s="2" t="str">
        <f t="shared" si="24"/>
        <v/>
      </c>
      <c r="BA83" s="2" t="str">
        <f t="shared" si="24"/>
        <v/>
      </c>
      <c r="BB83" s="2" t="str">
        <f t="shared" si="24"/>
        <v/>
      </c>
    </row>
    <row r="84" spans="1:54" ht="14.5" customHeight="1">
      <c r="A84" s="5">
        <v>42917</v>
      </c>
      <c r="B84" s="6">
        <f t="shared" si="7"/>
        <v>0</v>
      </c>
      <c r="C84" s="2">
        <f t="shared" ref="C84:BB84" si="25">IF(C27="","",C27-B27)</f>
        <v>0</v>
      </c>
      <c r="D84" s="2">
        <f t="shared" si="25"/>
        <v>0</v>
      </c>
      <c r="E84" s="2">
        <f t="shared" si="25"/>
        <v>9.6333475885116981E-3</v>
      </c>
      <c r="F84" s="2">
        <f t="shared" si="25"/>
        <v>6.3734960233015059E-3</v>
      </c>
      <c r="G84" s="2">
        <f t="shared" si="25"/>
        <v>3.1740133403596917E-3</v>
      </c>
      <c r="H84" s="2">
        <f t="shared" si="25"/>
        <v>5.5223536919997047E-3</v>
      </c>
      <c r="I84" s="2">
        <f t="shared" si="25"/>
        <v>0</v>
      </c>
      <c r="J84" s="2">
        <f t="shared" si="25"/>
        <v>0</v>
      </c>
      <c r="K84" s="2">
        <f t="shared" si="25"/>
        <v>0</v>
      </c>
      <c r="L84" s="2">
        <f t="shared" si="25"/>
        <v>0</v>
      </c>
      <c r="M84" s="2">
        <f t="shared" si="25"/>
        <v>0</v>
      </c>
      <c r="N84" s="2">
        <f t="shared" si="25"/>
        <v>0</v>
      </c>
      <c r="O84" s="2">
        <f t="shared" si="25"/>
        <v>0</v>
      </c>
      <c r="P84" s="2">
        <f t="shared" si="25"/>
        <v>0</v>
      </c>
      <c r="Q84" s="2">
        <f t="shared" si="25"/>
        <v>0</v>
      </c>
      <c r="R84" s="2">
        <f t="shared" si="25"/>
        <v>0</v>
      </c>
      <c r="S84" s="2">
        <f t="shared" si="25"/>
        <v>0</v>
      </c>
      <c r="T84" s="2">
        <f t="shared" si="25"/>
        <v>0</v>
      </c>
      <c r="U84" s="2">
        <f t="shared" si="25"/>
        <v>0</v>
      </c>
      <c r="V84" s="2">
        <f t="shared" si="25"/>
        <v>0</v>
      </c>
      <c r="W84" s="2">
        <f t="shared" si="25"/>
        <v>0</v>
      </c>
      <c r="X84" s="2">
        <f t="shared" si="25"/>
        <v>0</v>
      </c>
      <c r="Y84" s="2">
        <f t="shared" si="25"/>
        <v>0</v>
      </c>
      <c r="Z84" s="2">
        <f t="shared" si="25"/>
        <v>0</v>
      </c>
      <c r="AA84" s="2">
        <f t="shared" si="25"/>
        <v>0</v>
      </c>
      <c r="AB84" s="2">
        <f t="shared" si="25"/>
        <v>0</v>
      </c>
      <c r="AC84" s="2">
        <f t="shared" si="25"/>
        <v>0</v>
      </c>
      <c r="AD84" s="2">
        <f t="shared" si="25"/>
        <v>0</v>
      </c>
      <c r="AE84" s="2">
        <f t="shared" si="25"/>
        <v>0</v>
      </c>
      <c r="AF84" s="2">
        <f t="shared" si="25"/>
        <v>0</v>
      </c>
      <c r="AG84" s="2">
        <f t="shared" si="25"/>
        <v>0</v>
      </c>
      <c r="AH84" s="2">
        <f t="shared" si="25"/>
        <v>0</v>
      </c>
      <c r="AI84" s="2">
        <f t="shared" si="25"/>
        <v>0</v>
      </c>
      <c r="AJ84" s="2">
        <f t="shared" si="25"/>
        <v>0</v>
      </c>
      <c r="AK84" s="2" t="str">
        <f t="shared" si="25"/>
        <v/>
      </c>
      <c r="AL84" s="2" t="str">
        <f t="shared" si="25"/>
        <v/>
      </c>
      <c r="AM84" s="2" t="str">
        <f t="shared" si="25"/>
        <v/>
      </c>
      <c r="AN84" s="2" t="str">
        <f t="shared" si="25"/>
        <v/>
      </c>
      <c r="AO84" s="2" t="str">
        <f t="shared" si="25"/>
        <v/>
      </c>
      <c r="AP84" s="2" t="str">
        <f t="shared" si="25"/>
        <v/>
      </c>
      <c r="AQ84" s="2" t="str">
        <f t="shared" si="25"/>
        <v/>
      </c>
      <c r="AR84" s="2" t="str">
        <f t="shared" si="25"/>
        <v/>
      </c>
      <c r="AS84" s="2" t="str">
        <f t="shared" si="25"/>
        <v/>
      </c>
      <c r="AT84" s="2" t="str">
        <f t="shared" si="25"/>
        <v/>
      </c>
      <c r="AU84" s="2" t="str">
        <f t="shared" si="25"/>
        <v/>
      </c>
      <c r="AV84" s="2" t="str">
        <f t="shared" si="25"/>
        <v/>
      </c>
      <c r="AW84" s="2" t="str">
        <f t="shared" si="25"/>
        <v/>
      </c>
      <c r="AX84" s="2" t="str">
        <f t="shared" si="25"/>
        <v/>
      </c>
      <c r="AY84" s="2" t="str">
        <f t="shared" si="25"/>
        <v/>
      </c>
      <c r="AZ84" s="2" t="str">
        <f t="shared" si="25"/>
        <v/>
      </c>
      <c r="BA84" s="2" t="str">
        <f t="shared" si="25"/>
        <v/>
      </c>
      <c r="BB84" s="2" t="str">
        <f t="shared" si="25"/>
        <v/>
      </c>
    </row>
    <row r="85" spans="1:54" ht="14.5" customHeight="1">
      <c r="A85" s="5">
        <v>42948</v>
      </c>
      <c r="B85" s="6">
        <f t="shared" si="7"/>
        <v>0</v>
      </c>
      <c r="C85" s="2">
        <f t="shared" ref="C85:BB85" si="26">IF(C28="","",C28-B28)</f>
        <v>0</v>
      </c>
      <c r="D85" s="2">
        <f t="shared" si="26"/>
        <v>0</v>
      </c>
      <c r="E85" s="2">
        <f t="shared" si="26"/>
        <v>6.9267908163896993E-3</v>
      </c>
      <c r="F85" s="2">
        <f t="shared" si="26"/>
        <v>5.7690054236436972E-3</v>
      </c>
      <c r="G85" s="2">
        <f t="shared" si="26"/>
        <v>5.1018317710553717E-3</v>
      </c>
      <c r="H85" s="2">
        <f t="shared" si="26"/>
        <v>5.4986803282329084E-3</v>
      </c>
      <c r="I85" s="2">
        <f t="shared" si="26"/>
        <v>0</v>
      </c>
      <c r="J85" s="2">
        <f t="shared" si="26"/>
        <v>0</v>
      </c>
      <c r="K85" s="2">
        <f t="shared" si="26"/>
        <v>0</v>
      </c>
      <c r="L85" s="2">
        <f t="shared" si="26"/>
        <v>0</v>
      </c>
      <c r="M85" s="2">
        <f t="shared" si="26"/>
        <v>0</v>
      </c>
      <c r="N85" s="2">
        <f t="shared" si="26"/>
        <v>0</v>
      </c>
      <c r="O85" s="2">
        <f t="shared" si="26"/>
        <v>0</v>
      </c>
      <c r="P85" s="2">
        <f t="shared" si="26"/>
        <v>0</v>
      </c>
      <c r="Q85" s="2">
        <f t="shared" si="26"/>
        <v>0</v>
      </c>
      <c r="R85" s="2">
        <f t="shared" si="26"/>
        <v>0</v>
      </c>
      <c r="S85" s="2">
        <f t="shared" si="26"/>
        <v>0</v>
      </c>
      <c r="T85" s="2">
        <f t="shared" si="26"/>
        <v>0</v>
      </c>
      <c r="U85" s="2">
        <f t="shared" si="26"/>
        <v>0</v>
      </c>
      <c r="V85" s="2">
        <f t="shared" si="26"/>
        <v>0</v>
      </c>
      <c r="W85" s="2">
        <f t="shared" si="26"/>
        <v>0</v>
      </c>
      <c r="X85" s="2">
        <f t="shared" si="26"/>
        <v>0</v>
      </c>
      <c r="Y85" s="2">
        <f t="shared" si="26"/>
        <v>0</v>
      </c>
      <c r="Z85" s="2">
        <f t="shared" si="26"/>
        <v>0</v>
      </c>
      <c r="AA85" s="2">
        <f t="shared" si="26"/>
        <v>0</v>
      </c>
      <c r="AB85" s="2">
        <f t="shared" si="26"/>
        <v>0</v>
      </c>
      <c r="AC85" s="2">
        <f t="shared" si="26"/>
        <v>0</v>
      </c>
      <c r="AD85" s="2">
        <f t="shared" si="26"/>
        <v>0</v>
      </c>
      <c r="AE85" s="2">
        <f t="shared" si="26"/>
        <v>0</v>
      </c>
      <c r="AF85" s="2">
        <f t="shared" si="26"/>
        <v>0</v>
      </c>
      <c r="AG85" s="2">
        <f t="shared" si="26"/>
        <v>0</v>
      </c>
      <c r="AH85" s="2">
        <f t="shared" si="26"/>
        <v>0</v>
      </c>
      <c r="AI85" s="2">
        <f t="shared" si="26"/>
        <v>0</v>
      </c>
      <c r="AJ85" s="2" t="str">
        <f t="shared" si="26"/>
        <v/>
      </c>
      <c r="AK85" s="2" t="str">
        <f t="shared" si="26"/>
        <v/>
      </c>
      <c r="AL85" s="2" t="str">
        <f t="shared" si="26"/>
        <v/>
      </c>
      <c r="AM85" s="2" t="str">
        <f t="shared" si="26"/>
        <v/>
      </c>
      <c r="AN85" s="2" t="str">
        <f t="shared" si="26"/>
        <v/>
      </c>
      <c r="AO85" s="2" t="str">
        <f t="shared" si="26"/>
        <v/>
      </c>
      <c r="AP85" s="2" t="str">
        <f t="shared" si="26"/>
        <v/>
      </c>
      <c r="AQ85" s="2" t="str">
        <f t="shared" si="26"/>
        <v/>
      </c>
      <c r="AR85" s="2" t="str">
        <f t="shared" si="26"/>
        <v/>
      </c>
      <c r="AS85" s="2" t="str">
        <f t="shared" si="26"/>
        <v/>
      </c>
      <c r="AT85" s="2" t="str">
        <f t="shared" si="26"/>
        <v/>
      </c>
      <c r="AU85" s="2" t="str">
        <f t="shared" si="26"/>
        <v/>
      </c>
      <c r="AV85" s="2" t="str">
        <f t="shared" si="26"/>
        <v/>
      </c>
      <c r="AW85" s="2" t="str">
        <f t="shared" si="26"/>
        <v/>
      </c>
      <c r="AX85" s="2" t="str">
        <f t="shared" si="26"/>
        <v/>
      </c>
      <c r="AY85" s="2" t="str">
        <f t="shared" si="26"/>
        <v/>
      </c>
      <c r="AZ85" s="2" t="str">
        <f t="shared" si="26"/>
        <v/>
      </c>
      <c r="BA85" s="2" t="str">
        <f t="shared" si="26"/>
        <v/>
      </c>
      <c r="BB85" s="2" t="str">
        <f t="shared" si="26"/>
        <v/>
      </c>
    </row>
    <row r="86" spans="1:54" ht="14.5" customHeight="1">
      <c r="A86" s="5">
        <v>42979</v>
      </c>
      <c r="B86" s="6">
        <f t="shared" si="7"/>
        <v>0</v>
      </c>
      <c r="C86" s="2">
        <f t="shared" ref="C86:BB86" si="27">IF(C29="","",C29-B29)</f>
        <v>0</v>
      </c>
      <c r="D86" s="2">
        <f t="shared" si="27"/>
        <v>0</v>
      </c>
      <c r="E86" s="2">
        <f t="shared" si="27"/>
        <v>5.2360699957599574E-3</v>
      </c>
      <c r="F86" s="2">
        <f t="shared" si="27"/>
        <v>5.4857637211492586E-3</v>
      </c>
      <c r="G86" s="2">
        <f t="shared" si="27"/>
        <v>3.7351395975982055E-3</v>
      </c>
      <c r="H86" s="2">
        <f t="shared" si="27"/>
        <v>3.9861245428410158E-3</v>
      </c>
      <c r="I86" s="2">
        <f t="shared" si="27"/>
        <v>0</v>
      </c>
      <c r="J86" s="2">
        <f t="shared" si="27"/>
        <v>0</v>
      </c>
      <c r="K86" s="2">
        <f t="shared" si="27"/>
        <v>0</v>
      </c>
      <c r="L86" s="2">
        <f t="shared" si="27"/>
        <v>0</v>
      </c>
      <c r="M86" s="2">
        <f t="shared" si="27"/>
        <v>0</v>
      </c>
      <c r="N86" s="2">
        <f t="shared" si="27"/>
        <v>0</v>
      </c>
      <c r="O86" s="2">
        <f t="shared" si="27"/>
        <v>0</v>
      </c>
      <c r="P86" s="2">
        <f t="shared" si="27"/>
        <v>0</v>
      </c>
      <c r="Q86" s="2">
        <f t="shared" si="27"/>
        <v>0</v>
      </c>
      <c r="R86" s="2">
        <f t="shared" si="27"/>
        <v>0</v>
      </c>
      <c r="S86" s="2">
        <f t="shared" si="27"/>
        <v>0</v>
      </c>
      <c r="T86" s="2">
        <f t="shared" si="27"/>
        <v>0</v>
      </c>
      <c r="U86" s="2">
        <f t="shared" si="27"/>
        <v>0</v>
      </c>
      <c r="V86" s="2">
        <f t="shared" si="27"/>
        <v>0</v>
      </c>
      <c r="W86" s="2">
        <f t="shared" si="27"/>
        <v>0</v>
      </c>
      <c r="X86" s="2">
        <f t="shared" si="27"/>
        <v>0</v>
      </c>
      <c r="Y86" s="2">
        <f t="shared" si="27"/>
        <v>0</v>
      </c>
      <c r="Z86" s="2">
        <f t="shared" si="27"/>
        <v>0</v>
      </c>
      <c r="AA86" s="2">
        <f t="shared" si="27"/>
        <v>0</v>
      </c>
      <c r="AB86" s="2">
        <f t="shared" si="27"/>
        <v>0</v>
      </c>
      <c r="AC86" s="2">
        <f t="shared" si="27"/>
        <v>0</v>
      </c>
      <c r="AD86" s="2">
        <f t="shared" si="27"/>
        <v>0</v>
      </c>
      <c r="AE86" s="2">
        <f t="shared" si="27"/>
        <v>0</v>
      </c>
      <c r="AF86" s="2">
        <f t="shared" si="27"/>
        <v>0</v>
      </c>
      <c r="AG86" s="2">
        <f t="shared" si="27"/>
        <v>0</v>
      </c>
      <c r="AH86" s="2">
        <f t="shared" si="27"/>
        <v>0</v>
      </c>
      <c r="AI86" s="2" t="str">
        <f t="shared" si="27"/>
        <v/>
      </c>
      <c r="AJ86" s="2" t="str">
        <f t="shared" si="27"/>
        <v/>
      </c>
      <c r="AK86" s="2" t="str">
        <f t="shared" si="27"/>
        <v/>
      </c>
      <c r="AL86" s="2" t="str">
        <f t="shared" si="27"/>
        <v/>
      </c>
      <c r="AM86" s="2" t="str">
        <f t="shared" si="27"/>
        <v/>
      </c>
      <c r="AN86" s="2" t="str">
        <f t="shared" si="27"/>
        <v/>
      </c>
      <c r="AO86" s="2" t="str">
        <f t="shared" si="27"/>
        <v/>
      </c>
      <c r="AP86" s="2" t="str">
        <f t="shared" si="27"/>
        <v/>
      </c>
      <c r="AQ86" s="2" t="str">
        <f t="shared" si="27"/>
        <v/>
      </c>
      <c r="AR86" s="2" t="str">
        <f t="shared" si="27"/>
        <v/>
      </c>
      <c r="AS86" s="2" t="str">
        <f t="shared" si="27"/>
        <v/>
      </c>
      <c r="AT86" s="2" t="str">
        <f t="shared" si="27"/>
        <v/>
      </c>
      <c r="AU86" s="2" t="str">
        <f t="shared" si="27"/>
        <v/>
      </c>
      <c r="AV86" s="2" t="str">
        <f t="shared" si="27"/>
        <v/>
      </c>
      <c r="AW86" s="2" t="str">
        <f t="shared" si="27"/>
        <v/>
      </c>
      <c r="AX86" s="2" t="str">
        <f t="shared" si="27"/>
        <v/>
      </c>
      <c r="AY86" s="2" t="str">
        <f t="shared" si="27"/>
        <v/>
      </c>
      <c r="AZ86" s="2" t="str">
        <f t="shared" si="27"/>
        <v/>
      </c>
      <c r="BA86" s="2" t="str">
        <f t="shared" si="27"/>
        <v/>
      </c>
      <c r="BB86" s="2" t="str">
        <f t="shared" si="27"/>
        <v/>
      </c>
    </row>
    <row r="87" spans="1:54" ht="14.5" customHeight="1">
      <c r="A87" s="5">
        <v>43009</v>
      </c>
      <c r="B87" s="6">
        <f t="shared" si="7"/>
        <v>0</v>
      </c>
      <c r="C87" s="2">
        <f t="shared" ref="C87:BB87" si="28">IF(C30="","",C30-B30)</f>
        <v>0</v>
      </c>
      <c r="D87" s="2">
        <f t="shared" si="28"/>
        <v>0</v>
      </c>
      <c r="E87" s="2">
        <f t="shared" si="28"/>
        <v>3.5601810919036014E-3</v>
      </c>
      <c r="F87" s="2">
        <f t="shared" si="28"/>
        <v>2.7968146092974149E-3</v>
      </c>
      <c r="G87" s="2">
        <f t="shared" si="28"/>
        <v>2.062588843157017E-3</v>
      </c>
      <c r="H87" s="2">
        <f t="shared" si="28"/>
        <v>2.3456525346591227E-3</v>
      </c>
      <c r="I87" s="2">
        <f t="shared" si="28"/>
        <v>0</v>
      </c>
      <c r="J87" s="2">
        <f t="shared" si="28"/>
        <v>0</v>
      </c>
      <c r="K87" s="2">
        <f t="shared" si="28"/>
        <v>0</v>
      </c>
      <c r="L87" s="2">
        <f t="shared" si="28"/>
        <v>0</v>
      </c>
      <c r="M87" s="2">
        <f t="shared" si="28"/>
        <v>0</v>
      </c>
      <c r="N87" s="2">
        <f t="shared" si="28"/>
        <v>0</v>
      </c>
      <c r="O87" s="2">
        <f t="shared" si="28"/>
        <v>0</v>
      </c>
      <c r="P87" s="2">
        <f t="shared" si="28"/>
        <v>0</v>
      </c>
      <c r="Q87" s="2">
        <f t="shared" si="28"/>
        <v>0</v>
      </c>
      <c r="R87" s="2">
        <f t="shared" si="28"/>
        <v>0</v>
      </c>
      <c r="S87" s="2">
        <f t="shared" si="28"/>
        <v>0</v>
      </c>
      <c r="T87" s="2">
        <f t="shared" si="28"/>
        <v>0</v>
      </c>
      <c r="U87" s="2">
        <f t="shared" si="28"/>
        <v>0</v>
      </c>
      <c r="V87" s="2">
        <f t="shared" si="28"/>
        <v>0</v>
      </c>
      <c r="W87" s="2">
        <f t="shared" si="28"/>
        <v>0</v>
      </c>
      <c r="X87" s="2">
        <f t="shared" si="28"/>
        <v>0</v>
      </c>
      <c r="Y87" s="2">
        <f t="shared" si="28"/>
        <v>0</v>
      </c>
      <c r="Z87" s="2">
        <f t="shared" si="28"/>
        <v>0</v>
      </c>
      <c r="AA87" s="2">
        <f t="shared" si="28"/>
        <v>0</v>
      </c>
      <c r="AB87" s="2">
        <f t="shared" si="28"/>
        <v>0</v>
      </c>
      <c r="AC87" s="2">
        <f t="shared" si="28"/>
        <v>0</v>
      </c>
      <c r="AD87" s="2">
        <f t="shared" si="28"/>
        <v>0</v>
      </c>
      <c r="AE87" s="2">
        <f t="shared" si="28"/>
        <v>0</v>
      </c>
      <c r="AF87" s="2">
        <f t="shared" si="28"/>
        <v>0</v>
      </c>
      <c r="AG87" s="2">
        <f t="shared" si="28"/>
        <v>0</v>
      </c>
      <c r="AH87" s="2" t="str">
        <f t="shared" si="28"/>
        <v/>
      </c>
      <c r="AI87" s="2" t="str">
        <f t="shared" si="28"/>
        <v/>
      </c>
      <c r="AJ87" s="2" t="str">
        <f t="shared" si="28"/>
        <v/>
      </c>
      <c r="AK87" s="2" t="str">
        <f t="shared" si="28"/>
        <v/>
      </c>
      <c r="AL87" s="2" t="str">
        <f t="shared" si="28"/>
        <v/>
      </c>
      <c r="AM87" s="2" t="str">
        <f t="shared" si="28"/>
        <v/>
      </c>
      <c r="AN87" s="2" t="str">
        <f t="shared" si="28"/>
        <v/>
      </c>
      <c r="AO87" s="2" t="str">
        <f t="shared" si="28"/>
        <v/>
      </c>
      <c r="AP87" s="2" t="str">
        <f t="shared" si="28"/>
        <v/>
      </c>
      <c r="AQ87" s="2" t="str">
        <f t="shared" si="28"/>
        <v/>
      </c>
      <c r="AR87" s="2" t="str">
        <f t="shared" si="28"/>
        <v/>
      </c>
      <c r="AS87" s="2" t="str">
        <f t="shared" si="28"/>
        <v/>
      </c>
      <c r="AT87" s="2" t="str">
        <f t="shared" si="28"/>
        <v/>
      </c>
      <c r="AU87" s="2" t="str">
        <f t="shared" si="28"/>
        <v/>
      </c>
      <c r="AV87" s="2" t="str">
        <f t="shared" si="28"/>
        <v/>
      </c>
      <c r="AW87" s="2" t="str">
        <f t="shared" si="28"/>
        <v/>
      </c>
      <c r="AX87" s="2" t="str">
        <f t="shared" si="28"/>
        <v/>
      </c>
      <c r="AY87" s="2" t="str">
        <f t="shared" si="28"/>
        <v/>
      </c>
      <c r="AZ87" s="2" t="str">
        <f t="shared" si="28"/>
        <v/>
      </c>
      <c r="BA87" s="2" t="str">
        <f t="shared" si="28"/>
        <v/>
      </c>
      <c r="BB87" s="2" t="str">
        <f t="shared" si="28"/>
        <v/>
      </c>
    </row>
    <row r="88" spans="1:54" ht="14.5" customHeight="1">
      <c r="A88" s="5">
        <v>43040</v>
      </c>
      <c r="B88" s="6">
        <f t="shared" si="7"/>
        <v>0</v>
      </c>
      <c r="C88" s="2">
        <f t="shared" ref="C88:BB88" si="29">IF(C31="","",C31-B31)</f>
        <v>0</v>
      </c>
      <c r="D88" s="2">
        <f t="shared" si="29"/>
        <v>0</v>
      </c>
      <c r="E88" s="2">
        <f t="shared" si="29"/>
        <v>2.1512212578141498E-3</v>
      </c>
      <c r="F88" s="2">
        <f t="shared" si="29"/>
        <v>2.1861660712629541E-3</v>
      </c>
      <c r="G88" s="2">
        <f t="shared" si="29"/>
        <v>2.047995723309463E-3</v>
      </c>
      <c r="H88" s="2">
        <f t="shared" si="29"/>
        <v>2.5401605023734376E-3</v>
      </c>
      <c r="I88" s="2">
        <f t="shared" si="29"/>
        <v>0</v>
      </c>
      <c r="J88" s="2">
        <f t="shared" si="29"/>
        <v>0</v>
      </c>
      <c r="K88" s="2">
        <f t="shared" si="29"/>
        <v>0</v>
      </c>
      <c r="L88" s="2">
        <f t="shared" si="29"/>
        <v>0</v>
      </c>
      <c r="M88" s="2">
        <f t="shared" si="29"/>
        <v>0</v>
      </c>
      <c r="N88" s="2">
        <f t="shared" si="29"/>
        <v>0</v>
      </c>
      <c r="O88" s="2">
        <f t="shared" si="29"/>
        <v>0</v>
      </c>
      <c r="P88" s="2">
        <f t="shared" si="29"/>
        <v>0</v>
      </c>
      <c r="Q88" s="2">
        <f t="shared" si="29"/>
        <v>0</v>
      </c>
      <c r="R88" s="2">
        <f t="shared" si="29"/>
        <v>0</v>
      </c>
      <c r="S88" s="2">
        <f t="shared" si="29"/>
        <v>0</v>
      </c>
      <c r="T88" s="2">
        <f t="shared" si="29"/>
        <v>0</v>
      </c>
      <c r="U88" s="2">
        <f t="shared" si="29"/>
        <v>0</v>
      </c>
      <c r="V88" s="2">
        <f t="shared" si="29"/>
        <v>0</v>
      </c>
      <c r="W88" s="2">
        <f t="shared" si="29"/>
        <v>0</v>
      </c>
      <c r="X88" s="2">
        <f t="shared" si="29"/>
        <v>0</v>
      </c>
      <c r="Y88" s="2">
        <f t="shared" si="29"/>
        <v>0</v>
      </c>
      <c r="Z88" s="2">
        <f t="shared" si="29"/>
        <v>0</v>
      </c>
      <c r="AA88" s="2">
        <f t="shared" si="29"/>
        <v>0</v>
      </c>
      <c r="AB88" s="2">
        <f t="shared" si="29"/>
        <v>0</v>
      </c>
      <c r="AC88" s="2">
        <f t="shared" si="29"/>
        <v>0</v>
      </c>
      <c r="AD88" s="2">
        <f t="shared" si="29"/>
        <v>2.0185232917448691E-4</v>
      </c>
      <c r="AE88" s="2">
        <f t="shared" si="29"/>
        <v>0</v>
      </c>
      <c r="AF88" s="2">
        <f t="shared" si="29"/>
        <v>0</v>
      </c>
      <c r="AG88" s="2" t="str">
        <f t="shared" si="29"/>
        <v/>
      </c>
      <c r="AH88" s="2" t="str">
        <f t="shared" si="29"/>
        <v/>
      </c>
      <c r="AI88" s="2" t="str">
        <f t="shared" si="29"/>
        <v/>
      </c>
      <c r="AJ88" s="2" t="str">
        <f t="shared" si="29"/>
        <v/>
      </c>
      <c r="AK88" s="2" t="str">
        <f t="shared" si="29"/>
        <v/>
      </c>
      <c r="AL88" s="2" t="str">
        <f t="shared" si="29"/>
        <v/>
      </c>
      <c r="AM88" s="2" t="str">
        <f t="shared" si="29"/>
        <v/>
      </c>
      <c r="AN88" s="2" t="str">
        <f t="shared" si="29"/>
        <v/>
      </c>
      <c r="AO88" s="2" t="str">
        <f t="shared" si="29"/>
        <v/>
      </c>
      <c r="AP88" s="2" t="str">
        <f t="shared" si="29"/>
        <v/>
      </c>
      <c r="AQ88" s="2" t="str">
        <f t="shared" si="29"/>
        <v/>
      </c>
      <c r="AR88" s="2" t="str">
        <f t="shared" si="29"/>
        <v/>
      </c>
      <c r="AS88" s="2" t="str">
        <f t="shared" si="29"/>
        <v/>
      </c>
      <c r="AT88" s="2" t="str">
        <f t="shared" si="29"/>
        <v/>
      </c>
      <c r="AU88" s="2" t="str">
        <f t="shared" si="29"/>
        <v/>
      </c>
      <c r="AV88" s="2" t="str">
        <f t="shared" si="29"/>
        <v/>
      </c>
      <c r="AW88" s="2" t="str">
        <f t="shared" si="29"/>
        <v/>
      </c>
      <c r="AX88" s="2" t="str">
        <f t="shared" si="29"/>
        <v/>
      </c>
      <c r="AY88" s="2" t="str">
        <f t="shared" si="29"/>
        <v/>
      </c>
      <c r="AZ88" s="2" t="str">
        <f t="shared" si="29"/>
        <v/>
      </c>
      <c r="BA88" s="2" t="str">
        <f t="shared" si="29"/>
        <v/>
      </c>
      <c r="BB88" s="2" t="str">
        <f t="shared" si="29"/>
        <v/>
      </c>
    </row>
    <row r="89" spans="1:54" ht="14.5" customHeight="1">
      <c r="A89" s="5">
        <v>43070</v>
      </c>
      <c r="B89" s="6">
        <f t="shared" si="7"/>
        <v>0</v>
      </c>
      <c r="C89" s="2">
        <f t="shared" ref="C89:BB89" si="30">IF(C32="","",C32-B32)</f>
        <v>0</v>
      </c>
      <c r="D89" s="2">
        <f t="shared" si="30"/>
        <v>0</v>
      </c>
      <c r="E89" s="2">
        <f t="shared" si="30"/>
        <v>1.6127681268115553E-3</v>
      </c>
      <c r="F89" s="2">
        <f t="shared" si="30"/>
        <v>1.7699106357987643E-3</v>
      </c>
      <c r="G89" s="2">
        <f t="shared" si="30"/>
        <v>2.0202757746159133E-3</v>
      </c>
      <c r="H89" s="2">
        <f t="shared" si="30"/>
        <v>1.3545858851836514E-3</v>
      </c>
      <c r="I89" s="2">
        <f t="shared" si="30"/>
        <v>4.7797323573533536E-4</v>
      </c>
      <c r="J89" s="2">
        <f t="shared" si="30"/>
        <v>0</v>
      </c>
      <c r="K89" s="2">
        <f t="shared" si="30"/>
        <v>0</v>
      </c>
      <c r="L89" s="2">
        <f t="shared" si="30"/>
        <v>0</v>
      </c>
      <c r="M89" s="2">
        <f t="shared" si="30"/>
        <v>0</v>
      </c>
      <c r="N89" s="2">
        <f t="shared" si="30"/>
        <v>0</v>
      </c>
      <c r="O89" s="2">
        <f t="shared" si="30"/>
        <v>0</v>
      </c>
      <c r="P89" s="2">
        <f t="shared" si="30"/>
        <v>0</v>
      </c>
      <c r="Q89" s="2">
        <f t="shared" si="30"/>
        <v>0</v>
      </c>
      <c r="R89" s="2">
        <f t="shared" si="30"/>
        <v>0</v>
      </c>
      <c r="S89" s="2">
        <f t="shared" si="30"/>
        <v>0</v>
      </c>
      <c r="T89" s="2">
        <f t="shared" si="30"/>
        <v>0</v>
      </c>
      <c r="U89" s="2">
        <f t="shared" si="30"/>
        <v>0</v>
      </c>
      <c r="V89" s="2">
        <f t="shared" si="30"/>
        <v>0</v>
      </c>
      <c r="W89" s="2">
        <f t="shared" si="30"/>
        <v>0</v>
      </c>
      <c r="X89" s="2">
        <f t="shared" si="30"/>
        <v>0</v>
      </c>
      <c r="Y89" s="2">
        <f t="shared" si="30"/>
        <v>0</v>
      </c>
      <c r="Z89" s="2">
        <f t="shared" si="30"/>
        <v>0</v>
      </c>
      <c r="AA89" s="2">
        <f t="shared" si="30"/>
        <v>0</v>
      </c>
      <c r="AB89" s="2">
        <f t="shared" si="30"/>
        <v>0</v>
      </c>
      <c r="AC89" s="2">
        <f t="shared" si="30"/>
        <v>1.6008896158912836E-3</v>
      </c>
      <c r="AD89" s="2">
        <f t="shared" si="30"/>
        <v>0</v>
      </c>
      <c r="AE89" s="2">
        <f t="shared" si="30"/>
        <v>0</v>
      </c>
      <c r="AF89" s="2" t="str">
        <f t="shared" si="30"/>
        <v/>
      </c>
      <c r="AG89" s="2" t="str">
        <f t="shared" si="30"/>
        <v/>
      </c>
      <c r="AH89" s="2" t="str">
        <f t="shared" si="30"/>
        <v/>
      </c>
      <c r="AI89" s="2" t="str">
        <f t="shared" si="30"/>
        <v/>
      </c>
      <c r="AJ89" s="2" t="str">
        <f t="shared" si="30"/>
        <v/>
      </c>
      <c r="AK89" s="2" t="str">
        <f t="shared" si="30"/>
        <v/>
      </c>
      <c r="AL89" s="2" t="str">
        <f t="shared" si="30"/>
        <v/>
      </c>
      <c r="AM89" s="2" t="str">
        <f t="shared" si="30"/>
        <v/>
      </c>
      <c r="AN89" s="2" t="str">
        <f t="shared" si="30"/>
        <v/>
      </c>
      <c r="AO89" s="2" t="str">
        <f t="shared" si="30"/>
        <v/>
      </c>
      <c r="AP89" s="2" t="str">
        <f t="shared" si="30"/>
        <v/>
      </c>
      <c r="AQ89" s="2" t="str">
        <f t="shared" si="30"/>
        <v/>
      </c>
      <c r="AR89" s="2" t="str">
        <f t="shared" si="30"/>
        <v/>
      </c>
      <c r="AS89" s="2" t="str">
        <f t="shared" si="30"/>
        <v/>
      </c>
      <c r="AT89" s="2" t="str">
        <f t="shared" si="30"/>
        <v/>
      </c>
      <c r="AU89" s="2" t="str">
        <f t="shared" si="30"/>
        <v/>
      </c>
      <c r="AV89" s="2" t="str">
        <f t="shared" si="30"/>
        <v/>
      </c>
      <c r="AW89" s="2" t="str">
        <f t="shared" si="30"/>
        <v/>
      </c>
      <c r="AX89" s="2" t="str">
        <f t="shared" si="30"/>
        <v/>
      </c>
      <c r="AY89" s="2" t="str">
        <f t="shared" si="30"/>
        <v/>
      </c>
      <c r="AZ89" s="2" t="str">
        <f t="shared" si="30"/>
        <v/>
      </c>
      <c r="BA89" s="2" t="str">
        <f t="shared" si="30"/>
        <v/>
      </c>
      <c r="BB89" s="2" t="str">
        <f t="shared" si="30"/>
        <v/>
      </c>
    </row>
    <row r="90" spans="1:54" ht="14.5" customHeight="1">
      <c r="A90" s="5">
        <v>43101</v>
      </c>
      <c r="B90" s="6">
        <f t="shared" si="7"/>
        <v>0</v>
      </c>
      <c r="C90" s="2">
        <f t="shared" ref="C90:BB90" si="31">IF(C33="","",C33-B33)</f>
        <v>0</v>
      </c>
      <c r="D90" s="2">
        <f t="shared" si="31"/>
        <v>0</v>
      </c>
      <c r="E90" s="2">
        <f t="shared" si="31"/>
        <v>1.2332204280170237E-3</v>
      </c>
      <c r="F90" s="2">
        <f t="shared" si="31"/>
        <v>1.5487757372281191E-3</v>
      </c>
      <c r="G90" s="2">
        <f t="shared" si="31"/>
        <v>1.1709313646606962E-3</v>
      </c>
      <c r="H90" s="2">
        <f t="shared" si="31"/>
        <v>1.229556856873832E-3</v>
      </c>
      <c r="I90" s="2">
        <f t="shared" si="31"/>
        <v>0</v>
      </c>
      <c r="J90" s="2">
        <f t="shared" si="31"/>
        <v>0</v>
      </c>
      <c r="K90" s="2">
        <f t="shared" si="31"/>
        <v>0</v>
      </c>
      <c r="L90" s="2">
        <f t="shared" si="31"/>
        <v>0</v>
      </c>
      <c r="M90" s="2">
        <f t="shared" si="31"/>
        <v>0</v>
      </c>
      <c r="N90" s="2">
        <f t="shared" si="31"/>
        <v>0</v>
      </c>
      <c r="O90" s="2">
        <f t="shared" si="31"/>
        <v>0</v>
      </c>
      <c r="P90" s="2">
        <f t="shared" si="31"/>
        <v>0</v>
      </c>
      <c r="Q90" s="2">
        <f t="shared" si="31"/>
        <v>0</v>
      </c>
      <c r="R90" s="2">
        <f t="shared" si="31"/>
        <v>0</v>
      </c>
      <c r="S90" s="2">
        <f t="shared" si="31"/>
        <v>0</v>
      </c>
      <c r="T90" s="2">
        <f t="shared" si="31"/>
        <v>0</v>
      </c>
      <c r="U90" s="2">
        <f t="shared" si="31"/>
        <v>0</v>
      </c>
      <c r="V90" s="2">
        <f t="shared" si="31"/>
        <v>0</v>
      </c>
      <c r="W90" s="2">
        <f t="shared" si="31"/>
        <v>0</v>
      </c>
      <c r="X90" s="2">
        <f t="shared" si="31"/>
        <v>0</v>
      </c>
      <c r="Y90" s="2">
        <f t="shared" si="31"/>
        <v>0</v>
      </c>
      <c r="Z90" s="2">
        <f t="shared" si="31"/>
        <v>0</v>
      </c>
      <c r="AA90" s="2">
        <f t="shared" si="31"/>
        <v>1.7680408175698801E-3</v>
      </c>
      <c r="AB90" s="2">
        <f t="shared" si="31"/>
        <v>2.1855434204277576E-3</v>
      </c>
      <c r="AC90" s="2">
        <f t="shared" si="31"/>
        <v>0</v>
      </c>
      <c r="AD90" s="2">
        <f t="shared" si="31"/>
        <v>0</v>
      </c>
      <c r="AE90" s="2" t="str">
        <f t="shared" si="31"/>
        <v/>
      </c>
      <c r="AF90" s="2" t="str">
        <f t="shared" si="31"/>
        <v/>
      </c>
      <c r="AG90" s="2" t="str">
        <f t="shared" si="31"/>
        <v/>
      </c>
      <c r="AH90" s="2" t="str">
        <f t="shared" si="31"/>
        <v/>
      </c>
      <c r="AI90" s="2" t="str">
        <f t="shared" si="31"/>
        <v/>
      </c>
      <c r="AJ90" s="2" t="str">
        <f t="shared" si="31"/>
        <v/>
      </c>
      <c r="AK90" s="2" t="str">
        <f t="shared" si="31"/>
        <v/>
      </c>
      <c r="AL90" s="2" t="str">
        <f t="shared" si="31"/>
        <v/>
      </c>
      <c r="AM90" s="2" t="str">
        <f t="shared" si="31"/>
        <v/>
      </c>
      <c r="AN90" s="2" t="str">
        <f t="shared" si="31"/>
        <v/>
      </c>
      <c r="AO90" s="2" t="str">
        <f t="shared" si="31"/>
        <v/>
      </c>
      <c r="AP90" s="2" t="str">
        <f t="shared" si="31"/>
        <v/>
      </c>
      <c r="AQ90" s="2" t="str">
        <f t="shared" si="31"/>
        <v/>
      </c>
      <c r="AR90" s="2" t="str">
        <f t="shared" si="31"/>
        <v/>
      </c>
      <c r="AS90" s="2" t="str">
        <f t="shared" si="31"/>
        <v/>
      </c>
      <c r="AT90" s="2" t="str">
        <f t="shared" si="31"/>
        <v/>
      </c>
      <c r="AU90" s="2" t="str">
        <f t="shared" si="31"/>
        <v/>
      </c>
      <c r="AV90" s="2" t="str">
        <f t="shared" si="31"/>
        <v/>
      </c>
      <c r="AW90" s="2" t="str">
        <f t="shared" si="31"/>
        <v/>
      </c>
      <c r="AX90" s="2" t="str">
        <f t="shared" si="31"/>
        <v/>
      </c>
      <c r="AY90" s="2" t="str">
        <f t="shared" si="31"/>
        <v/>
      </c>
      <c r="AZ90" s="2" t="str">
        <f t="shared" si="31"/>
        <v/>
      </c>
      <c r="BA90" s="2" t="str">
        <f t="shared" si="31"/>
        <v/>
      </c>
      <c r="BB90" s="2" t="str">
        <f t="shared" si="31"/>
        <v/>
      </c>
    </row>
    <row r="91" spans="1:54" ht="14.5" customHeight="1">
      <c r="A91" s="5">
        <v>43132</v>
      </c>
      <c r="B91" s="6">
        <f t="shared" si="7"/>
        <v>0</v>
      </c>
      <c r="C91" s="2">
        <f t="shared" ref="C91:BB91" si="32">IF(C34="","",C34-B34)</f>
        <v>0</v>
      </c>
      <c r="D91" s="2">
        <f t="shared" si="32"/>
        <v>0</v>
      </c>
      <c r="E91" s="2">
        <f t="shared" si="32"/>
        <v>1.7723046319717778E-3</v>
      </c>
      <c r="F91" s="2">
        <f t="shared" si="32"/>
        <v>9.8924965458518552E-4</v>
      </c>
      <c r="G91" s="2">
        <f t="shared" si="32"/>
        <v>1.4939773113429346E-3</v>
      </c>
      <c r="H91" s="2">
        <f t="shared" si="32"/>
        <v>0</v>
      </c>
      <c r="I91" s="2">
        <f t="shared" si="32"/>
        <v>0</v>
      </c>
      <c r="J91" s="2">
        <f t="shared" si="32"/>
        <v>0</v>
      </c>
      <c r="K91" s="2">
        <f t="shared" si="32"/>
        <v>0</v>
      </c>
      <c r="L91" s="2">
        <f t="shared" si="32"/>
        <v>0</v>
      </c>
      <c r="M91" s="2">
        <f t="shared" si="32"/>
        <v>0</v>
      </c>
      <c r="N91" s="2">
        <f t="shared" si="32"/>
        <v>0</v>
      </c>
      <c r="O91" s="2">
        <f t="shared" si="32"/>
        <v>0</v>
      </c>
      <c r="P91" s="2">
        <f t="shared" si="32"/>
        <v>0</v>
      </c>
      <c r="Q91" s="2">
        <f t="shared" si="32"/>
        <v>0</v>
      </c>
      <c r="R91" s="2">
        <f t="shared" si="32"/>
        <v>0</v>
      </c>
      <c r="S91" s="2">
        <f t="shared" si="32"/>
        <v>1.9713547910069767E-4</v>
      </c>
      <c r="T91" s="2">
        <f t="shared" si="32"/>
        <v>0</v>
      </c>
      <c r="U91" s="2">
        <f t="shared" si="32"/>
        <v>4.0266648687272213E-4</v>
      </c>
      <c r="V91" s="2">
        <f t="shared" si="32"/>
        <v>0</v>
      </c>
      <c r="W91" s="2">
        <f t="shared" si="32"/>
        <v>0</v>
      </c>
      <c r="X91" s="2">
        <f t="shared" si="32"/>
        <v>0</v>
      </c>
      <c r="Y91" s="2">
        <f t="shared" si="32"/>
        <v>0</v>
      </c>
      <c r="Z91" s="2">
        <f t="shared" si="32"/>
        <v>3.564473998043419E-3</v>
      </c>
      <c r="AA91" s="2">
        <f t="shared" si="32"/>
        <v>1.2833526325984439E-3</v>
      </c>
      <c r="AB91" s="2">
        <f t="shared" si="32"/>
        <v>0</v>
      </c>
      <c r="AC91" s="2">
        <f t="shared" si="32"/>
        <v>0</v>
      </c>
      <c r="AD91" s="2" t="str">
        <f t="shared" si="32"/>
        <v/>
      </c>
      <c r="AE91" s="2" t="str">
        <f t="shared" si="32"/>
        <v/>
      </c>
      <c r="AF91" s="2" t="str">
        <f t="shared" si="32"/>
        <v/>
      </c>
      <c r="AG91" s="2" t="str">
        <f t="shared" si="32"/>
        <v/>
      </c>
      <c r="AH91" s="2" t="str">
        <f t="shared" si="32"/>
        <v/>
      </c>
      <c r="AI91" s="2" t="str">
        <f t="shared" si="32"/>
        <v/>
      </c>
      <c r="AJ91" s="2" t="str">
        <f t="shared" si="32"/>
        <v/>
      </c>
      <c r="AK91" s="2" t="str">
        <f t="shared" si="32"/>
        <v/>
      </c>
      <c r="AL91" s="2" t="str">
        <f t="shared" si="32"/>
        <v/>
      </c>
      <c r="AM91" s="2" t="str">
        <f t="shared" si="32"/>
        <v/>
      </c>
      <c r="AN91" s="2" t="str">
        <f t="shared" si="32"/>
        <v/>
      </c>
      <c r="AO91" s="2" t="str">
        <f t="shared" si="32"/>
        <v/>
      </c>
      <c r="AP91" s="2" t="str">
        <f t="shared" si="32"/>
        <v/>
      </c>
      <c r="AQ91" s="2" t="str">
        <f t="shared" si="32"/>
        <v/>
      </c>
      <c r="AR91" s="2" t="str">
        <f t="shared" si="32"/>
        <v/>
      </c>
      <c r="AS91" s="2" t="str">
        <f t="shared" si="32"/>
        <v/>
      </c>
      <c r="AT91" s="2" t="str">
        <f t="shared" si="32"/>
        <v/>
      </c>
      <c r="AU91" s="2" t="str">
        <f t="shared" si="32"/>
        <v/>
      </c>
      <c r="AV91" s="2" t="str">
        <f t="shared" si="32"/>
        <v/>
      </c>
      <c r="AW91" s="2" t="str">
        <f t="shared" si="32"/>
        <v/>
      </c>
      <c r="AX91" s="2" t="str">
        <f t="shared" si="32"/>
        <v/>
      </c>
      <c r="AY91" s="2" t="str">
        <f t="shared" si="32"/>
        <v/>
      </c>
      <c r="AZ91" s="2" t="str">
        <f t="shared" si="32"/>
        <v/>
      </c>
      <c r="BA91" s="2" t="str">
        <f t="shared" si="32"/>
        <v/>
      </c>
      <c r="BB91" s="2" t="str">
        <f t="shared" si="32"/>
        <v/>
      </c>
    </row>
    <row r="92" spans="1:54" ht="14.5" customHeight="1">
      <c r="A92" s="5">
        <v>43160</v>
      </c>
      <c r="B92" s="6">
        <f t="shared" si="7"/>
        <v>0</v>
      </c>
      <c r="C92" s="2">
        <f t="shared" ref="C92:BB92" si="33">IF(C35="","",C35-B35)</f>
        <v>0</v>
      </c>
      <c r="D92" s="2">
        <f t="shared" si="33"/>
        <v>0</v>
      </c>
      <c r="E92" s="2">
        <f t="shared" si="33"/>
        <v>1.6165827548962047E-3</v>
      </c>
      <c r="F92" s="2">
        <f t="shared" si="33"/>
        <v>1.4406247240603539E-3</v>
      </c>
      <c r="G92" s="2">
        <f t="shared" si="33"/>
        <v>1.1200402268771465E-3</v>
      </c>
      <c r="H92" s="2">
        <f t="shared" si="33"/>
        <v>6.3899561682889423E-4</v>
      </c>
      <c r="I92" s="2">
        <f t="shared" si="33"/>
        <v>6.1414530590539473E-4</v>
      </c>
      <c r="J92" s="2">
        <f t="shared" si="33"/>
        <v>3.7793854643641041E-4</v>
      </c>
      <c r="K92" s="2">
        <f t="shared" si="33"/>
        <v>0</v>
      </c>
      <c r="L92" s="2">
        <f t="shared" si="33"/>
        <v>2.9754076217336153E-5</v>
      </c>
      <c r="M92" s="2">
        <f t="shared" si="33"/>
        <v>0</v>
      </c>
      <c r="N92" s="2">
        <f t="shared" si="33"/>
        <v>0</v>
      </c>
      <c r="O92" s="2">
        <f t="shared" si="33"/>
        <v>0</v>
      </c>
      <c r="P92" s="2">
        <f t="shared" si="33"/>
        <v>0</v>
      </c>
      <c r="Q92" s="2">
        <f t="shared" si="33"/>
        <v>0</v>
      </c>
      <c r="R92" s="2">
        <f t="shared" si="33"/>
        <v>0</v>
      </c>
      <c r="S92" s="2">
        <f t="shared" si="33"/>
        <v>0</v>
      </c>
      <c r="T92" s="2">
        <f t="shared" si="33"/>
        <v>0</v>
      </c>
      <c r="U92" s="2">
        <f t="shared" si="33"/>
        <v>0</v>
      </c>
      <c r="V92" s="2">
        <f t="shared" si="33"/>
        <v>0</v>
      </c>
      <c r="W92" s="2">
        <f t="shared" si="33"/>
        <v>0</v>
      </c>
      <c r="X92" s="2">
        <f t="shared" si="33"/>
        <v>1.2689118629640589E-6</v>
      </c>
      <c r="Y92" s="2">
        <f t="shared" si="33"/>
        <v>2.8774717605088021E-3</v>
      </c>
      <c r="Z92" s="2">
        <f t="shared" si="33"/>
        <v>1.9270615434693762E-3</v>
      </c>
      <c r="AA92" s="2">
        <f t="shared" si="33"/>
        <v>0</v>
      </c>
      <c r="AB92" s="2">
        <f t="shared" si="33"/>
        <v>0</v>
      </c>
      <c r="AC92" s="2" t="str">
        <f t="shared" si="33"/>
        <v/>
      </c>
      <c r="AD92" s="2" t="str">
        <f t="shared" si="33"/>
        <v/>
      </c>
      <c r="AE92" s="2" t="str">
        <f t="shared" si="33"/>
        <v/>
      </c>
      <c r="AF92" s="2" t="str">
        <f t="shared" si="33"/>
        <v/>
      </c>
      <c r="AG92" s="2" t="str">
        <f t="shared" si="33"/>
        <v/>
      </c>
      <c r="AH92" s="2" t="str">
        <f t="shared" si="33"/>
        <v/>
      </c>
      <c r="AI92" s="2" t="str">
        <f t="shared" si="33"/>
        <v/>
      </c>
      <c r="AJ92" s="2" t="str">
        <f t="shared" si="33"/>
        <v/>
      </c>
      <c r="AK92" s="2" t="str">
        <f t="shared" si="33"/>
        <v/>
      </c>
      <c r="AL92" s="2" t="str">
        <f t="shared" si="33"/>
        <v/>
      </c>
      <c r="AM92" s="2" t="str">
        <f t="shared" si="33"/>
        <v/>
      </c>
      <c r="AN92" s="2" t="str">
        <f t="shared" si="33"/>
        <v/>
      </c>
      <c r="AO92" s="2" t="str">
        <f t="shared" si="33"/>
        <v/>
      </c>
      <c r="AP92" s="2" t="str">
        <f t="shared" si="33"/>
        <v/>
      </c>
      <c r="AQ92" s="2" t="str">
        <f t="shared" si="33"/>
        <v/>
      </c>
      <c r="AR92" s="2" t="str">
        <f t="shared" si="33"/>
        <v/>
      </c>
      <c r="AS92" s="2" t="str">
        <f t="shared" si="33"/>
        <v/>
      </c>
      <c r="AT92" s="2" t="str">
        <f t="shared" si="33"/>
        <v/>
      </c>
      <c r="AU92" s="2" t="str">
        <f t="shared" si="33"/>
        <v/>
      </c>
      <c r="AV92" s="2" t="str">
        <f t="shared" si="33"/>
        <v/>
      </c>
      <c r="AW92" s="2" t="str">
        <f t="shared" si="33"/>
        <v/>
      </c>
      <c r="AX92" s="2" t="str">
        <f t="shared" si="33"/>
        <v/>
      </c>
      <c r="AY92" s="2" t="str">
        <f t="shared" si="33"/>
        <v/>
      </c>
      <c r="AZ92" s="2" t="str">
        <f t="shared" si="33"/>
        <v/>
      </c>
      <c r="BA92" s="2" t="str">
        <f t="shared" si="33"/>
        <v/>
      </c>
      <c r="BB92" s="2" t="str">
        <f t="shared" si="33"/>
        <v/>
      </c>
    </row>
    <row r="93" spans="1:54" ht="14.5" customHeight="1">
      <c r="A93" s="5">
        <v>43191</v>
      </c>
      <c r="B93" s="6">
        <f t="shared" si="7"/>
        <v>0</v>
      </c>
      <c r="C93" s="2">
        <f t="shared" ref="C93:BB93" si="34">IF(C36="","",C36-B36)</f>
        <v>0</v>
      </c>
      <c r="D93" s="2">
        <f t="shared" si="34"/>
        <v>0</v>
      </c>
      <c r="E93" s="2">
        <f t="shared" si="34"/>
        <v>1.2233954331156997E-3</v>
      </c>
      <c r="F93" s="2">
        <f t="shared" si="34"/>
        <v>6.9777415916001976E-4</v>
      </c>
      <c r="G93" s="2">
        <f t="shared" si="34"/>
        <v>7.4439447764371711E-4</v>
      </c>
      <c r="H93" s="2">
        <f t="shared" si="34"/>
        <v>1.640327182749863E-3</v>
      </c>
      <c r="I93" s="2">
        <f t="shared" si="34"/>
        <v>1.1869153292589424E-3</v>
      </c>
      <c r="J93" s="2">
        <f t="shared" si="34"/>
        <v>0</v>
      </c>
      <c r="K93" s="2">
        <f t="shared" si="34"/>
        <v>1.4747633823587562E-3</v>
      </c>
      <c r="L93" s="2">
        <f t="shared" si="34"/>
        <v>0</v>
      </c>
      <c r="M93" s="2">
        <f t="shared" si="34"/>
        <v>0</v>
      </c>
      <c r="N93" s="2">
        <f t="shared" si="34"/>
        <v>0</v>
      </c>
      <c r="O93" s="2">
        <f t="shared" si="34"/>
        <v>0</v>
      </c>
      <c r="P93" s="2">
        <f t="shared" si="34"/>
        <v>0</v>
      </c>
      <c r="Q93" s="2">
        <f t="shared" si="34"/>
        <v>0</v>
      </c>
      <c r="R93" s="2">
        <f t="shared" si="34"/>
        <v>0</v>
      </c>
      <c r="S93" s="2">
        <f t="shared" si="34"/>
        <v>0</v>
      </c>
      <c r="T93" s="2">
        <f t="shared" si="34"/>
        <v>0</v>
      </c>
      <c r="U93" s="2">
        <f t="shared" si="34"/>
        <v>0</v>
      </c>
      <c r="V93" s="2">
        <f t="shared" si="34"/>
        <v>0</v>
      </c>
      <c r="W93" s="2">
        <f t="shared" si="34"/>
        <v>0</v>
      </c>
      <c r="X93" s="2">
        <f t="shared" si="34"/>
        <v>3.5737400364894692E-3</v>
      </c>
      <c r="Y93" s="2">
        <f t="shared" si="34"/>
        <v>2.7731089505102641E-3</v>
      </c>
      <c r="Z93" s="2">
        <f t="shared" si="34"/>
        <v>0</v>
      </c>
      <c r="AA93" s="2">
        <f t="shared" si="34"/>
        <v>0</v>
      </c>
      <c r="AB93" s="2" t="str">
        <f t="shared" si="34"/>
        <v/>
      </c>
      <c r="AC93" s="2" t="str">
        <f t="shared" si="34"/>
        <v/>
      </c>
      <c r="AD93" s="2" t="str">
        <f t="shared" si="34"/>
        <v/>
      </c>
      <c r="AE93" s="2" t="str">
        <f t="shared" si="34"/>
        <v/>
      </c>
      <c r="AF93" s="2" t="str">
        <f t="shared" si="34"/>
        <v/>
      </c>
      <c r="AG93" s="2" t="str">
        <f t="shared" si="34"/>
        <v/>
      </c>
      <c r="AH93" s="2" t="str">
        <f t="shared" si="34"/>
        <v/>
      </c>
      <c r="AI93" s="2" t="str">
        <f t="shared" si="34"/>
        <v/>
      </c>
      <c r="AJ93" s="2" t="str">
        <f t="shared" si="34"/>
        <v/>
      </c>
      <c r="AK93" s="2" t="str">
        <f t="shared" si="34"/>
        <v/>
      </c>
      <c r="AL93" s="2" t="str">
        <f t="shared" si="34"/>
        <v/>
      </c>
      <c r="AM93" s="2" t="str">
        <f t="shared" si="34"/>
        <v/>
      </c>
      <c r="AN93" s="2" t="str">
        <f t="shared" si="34"/>
        <v/>
      </c>
      <c r="AO93" s="2" t="str">
        <f t="shared" si="34"/>
        <v/>
      </c>
      <c r="AP93" s="2" t="str">
        <f t="shared" si="34"/>
        <v/>
      </c>
      <c r="AQ93" s="2" t="str">
        <f t="shared" si="34"/>
        <v/>
      </c>
      <c r="AR93" s="2" t="str">
        <f t="shared" si="34"/>
        <v/>
      </c>
      <c r="AS93" s="2" t="str">
        <f t="shared" si="34"/>
        <v/>
      </c>
      <c r="AT93" s="2" t="str">
        <f t="shared" si="34"/>
        <v/>
      </c>
      <c r="AU93" s="2" t="str">
        <f t="shared" si="34"/>
        <v/>
      </c>
      <c r="AV93" s="2" t="str">
        <f t="shared" si="34"/>
        <v/>
      </c>
      <c r="AW93" s="2" t="str">
        <f t="shared" si="34"/>
        <v/>
      </c>
      <c r="AX93" s="2" t="str">
        <f t="shared" si="34"/>
        <v/>
      </c>
      <c r="AY93" s="2" t="str">
        <f t="shared" si="34"/>
        <v/>
      </c>
      <c r="AZ93" s="2" t="str">
        <f t="shared" si="34"/>
        <v/>
      </c>
      <c r="BA93" s="2" t="str">
        <f t="shared" si="34"/>
        <v/>
      </c>
      <c r="BB93" s="2" t="str">
        <f t="shared" si="34"/>
        <v/>
      </c>
    </row>
    <row r="94" spans="1:54" ht="14.5" customHeight="1">
      <c r="A94" s="5">
        <v>43221</v>
      </c>
      <c r="B94" s="6">
        <f t="shared" si="7"/>
        <v>0</v>
      </c>
      <c r="C94" s="2">
        <f t="shared" ref="C94:BB94" si="35">IF(C37="","",C37-B37)</f>
        <v>0</v>
      </c>
      <c r="D94" s="2">
        <f t="shared" si="35"/>
        <v>0</v>
      </c>
      <c r="E94" s="2">
        <f t="shared" si="35"/>
        <v>6.0396769579491448E-4</v>
      </c>
      <c r="F94" s="2">
        <f t="shared" si="35"/>
        <v>1.277350335279656E-3</v>
      </c>
      <c r="G94" s="2">
        <f t="shared" si="35"/>
        <v>9.6514352978436927E-4</v>
      </c>
      <c r="H94" s="2">
        <f t="shared" si="35"/>
        <v>2.0286267075716787E-3</v>
      </c>
      <c r="I94" s="2">
        <f t="shared" si="35"/>
        <v>1.388977713313597E-4</v>
      </c>
      <c r="J94" s="2">
        <f t="shared" si="35"/>
        <v>1.0818657028306179E-4</v>
      </c>
      <c r="K94" s="2">
        <f t="shared" si="35"/>
        <v>1.7574769724498524E-4</v>
      </c>
      <c r="L94" s="2">
        <f t="shared" si="35"/>
        <v>0</v>
      </c>
      <c r="M94" s="2">
        <f t="shared" si="35"/>
        <v>0</v>
      </c>
      <c r="N94" s="2">
        <f t="shared" si="35"/>
        <v>0</v>
      </c>
      <c r="O94" s="2">
        <f t="shared" si="35"/>
        <v>0</v>
      </c>
      <c r="P94" s="2">
        <f t="shared" si="35"/>
        <v>0</v>
      </c>
      <c r="Q94" s="2">
        <f t="shared" si="35"/>
        <v>0</v>
      </c>
      <c r="R94" s="2">
        <f t="shared" si="35"/>
        <v>1.4431989440385536E-3</v>
      </c>
      <c r="S94" s="2">
        <f t="shared" si="35"/>
        <v>0</v>
      </c>
      <c r="T94" s="2">
        <f t="shared" si="35"/>
        <v>0</v>
      </c>
      <c r="U94" s="2">
        <f t="shared" si="35"/>
        <v>0</v>
      </c>
      <c r="V94" s="2">
        <f t="shared" si="35"/>
        <v>0</v>
      </c>
      <c r="W94" s="2">
        <f t="shared" si="35"/>
        <v>4.1265297606911727E-3</v>
      </c>
      <c r="X94" s="2">
        <f t="shared" si="35"/>
        <v>2.6832524472412949E-3</v>
      </c>
      <c r="Y94" s="2">
        <f t="shared" si="35"/>
        <v>0</v>
      </c>
      <c r="Z94" s="2">
        <f t="shared" si="35"/>
        <v>0</v>
      </c>
      <c r="AA94" s="2" t="str">
        <f t="shared" si="35"/>
        <v/>
      </c>
      <c r="AB94" s="2" t="str">
        <f t="shared" si="35"/>
        <v/>
      </c>
      <c r="AC94" s="2" t="str">
        <f t="shared" si="35"/>
        <v/>
      </c>
      <c r="AD94" s="2" t="str">
        <f t="shared" si="35"/>
        <v/>
      </c>
      <c r="AE94" s="2" t="str">
        <f t="shared" si="35"/>
        <v/>
      </c>
      <c r="AF94" s="2" t="str">
        <f t="shared" si="35"/>
        <v/>
      </c>
      <c r="AG94" s="2" t="str">
        <f t="shared" si="35"/>
        <v/>
      </c>
      <c r="AH94" s="2" t="str">
        <f t="shared" si="35"/>
        <v/>
      </c>
      <c r="AI94" s="2" t="str">
        <f t="shared" si="35"/>
        <v/>
      </c>
      <c r="AJ94" s="2" t="str">
        <f t="shared" si="35"/>
        <v/>
      </c>
      <c r="AK94" s="2" t="str">
        <f t="shared" si="35"/>
        <v/>
      </c>
      <c r="AL94" s="2" t="str">
        <f t="shared" si="35"/>
        <v/>
      </c>
      <c r="AM94" s="2" t="str">
        <f t="shared" si="35"/>
        <v/>
      </c>
      <c r="AN94" s="2" t="str">
        <f t="shared" si="35"/>
        <v/>
      </c>
      <c r="AO94" s="2" t="str">
        <f t="shared" si="35"/>
        <v/>
      </c>
      <c r="AP94" s="2" t="str">
        <f t="shared" si="35"/>
        <v/>
      </c>
      <c r="AQ94" s="2" t="str">
        <f t="shared" si="35"/>
        <v/>
      </c>
      <c r="AR94" s="2" t="str">
        <f t="shared" si="35"/>
        <v/>
      </c>
      <c r="AS94" s="2" t="str">
        <f t="shared" si="35"/>
        <v/>
      </c>
      <c r="AT94" s="2" t="str">
        <f t="shared" si="35"/>
        <v/>
      </c>
      <c r="AU94" s="2" t="str">
        <f t="shared" si="35"/>
        <v/>
      </c>
      <c r="AV94" s="2" t="str">
        <f t="shared" si="35"/>
        <v/>
      </c>
      <c r="AW94" s="2" t="str">
        <f t="shared" si="35"/>
        <v/>
      </c>
      <c r="AX94" s="2" t="str">
        <f t="shared" si="35"/>
        <v/>
      </c>
      <c r="AY94" s="2" t="str">
        <f t="shared" si="35"/>
        <v/>
      </c>
      <c r="AZ94" s="2" t="str">
        <f t="shared" si="35"/>
        <v/>
      </c>
      <c r="BA94" s="2" t="str">
        <f t="shared" si="35"/>
        <v/>
      </c>
      <c r="BB94" s="2" t="str">
        <f t="shared" si="35"/>
        <v/>
      </c>
    </row>
    <row r="95" spans="1:54" ht="14.5" customHeight="1">
      <c r="A95" s="5">
        <v>43252</v>
      </c>
      <c r="B95" s="6">
        <f t="shared" si="7"/>
        <v>0</v>
      </c>
      <c r="C95" s="2">
        <f t="shared" ref="C95:BB95" si="36">IF(C38="","",C38-B38)</f>
        <v>0</v>
      </c>
      <c r="D95" s="2">
        <f t="shared" si="36"/>
        <v>0</v>
      </c>
      <c r="E95" s="2">
        <f t="shared" si="36"/>
        <v>1.0369966369233338E-3</v>
      </c>
      <c r="F95" s="2">
        <f t="shared" si="36"/>
        <v>1.4496979570317984E-3</v>
      </c>
      <c r="G95" s="2">
        <f t="shared" si="36"/>
        <v>2.0844940275828575E-3</v>
      </c>
      <c r="H95" s="2">
        <f t="shared" si="36"/>
        <v>1.2536625185805284E-3</v>
      </c>
      <c r="I95" s="2">
        <f t="shared" si="36"/>
        <v>3.190520371447415E-4</v>
      </c>
      <c r="J95" s="2">
        <f t="shared" si="36"/>
        <v>0</v>
      </c>
      <c r="K95" s="2">
        <f t="shared" si="36"/>
        <v>0</v>
      </c>
      <c r="L95" s="2">
        <f t="shared" si="36"/>
        <v>0</v>
      </c>
      <c r="M95" s="2">
        <f t="shared" si="36"/>
        <v>0</v>
      </c>
      <c r="N95" s="2">
        <f t="shared" si="36"/>
        <v>0</v>
      </c>
      <c r="O95" s="2">
        <f t="shared" si="36"/>
        <v>0</v>
      </c>
      <c r="P95" s="2">
        <f t="shared" si="36"/>
        <v>0</v>
      </c>
      <c r="Q95" s="2">
        <f t="shared" si="36"/>
        <v>0</v>
      </c>
      <c r="R95" s="2">
        <f t="shared" si="36"/>
        <v>0</v>
      </c>
      <c r="S95" s="2">
        <f t="shared" si="36"/>
        <v>0</v>
      </c>
      <c r="T95" s="2">
        <f t="shared" si="36"/>
        <v>0</v>
      </c>
      <c r="U95" s="2">
        <f t="shared" si="36"/>
        <v>0</v>
      </c>
      <c r="V95" s="2">
        <f t="shared" si="36"/>
        <v>3.6088082564529793E-3</v>
      </c>
      <c r="W95" s="2">
        <f t="shared" si="36"/>
        <v>2.466319299514224E-3</v>
      </c>
      <c r="X95" s="2">
        <f t="shared" si="36"/>
        <v>0</v>
      </c>
      <c r="Y95" s="2">
        <f t="shared" si="36"/>
        <v>0</v>
      </c>
      <c r="Z95" s="2" t="str">
        <f t="shared" si="36"/>
        <v/>
      </c>
      <c r="AA95" s="2" t="str">
        <f t="shared" si="36"/>
        <v/>
      </c>
      <c r="AB95" s="2" t="str">
        <f t="shared" si="36"/>
        <v/>
      </c>
      <c r="AC95" s="2" t="str">
        <f t="shared" si="36"/>
        <v/>
      </c>
      <c r="AD95" s="2" t="str">
        <f t="shared" si="36"/>
        <v/>
      </c>
      <c r="AE95" s="2" t="str">
        <f t="shared" si="36"/>
        <v/>
      </c>
      <c r="AF95" s="2" t="str">
        <f t="shared" si="36"/>
        <v/>
      </c>
      <c r="AG95" s="2" t="str">
        <f t="shared" si="36"/>
        <v/>
      </c>
      <c r="AH95" s="2" t="str">
        <f t="shared" si="36"/>
        <v/>
      </c>
      <c r="AI95" s="2" t="str">
        <f t="shared" si="36"/>
        <v/>
      </c>
      <c r="AJ95" s="2" t="str">
        <f t="shared" si="36"/>
        <v/>
      </c>
      <c r="AK95" s="2" t="str">
        <f t="shared" si="36"/>
        <v/>
      </c>
      <c r="AL95" s="2" t="str">
        <f t="shared" si="36"/>
        <v/>
      </c>
      <c r="AM95" s="2" t="str">
        <f t="shared" si="36"/>
        <v/>
      </c>
      <c r="AN95" s="2" t="str">
        <f t="shared" si="36"/>
        <v/>
      </c>
      <c r="AO95" s="2" t="str">
        <f t="shared" si="36"/>
        <v/>
      </c>
      <c r="AP95" s="2" t="str">
        <f t="shared" si="36"/>
        <v/>
      </c>
      <c r="AQ95" s="2" t="str">
        <f t="shared" si="36"/>
        <v/>
      </c>
      <c r="AR95" s="2" t="str">
        <f t="shared" si="36"/>
        <v/>
      </c>
      <c r="AS95" s="2" t="str">
        <f t="shared" si="36"/>
        <v/>
      </c>
      <c r="AT95" s="2" t="str">
        <f t="shared" si="36"/>
        <v/>
      </c>
      <c r="AU95" s="2" t="str">
        <f t="shared" si="36"/>
        <v/>
      </c>
      <c r="AV95" s="2" t="str">
        <f t="shared" si="36"/>
        <v/>
      </c>
      <c r="AW95" s="2" t="str">
        <f t="shared" si="36"/>
        <v/>
      </c>
      <c r="AX95" s="2" t="str">
        <f t="shared" si="36"/>
        <v/>
      </c>
      <c r="AY95" s="2" t="str">
        <f t="shared" si="36"/>
        <v/>
      </c>
      <c r="AZ95" s="2" t="str">
        <f t="shared" si="36"/>
        <v/>
      </c>
      <c r="BA95" s="2" t="str">
        <f t="shared" si="36"/>
        <v/>
      </c>
      <c r="BB95" s="2" t="str">
        <f t="shared" si="36"/>
        <v/>
      </c>
    </row>
    <row r="96" spans="1:54" ht="14.5" customHeight="1">
      <c r="A96" s="5">
        <v>43282</v>
      </c>
      <c r="B96" s="6">
        <f t="shared" si="7"/>
        <v>0</v>
      </c>
      <c r="C96" s="2">
        <f t="shared" ref="C96:BB96" si="37">IF(C39="","",C39-B39)</f>
        <v>0</v>
      </c>
      <c r="D96" s="2">
        <f t="shared" si="37"/>
        <v>0</v>
      </c>
      <c r="E96" s="2">
        <f t="shared" si="37"/>
        <v>1.5026051052105013E-3</v>
      </c>
      <c r="F96" s="2">
        <f t="shared" si="37"/>
        <v>1.8293936635481948E-3</v>
      </c>
      <c r="G96" s="2">
        <f t="shared" si="37"/>
        <v>9.5419168182032466E-4</v>
      </c>
      <c r="H96" s="2">
        <f t="shared" si="37"/>
        <v>2.309640351239547E-3</v>
      </c>
      <c r="I96" s="2">
        <f t="shared" si="37"/>
        <v>0</v>
      </c>
      <c r="J96" s="2">
        <f t="shared" si="37"/>
        <v>0</v>
      </c>
      <c r="K96" s="2">
        <f t="shared" si="37"/>
        <v>0</v>
      </c>
      <c r="L96" s="2">
        <f t="shared" si="37"/>
        <v>0</v>
      </c>
      <c r="M96" s="2">
        <f t="shared" si="37"/>
        <v>0</v>
      </c>
      <c r="N96" s="2">
        <f t="shared" si="37"/>
        <v>0</v>
      </c>
      <c r="O96" s="2">
        <f t="shared" si="37"/>
        <v>0</v>
      </c>
      <c r="P96" s="2">
        <f t="shared" si="37"/>
        <v>0</v>
      </c>
      <c r="Q96" s="2">
        <f t="shared" si="37"/>
        <v>0</v>
      </c>
      <c r="R96" s="2">
        <f t="shared" si="37"/>
        <v>0</v>
      </c>
      <c r="S96" s="2">
        <f t="shared" si="37"/>
        <v>0</v>
      </c>
      <c r="T96" s="2">
        <f t="shared" si="37"/>
        <v>5.6235088246713548E-4</v>
      </c>
      <c r="U96" s="2">
        <f t="shared" si="37"/>
        <v>4.6913779506252981E-3</v>
      </c>
      <c r="V96" s="2">
        <f t="shared" si="37"/>
        <v>2.1033163108257705E-3</v>
      </c>
      <c r="W96" s="2">
        <f t="shared" si="37"/>
        <v>0</v>
      </c>
      <c r="X96" s="2">
        <f t="shared" si="37"/>
        <v>0</v>
      </c>
      <c r="Y96" s="2" t="str">
        <f t="shared" si="37"/>
        <v/>
      </c>
      <c r="Z96" s="2" t="str">
        <f t="shared" si="37"/>
        <v/>
      </c>
      <c r="AA96" s="2" t="str">
        <f t="shared" si="37"/>
        <v/>
      </c>
      <c r="AB96" s="2" t="str">
        <f t="shared" si="37"/>
        <v/>
      </c>
      <c r="AC96" s="2" t="str">
        <f t="shared" si="37"/>
        <v/>
      </c>
      <c r="AD96" s="2" t="str">
        <f t="shared" si="37"/>
        <v/>
      </c>
      <c r="AE96" s="2" t="str">
        <f t="shared" si="37"/>
        <v/>
      </c>
      <c r="AF96" s="2" t="str">
        <f t="shared" si="37"/>
        <v/>
      </c>
      <c r="AG96" s="2" t="str">
        <f t="shared" si="37"/>
        <v/>
      </c>
      <c r="AH96" s="2" t="str">
        <f t="shared" si="37"/>
        <v/>
      </c>
      <c r="AI96" s="2" t="str">
        <f t="shared" si="37"/>
        <v/>
      </c>
      <c r="AJ96" s="2" t="str">
        <f t="shared" si="37"/>
        <v/>
      </c>
      <c r="AK96" s="2" t="str">
        <f t="shared" si="37"/>
        <v/>
      </c>
      <c r="AL96" s="2" t="str">
        <f t="shared" si="37"/>
        <v/>
      </c>
      <c r="AM96" s="2" t="str">
        <f t="shared" si="37"/>
        <v/>
      </c>
      <c r="AN96" s="2" t="str">
        <f t="shared" si="37"/>
        <v/>
      </c>
      <c r="AO96" s="2" t="str">
        <f t="shared" si="37"/>
        <v/>
      </c>
      <c r="AP96" s="2" t="str">
        <f t="shared" si="37"/>
        <v/>
      </c>
      <c r="AQ96" s="2" t="str">
        <f t="shared" si="37"/>
        <v/>
      </c>
      <c r="AR96" s="2" t="str">
        <f t="shared" si="37"/>
        <v/>
      </c>
      <c r="AS96" s="2" t="str">
        <f t="shared" si="37"/>
        <v/>
      </c>
      <c r="AT96" s="2" t="str">
        <f t="shared" si="37"/>
        <v/>
      </c>
      <c r="AU96" s="2" t="str">
        <f t="shared" si="37"/>
        <v/>
      </c>
      <c r="AV96" s="2" t="str">
        <f t="shared" si="37"/>
        <v/>
      </c>
      <c r="AW96" s="2" t="str">
        <f t="shared" si="37"/>
        <v/>
      </c>
      <c r="AX96" s="2" t="str">
        <f t="shared" si="37"/>
        <v/>
      </c>
      <c r="AY96" s="2" t="str">
        <f t="shared" si="37"/>
        <v/>
      </c>
      <c r="AZ96" s="2" t="str">
        <f t="shared" si="37"/>
        <v/>
      </c>
      <c r="BA96" s="2" t="str">
        <f t="shared" si="37"/>
        <v/>
      </c>
      <c r="BB96" s="2" t="str">
        <f t="shared" si="37"/>
        <v/>
      </c>
    </row>
    <row r="97" spans="1:54" ht="14.5" customHeight="1">
      <c r="A97" s="5">
        <v>43313</v>
      </c>
      <c r="B97" s="6">
        <f t="shared" si="7"/>
        <v>0</v>
      </c>
      <c r="C97" s="2">
        <f t="shared" ref="C97:BB97" si="38">IF(C40="","",C40-B40)</f>
        <v>0</v>
      </c>
      <c r="D97" s="2">
        <f t="shared" si="38"/>
        <v>0</v>
      </c>
      <c r="E97" s="2">
        <f t="shared" si="38"/>
        <v>2.5694987074990874E-3</v>
      </c>
      <c r="F97" s="2">
        <f t="shared" si="38"/>
        <v>2.1137516979936283E-3</v>
      </c>
      <c r="G97" s="2">
        <f t="shared" si="38"/>
        <v>1.743971421655134E-3</v>
      </c>
      <c r="H97" s="2">
        <f t="shared" si="38"/>
        <v>8.7706580111399698E-4</v>
      </c>
      <c r="I97" s="2">
        <f t="shared" si="38"/>
        <v>0</v>
      </c>
      <c r="J97" s="2">
        <f t="shared" si="38"/>
        <v>0</v>
      </c>
      <c r="K97" s="2">
        <f t="shared" si="38"/>
        <v>0</v>
      </c>
      <c r="L97" s="2">
        <f t="shared" si="38"/>
        <v>0</v>
      </c>
      <c r="M97" s="2">
        <f t="shared" si="38"/>
        <v>0</v>
      </c>
      <c r="N97" s="2">
        <f t="shared" si="38"/>
        <v>0</v>
      </c>
      <c r="O97" s="2">
        <f t="shared" si="38"/>
        <v>0</v>
      </c>
      <c r="P97" s="2">
        <f t="shared" si="38"/>
        <v>0</v>
      </c>
      <c r="Q97" s="2">
        <f t="shared" si="38"/>
        <v>0</v>
      </c>
      <c r="R97" s="2">
        <f t="shared" si="38"/>
        <v>0</v>
      </c>
      <c r="S97" s="2">
        <f t="shared" si="38"/>
        <v>0</v>
      </c>
      <c r="T97" s="2">
        <f t="shared" si="38"/>
        <v>5.994076671878389E-3</v>
      </c>
      <c r="U97" s="2">
        <f t="shared" si="38"/>
        <v>2.6541109601106103E-3</v>
      </c>
      <c r="V97" s="2">
        <f t="shared" si="38"/>
        <v>0</v>
      </c>
      <c r="W97" s="2">
        <f t="shared" si="38"/>
        <v>0</v>
      </c>
      <c r="X97" s="2" t="str">
        <f t="shared" si="38"/>
        <v/>
      </c>
      <c r="Y97" s="2" t="str">
        <f t="shared" si="38"/>
        <v/>
      </c>
      <c r="Z97" s="2" t="str">
        <f t="shared" si="38"/>
        <v/>
      </c>
      <c r="AA97" s="2" t="str">
        <f t="shared" si="38"/>
        <v/>
      </c>
      <c r="AB97" s="2" t="str">
        <f t="shared" si="38"/>
        <v/>
      </c>
      <c r="AC97" s="2" t="str">
        <f t="shared" si="38"/>
        <v/>
      </c>
      <c r="AD97" s="2" t="str">
        <f t="shared" si="38"/>
        <v/>
      </c>
      <c r="AE97" s="2" t="str">
        <f t="shared" si="38"/>
        <v/>
      </c>
      <c r="AF97" s="2" t="str">
        <f t="shared" si="38"/>
        <v/>
      </c>
      <c r="AG97" s="2" t="str">
        <f t="shared" si="38"/>
        <v/>
      </c>
      <c r="AH97" s="2" t="str">
        <f t="shared" si="38"/>
        <v/>
      </c>
      <c r="AI97" s="2" t="str">
        <f t="shared" si="38"/>
        <v/>
      </c>
      <c r="AJ97" s="2" t="str">
        <f t="shared" si="38"/>
        <v/>
      </c>
      <c r="AK97" s="2" t="str">
        <f t="shared" si="38"/>
        <v/>
      </c>
      <c r="AL97" s="2" t="str">
        <f t="shared" si="38"/>
        <v/>
      </c>
      <c r="AM97" s="2" t="str">
        <f t="shared" si="38"/>
        <v/>
      </c>
      <c r="AN97" s="2" t="str">
        <f t="shared" si="38"/>
        <v/>
      </c>
      <c r="AO97" s="2" t="str">
        <f t="shared" si="38"/>
        <v/>
      </c>
      <c r="AP97" s="2" t="str">
        <f t="shared" si="38"/>
        <v/>
      </c>
      <c r="AQ97" s="2" t="str">
        <f t="shared" si="38"/>
        <v/>
      </c>
      <c r="AR97" s="2" t="str">
        <f t="shared" si="38"/>
        <v/>
      </c>
      <c r="AS97" s="2" t="str">
        <f t="shared" si="38"/>
        <v/>
      </c>
      <c r="AT97" s="2" t="str">
        <f t="shared" si="38"/>
        <v/>
      </c>
      <c r="AU97" s="2" t="str">
        <f t="shared" si="38"/>
        <v/>
      </c>
      <c r="AV97" s="2" t="str">
        <f t="shared" si="38"/>
        <v/>
      </c>
      <c r="AW97" s="2" t="str">
        <f t="shared" si="38"/>
        <v/>
      </c>
      <c r="AX97" s="2" t="str">
        <f t="shared" si="38"/>
        <v/>
      </c>
      <c r="AY97" s="2" t="str">
        <f t="shared" si="38"/>
        <v/>
      </c>
      <c r="AZ97" s="2" t="str">
        <f t="shared" si="38"/>
        <v/>
      </c>
      <c r="BA97" s="2" t="str">
        <f t="shared" si="38"/>
        <v/>
      </c>
      <c r="BB97" s="2" t="str">
        <f t="shared" si="38"/>
        <v/>
      </c>
    </row>
    <row r="98" spans="1:54" ht="14.5" customHeight="1">
      <c r="A98" s="5">
        <v>43344</v>
      </c>
      <c r="B98" s="6">
        <f t="shared" si="7"/>
        <v>0</v>
      </c>
      <c r="C98" s="2">
        <f t="shared" ref="C98:BB98" si="39">IF(C41="","",C41-B41)</f>
        <v>0</v>
      </c>
      <c r="D98" s="2">
        <f t="shared" si="39"/>
        <v>0</v>
      </c>
      <c r="E98" s="2">
        <f t="shared" si="39"/>
        <v>2.4734866815170451E-3</v>
      </c>
      <c r="F98" s="2">
        <f t="shared" si="39"/>
        <v>2.4129755607944447E-3</v>
      </c>
      <c r="G98" s="2">
        <f t="shared" si="39"/>
        <v>9.4741522168592142E-4</v>
      </c>
      <c r="H98" s="2">
        <f t="shared" si="39"/>
        <v>9.7130334983516232E-4</v>
      </c>
      <c r="I98" s="2">
        <f t="shared" si="39"/>
        <v>0</v>
      </c>
      <c r="J98" s="2">
        <f t="shared" si="39"/>
        <v>0</v>
      </c>
      <c r="K98" s="2">
        <f t="shared" si="39"/>
        <v>0</v>
      </c>
      <c r="L98" s="2">
        <f t="shared" si="39"/>
        <v>0</v>
      </c>
      <c r="M98" s="2">
        <f t="shared" si="39"/>
        <v>0</v>
      </c>
      <c r="N98" s="2">
        <f t="shared" si="39"/>
        <v>0</v>
      </c>
      <c r="O98" s="2">
        <f t="shared" si="39"/>
        <v>0</v>
      </c>
      <c r="P98" s="2">
        <f t="shared" si="39"/>
        <v>0</v>
      </c>
      <c r="Q98" s="2">
        <f t="shared" si="39"/>
        <v>0</v>
      </c>
      <c r="R98" s="2">
        <f t="shared" si="39"/>
        <v>1.5281455990253604E-3</v>
      </c>
      <c r="S98" s="2">
        <f t="shared" si="39"/>
        <v>5.5319813139197999E-3</v>
      </c>
      <c r="T98" s="2">
        <f t="shared" si="39"/>
        <v>2.4336987364032368E-3</v>
      </c>
      <c r="U98" s="2">
        <f t="shared" si="39"/>
        <v>0</v>
      </c>
      <c r="V98" s="2">
        <f t="shared" si="39"/>
        <v>0</v>
      </c>
      <c r="W98" s="2" t="str">
        <f t="shared" si="39"/>
        <v/>
      </c>
      <c r="X98" s="2" t="str">
        <f t="shared" si="39"/>
        <v/>
      </c>
      <c r="Y98" s="2" t="str">
        <f t="shared" si="39"/>
        <v/>
      </c>
      <c r="Z98" s="2" t="str">
        <f t="shared" si="39"/>
        <v/>
      </c>
      <c r="AA98" s="2" t="str">
        <f t="shared" si="39"/>
        <v/>
      </c>
      <c r="AB98" s="2" t="str">
        <f t="shared" si="39"/>
        <v/>
      </c>
      <c r="AC98" s="2" t="str">
        <f t="shared" si="39"/>
        <v/>
      </c>
      <c r="AD98" s="2" t="str">
        <f t="shared" si="39"/>
        <v/>
      </c>
      <c r="AE98" s="2" t="str">
        <f t="shared" si="39"/>
        <v/>
      </c>
      <c r="AF98" s="2" t="str">
        <f t="shared" si="39"/>
        <v/>
      </c>
      <c r="AG98" s="2" t="str">
        <f t="shared" si="39"/>
        <v/>
      </c>
      <c r="AH98" s="2" t="str">
        <f t="shared" si="39"/>
        <v/>
      </c>
      <c r="AI98" s="2" t="str">
        <f t="shared" si="39"/>
        <v/>
      </c>
      <c r="AJ98" s="2" t="str">
        <f t="shared" si="39"/>
        <v/>
      </c>
      <c r="AK98" s="2" t="str">
        <f t="shared" si="39"/>
        <v/>
      </c>
      <c r="AL98" s="2" t="str">
        <f t="shared" si="39"/>
        <v/>
      </c>
      <c r="AM98" s="2" t="str">
        <f t="shared" si="39"/>
        <v/>
      </c>
      <c r="AN98" s="2" t="str">
        <f t="shared" si="39"/>
        <v/>
      </c>
      <c r="AO98" s="2" t="str">
        <f t="shared" si="39"/>
        <v/>
      </c>
      <c r="AP98" s="2" t="str">
        <f t="shared" si="39"/>
        <v/>
      </c>
      <c r="AQ98" s="2" t="str">
        <f t="shared" si="39"/>
        <v/>
      </c>
      <c r="AR98" s="2" t="str">
        <f t="shared" si="39"/>
        <v/>
      </c>
      <c r="AS98" s="2" t="str">
        <f t="shared" si="39"/>
        <v/>
      </c>
      <c r="AT98" s="2" t="str">
        <f t="shared" si="39"/>
        <v/>
      </c>
      <c r="AU98" s="2" t="str">
        <f t="shared" si="39"/>
        <v/>
      </c>
      <c r="AV98" s="2" t="str">
        <f t="shared" si="39"/>
        <v/>
      </c>
      <c r="AW98" s="2" t="str">
        <f t="shared" si="39"/>
        <v/>
      </c>
      <c r="AX98" s="2" t="str">
        <f t="shared" si="39"/>
        <v/>
      </c>
      <c r="AY98" s="2" t="str">
        <f t="shared" si="39"/>
        <v/>
      </c>
      <c r="AZ98" s="2" t="str">
        <f t="shared" si="39"/>
        <v/>
      </c>
      <c r="BA98" s="2" t="str">
        <f t="shared" si="39"/>
        <v/>
      </c>
      <c r="BB98" s="2" t="str">
        <f t="shared" si="39"/>
        <v/>
      </c>
    </row>
    <row r="99" spans="1:54" ht="14.5" customHeight="1">
      <c r="A99" s="5">
        <v>43374</v>
      </c>
      <c r="B99" s="6">
        <f t="shared" si="7"/>
        <v>0</v>
      </c>
      <c r="C99" s="2">
        <f t="shared" ref="C99:BB99" si="40">IF(C42="","",C42-B42)</f>
        <v>0</v>
      </c>
      <c r="D99" s="2">
        <f t="shared" si="40"/>
        <v>0</v>
      </c>
      <c r="E99" s="2">
        <f t="shared" si="40"/>
        <v>1.9215341167666488E-3</v>
      </c>
      <c r="F99" s="2">
        <f t="shared" si="40"/>
        <v>1.9112992370109686E-3</v>
      </c>
      <c r="G99" s="2">
        <f t="shared" si="40"/>
        <v>1.4589114627889879E-3</v>
      </c>
      <c r="H99" s="2">
        <f t="shared" si="40"/>
        <v>3.2039864671933749E-3</v>
      </c>
      <c r="I99" s="2">
        <f t="shared" si="40"/>
        <v>0</v>
      </c>
      <c r="J99" s="2">
        <f t="shared" si="40"/>
        <v>0</v>
      </c>
      <c r="K99" s="2">
        <f t="shared" si="40"/>
        <v>0</v>
      </c>
      <c r="L99" s="2">
        <f t="shared" si="40"/>
        <v>0</v>
      </c>
      <c r="M99" s="2">
        <f t="shared" si="40"/>
        <v>0</v>
      </c>
      <c r="N99" s="2">
        <f t="shared" si="40"/>
        <v>0</v>
      </c>
      <c r="O99" s="2">
        <f t="shared" si="40"/>
        <v>0</v>
      </c>
      <c r="P99" s="2">
        <f t="shared" si="40"/>
        <v>0</v>
      </c>
      <c r="Q99" s="2">
        <f t="shared" si="40"/>
        <v>0</v>
      </c>
      <c r="R99" s="2">
        <f t="shared" si="40"/>
        <v>6.5410451192114329E-3</v>
      </c>
      <c r="S99" s="2">
        <f t="shared" si="40"/>
        <v>3.2836517897384104E-3</v>
      </c>
      <c r="T99" s="2">
        <f t="shared" si="40"/>
        <v>0</v>
      </c>
      <c r="U99" s="2">
        <f t="shared" si="40"/>
        <v>0</v>
      </c>
      <c r="V99" s="2" t="str">
        <f t="shared" si="40"/>
        <v/>
      </c>
      <c r="W99" s="2" t="str">
        <f t="shared" si="40"/>
        <v/>
      </c>
      <c r="X99" s="2" t="str">
        <f t="shared" si="40"/>
        <v/>
      </c>
      <c r="Y99" s="2" t="str">
        <f t="shared" si="40"/>
        <v/>
      </c>
      <c r="Z99" s="2" t="str">
        <f t="shared" si="40"/>
        <v/>
      </c>
      <c r="AA99" s="2" t="str">
        <f t="shared" si="40"/>
        <v/>
      </c>
      <c r="AB99" s="2" t="str">
        <f t="shared" si="40"/>
        <v/>
      </c>
      <c r="AC99" s="2" t="str">
        <f t="shared" si="40"/>
        <v/>
      </c>
      <c r="AD99" s="2" t="str">
        <f t="shared" si="40"/>
        <v/>
      </c>
      <c r="AE99" s="2" t="str">
        <f t="shared" si="40"/>
        <v/>
      </c>
      <c r="AF99" s="2" t="str">
        <f t="shared" si="40"/>
        <v/>
      </c>
      <c r="AG99" s="2" t="str">
        <f t="shared" si="40"/>
        <v/>
      </c>
      <c r="AH99" s="2" t="str">
        <f t="shared" si="40"/>
        <v/>
      </c>
      <c r="AI99" s="2" t="str">
        <f t="shared" si="40"/>
        <v/>
      </c>
      <c r="AJ99" s="2" t="str">
        <f t="shared" si="40"/>
        <v/>
      </c>
      <c r="AK99" s="2" t="str">
        <f t="shared" si="40"/>
        <v/>
      </c>
      <c r="AL99" s="2" t="str">
        <f t="shared" si="40"/>
        <v/>
      </c>
      <c r="AM99" s="2" t="str">
        <f t="shared" si="40"/>
        <v/>
      </c>
      <c r="AN99" s="2" t="str">
        <f t="shared" si="40"/>
        <v/>
      </c>
      <c r="AO99" s="2" t="str">
        <f t="shared" si="40"/>
        <v/>
      </c>
      <c r="AP99" s="2" t="str">
        <f t="shared" si="40"/>
        <v/>
      </c>
      <c r="AQ99" s="2" t="str">
        <f t="shared" si="40"/>
        <v/>
      </c>
      <c r="AR99" s="2" t="str">
        <f t="shared" si="40"/>
        <v/>
      </c>
      <c r="AS99" s="2" t="str">
        <f t="shared" si="40"/>
        <v/>
      </c>
      <c r="AT99" s="2" t="str">
        <f t="shared" si="40"/>
        <v/>
      </c>
      <c r="AU99" s="2" t="str">
        <f t="shared" si="40"/>
        <v/>
      </c>
      <c r="AV99" s="2" t="str">
        <f t="shared" si="40"/>
        <v/>
      </c>
      <c r="AW99" s="2" t="str">
        <f t="shared" si="40"/>
        <v/>
      </c>
      <c r="AX99" s="2" t="str">
        <f t="shared" si="40"/>
        <v/>
      </c>
      <c r="AY99" s="2" t="str">
        <f t="shared" si="40"/>
        <v/>
      </c>
      <c r="AZ99" s="2" t="str">
        <f t="shared" si="40"/>
        <v/>
      </c>
      <c r="BA99" s="2" t="str">
        <f t="shared" si="40"/>
        <v/>
      </c>
      <c r="BB99" s="2" t="str">
        <f t="shared" si="40"/>
        <v/>
      </c>
    </row>
    <row r="100" spans="1:54" ht="14.5" customHeight="1">
      <c r="A100" s="5">
        <v>43405</v>
      </c>
      <c r="B100" s="6">
        <f t="shared" si="7"/>
        <v>0</v>
      </c>
      <c r="C100" s="2">
        <f t="shared" ref="C100:BB100" si="41">IF(C43="","",C43-B43)</f>
        <v>0</v>
      </c>
      <c r="D100" s="2">
        <f t="shared" si="41"/>
        <v>0</v>
      </c>
      <c r="E100" s="2">
        <f t="shared" si="41"/>
        <v>1.6673416910021439E-3</v>
      </c>
      <c r="F100" s="2">
        <f t="shared" si="41"/>
        <v>2.0391613672710376E-3</v>
      </c>
      <c r="G100" s="2">
        <f t="shared" si="41"/>
        <v>1.1961082364754668E-3</v>
      </c>
      <c r="H100" s="2">
        <f t="shared" si="41"/>
        <v>0</v>
      </c>
      <c r="I100" s="2">
        <f t="shared" si="41"/>
        <v>2.0957273777093789E-3</v>
      </c>
      <c r="J100" s="2">
        <f t="shared" si="41"/>
        <v>0</v>
      </c>
      <c r="K100" s="2">
        <f t="shared" si="41"/>
        <v>0</v>
      </c>
      <c r="L100" s="2">
        <f t="shared" si="41"/>
        <v>0</v>
      </c>
      <c r="M100" s="2">
        <f t="shared" si="41"/>
        <v>0</v>
      </c>
      <c r="N100" s="2">
        <f t="shared" si="41"/>
        <v>0</v>
      </c>
      <c r="O100" s="2">
        <f t="shared" si="41"/>
        <v>0</v>
      </c>
      <c r="P100" s="2">
        <f t="shared" si="41"/>
        <v>3.8938994633636358E-3</v>
      </c>
      <c r="Q100" s="2">
        <f t="shared" si="41"/>
        <v>7.4535466488742218E-3</v>
      </c>
      <c r="R100" s="2">
        <f t="shared" si="41"/>
        <v>6.611448739883112E-4</v>
      </c>
      <c r="S100" s="2">
        <f t="shared" si="41"/>
        <v>0</v>
      </c>
      <c r="T100" s="2">
        <f t="shared" si="41"/>
        <v>0</v>
      </c>
      <c r="U100" s="2" t="str">
        <f t="shared" si="41"/>
        <v/>
      </c>
      <c r="V100" s="2" t="str">
        <f t="shared" si="41"/>
        <v/>
      </c>
      <c r="W100" s="2" t="str">
        <f t="shared" si="41"/>
        <v/>
      </c>
      <c r="X100" s="2" t="str">
        <f t="shared" si="41"/>
        <v/>
      </c>
      <c r="Y100" s="2" t="str">
        <f t="shared" si="41"/>
        <v/>
      </c>
      <c r="Z100" s="2" t="str">
        <f t="shared" si="41"/>
        <v/>
      </c>
      <c r="AA100" s="2" t="str">
        <f t="shared" si="41"/>
        <v/>
      </c>
      <c r="AB100" s="2" t="str">
        <f t="shared" si="41"/>
        <v/>
      </c>
      <c r="AC100" s="2" t="str">
        <f t="shared" si="41"/>
        <v/>
      </c>
      <c r="AD100" s="2" t="str">
        <f t="shared" si="41"/>
        <v/>
      </c>
      <c r="AE100" s="2" t="str">
        <f t="shared" si="41"/>
        <v/>
      </c>
      <c r="AF100" s="2" t="str">
        <f t="shared" si="41"/>
        <v/>
      </c>
      <c r="AG100" s="2" t="str">
        <f t="shared" si="41"/>
        <v/>
      </c>
      <c r="AH100" s="2" t="str">
        <f t="shared" si="41"/>
        <v/>
      </c>
      <c r="AI100" s="2" t="str">
        <f t="shared" si="41"/>
        <v/>
      </c>
      <c r="AJ100" s="2" t="str">
        <f t="shared" si="41"/>
        <v/>
      </c>
      <c r="AK100" s="2" t="str">
        <f t="shared" si="41"/>
        <v/>
      </c>
      <c r="AL100" s="2" t="str">
        <f t="shared" si="41"/>
        <v/>
      </c>
      <c r="AM100" s="2" t="str">
        <f t="shared" si="41"/>
        <v/>
      </c>
      <c r="AN100" s="2" t="str">
        <f t="shared" si="41"/>
        <v/>
      </c>
      <c r="AO100" s="2" t="str">
        <f t="shared" si="41"/>
        <v/>
      </c>
      <c r="AP100" s="2" t="str">
        <f t="shared" si="41"/>
        <v/>
      </c>
      <c r="AQ100" s="2" t="str">
        <f t="shared" si="41"/>
        <v/>
      </c>
      <c r="AR100" s="2" t="str">
        <f t="shared" si="41"/>
        <v/>
      </c>
      <c r="AS100" s="2" t="str">
        <f t="shared" si="41"/>
        <v/>
      </c>
      <c r="AT100" s="2" t="str">
        <f t="shared" si="41"/>
        <v/>
      </c>
      <c r="AU100" s="2" t="str">
        <f t="shared" si="41"/>
        <v/>
      </c>
      <c r="AV100" s="2" t="str">
        <f t="shared" si="41"/>
        <v/>
      </c>
      <c r="AW100" s="2" t="str">
        <f t="shared" si="41"/>
        <v/>
      </c>
      <c r="AX100" s="2" t="str">
        <f t="shared" si="41"/>
        <v/>
      </c>
      <c r="AY100" s="2" t="str">
        <f t="shared" si="41"/>
        <v/>
      </c>
      <c r="AZ100" s="2" t="str">
        <f t="shared" si="41"/>
        <v/>
      </c>
      <c r="BA100" s="2" t="str">
        <f t="shared" si="41"/>
        <v/>
      </c>
      <c r="BB100" s="2" t="str">
        <f t="shared" si="41"/>
        <v/>
      </c>
    </row>
    <row r="101" spans="1:54" ht="14.5" customHeight="1">
      <c r="A101" s="5">
        <v>43435</v>
      </c>
      <c r="B101" s="6">
        <f t="shared" si="7"/>
        <v>0</v>
      </c>
      <c r="C101" s="2">
        <f t="shared" ref="C101:BB101" si="42">IF(C44="","",C44-B44)</f>
        <v>0</v>
      </c>
      <c r="D101" s="2">
        <f t="shared" si="42"/>
        <v>0</v>
      </c>
      <c r="E101" s="2">
        <f t="shared" si="42"/>
        <v>2.6460289104634259E-3</v>
      </c>
      <c r="F101" s="2">
        <f t="shared" si="42"/>
        <v>3.2726294400553524E-3</v>
      </c>
      <c r="G101" s="2">
        <f t="shared" si="42"/>
        <v>0</v>
      </c>
      <c r="H101" s="2">
        <f t="shared" si="42"/>
        <v>2.6901844367421737E-4</v>
      </c>
      <c r="I101" s="2">
        <f t="shared" si="42"/>
        <v>1.373948720891781E-3</v>
      </c>
      <c r="J101" s="2">
        <f t="shared" si="42"/>
        <v>0</v>
      </c>
      <c r="K101" s="2">
        <f t="shared" si="42"/>
        <v>0</v>
      </c>
      <c r="L101" s="2">
        <f t="shared" si="42"/>
        <v>0</v>
      </c>
      <c r="M101" s="2">
        <f t="shared" si="42"/>
        <v>0</v>
      </c>
      <c r="N101" s="2">
        <f t="shared" si="42"/>
        <v>0</v>
      </c>
      <c r="O101" s="2">
        <f t="shared" si="42"/>
        <v>1.7799820721996771E-3</v>
      </c>
      <c r="P101" s="2">
        <f t="shared" si="42"/>
        <v>6.8737713415125048E-3</v>
      </c>
      <c r="Q101" s="2">
        <f t="shared" si="42"/>
        <v>4.265208086531011E-3</v>
      </c>
      <c r="R101" s="2">
        <f t="shared" si="42"/>
        <v>0</v>
      </c>
      <c r="S101" s="2">
        <f t="shared" si="42"/>
        <v>0</v>
      </c>
      <c r="T101" s="2" t="str">
        <f t="shared" si="42"/>
        <v/>
      </c>
      <c r="U101" s="2" t="str">
        <f t="shared" si="42"/>
        <v/>
      </c>
      <c r="V101" s="2" t="str">
        <f t="shared" si="42"/>
        <v/>
      </c>
      <c r="W101" s="2" t="str">
        <f t="shared" si="42"/>
        <v/>
      </c>
      <c r="X101" s="2" t="str">
        <f t="shared" si="42"/>
        <v/>
      </c>
      <c r="Y101" s="2" t="str">
        <f t="shared" si="42"/>
        <v/>
      </c>
      <c r="Z101" s="2" t="str">
        <f t="shared" si="42"/>
        <v/>
      </c>
      <c r="AA101" s="2" t="str">
        <f t="shared" si="42"/>
        <v/>
      </c>
      <c r="AB101" s="2" t="str">
        <f t="shared" si="42"/>
        <v/>
      </c>
      <c r="AC101" s="2" t="str">
        <f t="shared" si="42"/>
        <v/>
      </c>
      <c r="AD101" s="2" t="str">
        <f t="shared" si="42"/>
        <v/>
      </c>
      <c r="AE101" s="2" t="str">
        <f t="shared" si="42"/>
        <v/>
      </c>
      <c r="AF101" s="2" t="str">
        <f t="shared" si="42"/>
        <v/>
      </c>
      <c r="AG101" s="2" t="str">
        <f t="shared" si="42"/>
        <v/>
      </c>
      <c r="AH101" s="2" t="str">
        <f t="shared" si="42"/>
        <v/>
      </c>
      <c r="AI101" s="2" t="str">
        <f t="shared" si="42"/>
        <v/>
      </c>
      <c r="AJ101" s="2" t="str">
        <f t="shared" si="42"/>
        <v/>
      </c>
      <c r="AK101" s="2" t="str">
        <f t="shared" si="42"/>
        <v/>
      </c>
      <c r="AL101" s="2" t="str">
        <f t="shared" si="42"/>
        <v/>
      </c>
      <c r="AM101" s="2" t="str">
        <f t="shared" si="42"/>
        <v/>
      </c>
      <c r="AN101" s="2" t="str">
        <f t="shared" si="42"/>
        <v/>
      </c>
      <c r="AO101" s="2" t="str">
        <f t="shared" si="42"/>
        <v/>
      </c>
      <c r="AP101" s="2" t="str">
        <f t="shared" si="42"/>
        <v/>
      </c>
      <c r="AQ101" s="2" t="str">
        <f t="shared" si="42"/>
        <v/>
      </c>
      <c r="AR101" s="2" t="str">
        <f t="shared" si="42"/>
        <v/>
      </c>
      <c r="AS101" s="2" t="str">
        <f t="shared" si="42"/>
        <v/>
      </c>
      <c r="AT101" s="2" t="str">
        <f t="shared" si="42"/>
        <v/>
      </c>
      <c r="AU101" s="2" t="str">
        <f t="shared" si="42"/>
        <v/>
      </c>
      <c r="AV101" s="2" t="str">
        <f t="shared" si="42"/>
        <v/>
      </c>
      <c r="AW101" s="2" t="str">
        <f t="shared" si="42"/>
        <v/>
      </c>
      <c r="AX101" s="2" t="str">
        <f t="shared" si="42"/>
        <v/>
      </c>
      <c r="AY101" s="2" t="str">
        <f t="shared" si="42"/>
        <v/>
      </c>
      <c r="AZ101" s="2" t="str">
        <f t="shared" si="42"/>
        <v/>
      </c>
      <c r="BA101" s="2" t="str">
        <f t="shared" si="42"/>
        <v/>
      </c>
      <c r="BB101" s="2" t="str">
        <f t="shared" si="42"/>
        <v/>
      </c>
    </row>
    <row r="102" spans="1:54" ht="14.5" customHeight="1">
      <c r="A102" s="5">
        <v>43466</v>
      </c>
      <c r="B102" s="6">
        <f t="shared" si="7"/>
        <v>0</v>
      </c>
      <c r="C102" s="2">
        <f>IF(C45="","",C45-B45)</f>
        <v>0</v>
      </c>
      <c r="D102" s="2">
        <f t="shared" ref="D102:BB102" si="43">IF(D45="","",D45-C45)</f>
        <v>0</v>
      </c>
      <c r="E102" s="2">
        <f t="shared" si="43"/>
        <v>3.4870281833646595E-3</v>
      </c>
      <c r="F102" s="2">
        <f t="shared" si="43"/>
        <v>0</v>
      </c>
      <c r="G102" s="2">
        <f t="shared" si="43"/>
        <v>6.3033588217667903E-3</v>
      </c>
      <c r="H102" s="2">
        <f t="shared" si="43"/>
        <v>3.0240742314684658E-3</v>
      </c>
      <c r="I102" s="2">
        <f t="shared" si="43"/>
        <v>0</v>
      </c>
      <c r="J102" s="2">
        <f t="shared" si="43"/>
        <v>0</v>
      </c>
      <c r="K102" s="2">
        <f t="shared" si="43"/>
        <v>0</v>
      </c>
      <c r="L102" s="2">
        <f t="shared" si="43"/>
        <v>0</v>
      </c>
      <c r="M102" s="2">
        <f t="shared" si="43"/>
        <v>0</v>
      </c>
      <c r="N102" s="2">
        <f t="shared" si="43"/>
        <v>0</v>
      </c>
      <c r="O102" s="2">
        <f t="shared" si="43"/>
        <v>1.0217949895220544E-2</v>
      </c>
      <c r="P102" s="2">
        <f t="shared" si="43"/>
        <v>5.4691744581129645E-3</v>
      </c>
      <c r="Q102" s="2">
        <f t="shared" si="43"/>
        <v>0</v>
      </c>
      <c r="R102" s="2">
        <f t="shared" si="43"/>
        <v>0</v>
      </c>
      <c r="S102" s="2" t="str">
        <f t="shared" si="43"/>
        <v/>
      </c>
      <c r="T102" s="2" t="str">
        <f t="shared" si="43"/>
        <v/>
      </c>
      <c r="U102" s="2" t="str">
        <f t="shared" si="43"/>
        <v/>
      </c>
      <c r="V102" s="2" t="str">
        <f t="shared" si="43"/>
        <v/>
      </c>
      <c r="W102" s="2" t="str">
        <f t="shared" si="43"/>
        <v/>
      </c>
      <c r="X102" s="2" t="str">
        <f t="shared" si="43"/>
        <v/>
      </c>
      <c r="Y102" s="2" t="str">
        <f t="shared" si="43"/>
        <v/>
      </c>
      <c r="Z102" s="2" t="str">
        <f t="shared" si="43"/>
        <v/>
      </c>
      <c r="AA102" s="2" t="str">
        <f t="shared" si="43"/>
        <v/>
      </c>
      <c r="AB102" s="2" t="str">
        <f t="shared" si="43"/>
        <v/>
      </c>
      <c r="AC102" s="2" t="str">
        <f t="shared" si="43"/>
        <v/>
      </c>
      <c r="AD102" s="2" t="str">
        <f t="shared" si="43"/>
        <v/>
      </c>
      <c r="AE102" s="2" t="str">
        <f t="shared" si="43"/>
        <v/>
      </c>
      <c r="AF102" s="2" t="str">
        <f t="shared" si="43"/>
        <v/>
      </c>
      <c r="AG102" s="2" t="str">
        <f t="shared" si="43"/>
        <v/>
      </c>
      <c r="AH102" s="2" t="str">
        <f t="shared" si="43"/>
        <v/>
      </c>
      <c r="AI102" s="2" t="str">
        <f t="shared" si="43"/>
        <v/>
      </c>
      <c r="AJ102" s="2" t="str">
        <f t="shared" si="43"/>
        <v/>
      </c>
      <c r="AK102" s="2" t="str">
        <f t="shared" si="43"/>
        <v/>
      </c>
      <c r="AL102" s="2" t="str">
        <f t="shared" si="43"/>
        <v/>
      </c>
      <c r="AM102" s="2" t="str">
        <f t="shared" si="43"/>
        <v/>
      </c>
      <c r="AN102" s="2" t="str">
        <f t="shared" si="43"/>
        <v/>
      </c>
      <c r="AO102" s="2" t="str">
        <f t="shared" si="43"/>
        <v/>
      </c>
      <c r="AP102" s="2" t="str">
        <f t="shared" si="43"/>
        <v/>
      </c>
      <c r="AQ102" s="2" t="str">
        <f t="shared" si="43"/>
        <v/>
      </c>
      <c r="AR102" s="2" t="str">
        <f t="shared" si="43"/>
        <v/>
      </c>
      <c r="AS102" s="2" t="str">
        <f t="shared" si="43"/>
        <v/>
      </c>
      <c r="AT102" s="2" t="str">
        <f t="shared" si="43"/>
        <v/>
      </c>
      <c r="AU102" s="2" t="str">
        <f t="shared" si="43"/>
        <v/>
      </c>
      <c r="AV102" s="2" t="str">
        <f t="shared" si="43"/>
        <v/>
      </c>
      <c r="AW102" s="2" t="str">
        <f t="shared" si="43"/>
        <v/>
      </c>
      <c r="AX102" s="2" t="str">
        <f t="shared" si="43"/>
        <v/>
      </c>
      <c r="AY102" s="2" t="str">
        <f t="shared" si="43"/>
        <v/>
      </c>
      <c r="AZ102" s="2" t="str">
        <f t="shared" si="43"/>
        <v/>
      </c>
      <c r="BA102" s="2" t="str">
        <f t="shared" si="43"/>
        <v/>
      </c>
      <c r="BB102" s="2" t="str">
        <f t="shared" si="43"/>
        <v/>
      </c>
    </row>
    <row r="103" spans="1:54" ht="14.5" customHeight="1">
      <c r="A103" s="5">
        <v>43497</v>
      </c>
      <c r="B103" s="6">
        <f t="shared" si="7"/>
        <v>0</v>
      </c>
      <c r="C103" s="2">
        <f t="shared" ref="C103:BB103" si="44">IF(C46="","",C46-B46)</f>
        <v>0</v>
      </c>
      <c r="D103" s="2">
        <f t="shared" si="44"/>
        <v>0</v>
      </c>
      <c r="E103" s="2">
        <f t="shared" si="44"/>
        <v>5.7997127312756525E-4</v>
      </c>
      <c r="F103" s="2">
        <f t="shared" si="44"/>
        <v>6.1873650291495719E-3</v>
      </c>
      <c r="G103" s="2">
        <f t="shared" si="44"/>
        <v>2.3889967806544005E-3</v>
      </c>
      <c r="H103" s="2">
        <f t="shared" si="44"/>
        <v>0</v>
      </c>
      <c r="I103" s="2">
        <f t="shared" si="44"/>
        <v>0</v>
      </c>
      <c r="J103" s="2">
        <f t="shared" si="44"/>
        <v>0</v>
      </c>
      <c r="K103" s="2">
        <f t="shared" si="44"/>
        <v>0</v>
      </c>
      <c r="L103" s="2">
        <f t="shared" si="44"/>
        <v>0</v>
      </c>
      <c r="M103" s="2">
        <f t="shared" si="44"/>
        <v>1.11832682147474E-3</v>
      </c>
      <c r="N103" s="2">
        <f t="shared" si="44"/>
        <v>7.1012461748900281E-3</v>
      </c>
      <c r="O103" s="2">
        <f t="shared" si="44"/>
        <v>2.9827976463423569E-3</v>
      </c>
      <c r="P103" s="2">
        <f t="shared" si="44"/>
        <v>0</v>
      </c>
      <c r="Q103" s="2">
        <f t="shared" si="44"/>
        <v>0</v>
      </c>
      <c r="R103" s="2" t="str">
        <f t="shared" si="44"/>
        <v/>
      </c>
      <c r="S103" s="2" t="str">
        <f t="shared" si="44"/>
        <v/>
      </c>
      <c r="T103" s="2" t="str">
        <f t="shared" si="44"/>
        <v/>
      </c>
      <c r="U103" s="2" t="str">
        <f t="shared" si="44"/>
        <v/>
      </c>
      <c r="V103" s="2" t="str">
        <f t="shared" si="44"/>
        <v/>
      </c>
      <c r="W103" s="2" t="str">
        <f t="shared" si="44"/>
        <v/>
      </c>
      <c r="X103" s="2" t="str">
        <f t="shared" si="44"/>
        <v/>
      </c>
      <c r="Y103" s="2" t="str">
        <f t="shared" si="44"/>
        <v/>
      </c>
      <c r="Z103" s="2" t="str">
        <f t="shared" si="44"/>
        <v/>
      </c>
      <c r="AA103" s="2" t="str">
        <f t="shared" si="44"/>
        <v/>
      </c>
      <c r="AB103" s="2" t="str">
        <f t="shared" si="44"/>
        <v/>
      </c>
      <c r="AC103" s="2" t="str">
        <f t="shared" si="44"/>
        <v/>
      </c>
      <c r="AD103" s="2" t="str">
        <f t="shared" si="44"/>
        <v/>
      </c>
      <c r="AE103" s="2" t="str">
        <f t="shared" si="44"/>
        <v/>
      </c>
      <c r="AF103" s="2" t="str">
        <f t="shared" si="44"/>
        <v/>
      </c>
      <c r="AG103" s="2" t="str">
        <f t="shared" si="44"/>
        <v/>
      </c>
      <c r="AH103" s="2" t="str">
        <f t="shared" si="44"/>
        <v/>
      </c>
      <c r="AI103" s="2" t="str">
        <f t="shared" si="44"/>
        <v/>
      </c>
      <c r="AJ103" s="2" t="str">
        <f t="shared" si="44"/>
        <v/>
      </c>
      <c r="AK103" s="2" t="str">
        <f t="shared" si="44"/>
        <v/>
      </c>
      <c r="AL103" s="2" t="str">
        <f t="shared" si="44"/>
        <v/>
      </c>
      <c r="AM103" s="2" t="str">
        <f t="shared" si="44"/>
        <v/>
      </c>
      <c r="AN103" s="2" t="str">
        <f t="shared" si="44"/>
        <v/>
      </c>
      <c r="AO103" s="2" t="str">
        <f t="shared" si="44"/>
        <v/>
      </c>
      <c r="AP103" s="2" t="str">
        <f t="shared" si="44"/>
        <v/>
      </c>
      <c r="AQ103" s="2" t="str">
        <f t="shared" si="44"/>
        <v/>
      </c>
      <c r="AR103" s="2" t="str">
        <f t="shared" si="44"/>
        <v/>
      </c>
      <c r="AS103" s="2" t="str">
        <f t="shared" si="44"/>
        <v/>
      </c>
      <c r="AT103" s="2" t="str">
        <f t="shared" si="44"/>
        <v/>
      </c>
      <c r="AU103" s="2" t="str">
        <f t="shared" si="44"/>
        <v/>
      </c>
      <c r="AV103" s="2" t="str">
        <f t="shared" si="44"/>
        <v/>
      </c>
      <c r="AW103" s="2" t="str">
        <f t="shared" si="44"/>
        <v/>
      </c>
      <c r="AX103" s="2" t="str">
        <f t="shared" si="44"/>
        <v/>
      </c>
      <c r="AY103" s="2" t="str">
        <f t="shared" si="44"/>
        <v/>
      </c>
      <c r="AZ103" s="2" t="str">
        <f t="shared" si="44"/>
        <v/>
      </c>
      <c r="BA103" s="2" t="str">
        <f t="shared" si="44"/>
        <v/>
      </c>
      <c r="BB103" s="2" t="str">
        <f t="shared" si="44"/>
        <v/>
      </c>
    </row>
    <row r="104" spans="1:54" ht="14.5" customHeight="1">
      <c r="A104" s="5">
        <v>43525</v>
      </c>
      <c r="B104" s="6">
        <f t="shared" si="7"/>
        <v>0</v>
      </c>
      <c r="C104" s="2">
        <f t="shared" ref="C104:BB104" si="45">IF(C47="","",C47-B47)</f>
        <v>0</v>
      </c>
      <c r="D104" s="2">
        <f t="shared" si="45"/>
        <v>0</v>
      </c>
      <c r="E104" s="2">
        <f t="shared" si="45"/>
        <v>1.7136595050897905E-3</v>
      </c>
      <c r="F104" s="2">
        <f t="shared" si="45"/>
        <v>3.0958462154739297E-3</v>
      </c>
      <c r="G104" s="2">
        <f t="shared" si="45"/>
        <v>0</v>
      </c>
      <c r="H104" s="2">
        <f t="shared" si="45"/>
        <v>1.7686047519949672E-3</v>
      </c>
      <c r="I104" s="2">
        <f t="shared" si="45"/>
        <v>5.1405978020823027E-3</v>
      </c>
      <c r="J104" s="2">
        <f t="shared" si="45"/>
        <v>0</v>
      </c>
      <c r="K104" s="2">
        <f t="shared" si="45"/>
        <v>0</v>
      </c>
      <c r="L104" s="2">
        <f t="shared" si="45"/>
        <v>3.9734789828076503E-4</v>
      </c>
      <c r="M104" s="2">
        <f t="shared" si="45"/>
        <v>8.4603759975264824E-3</v>
      </c>
      <c r="N104" s="2">
        <f t="shared" si="45"/>
        <v>4.8424613106412794E-3</v>
      </c>
      <c r="O104" s="2">
        <f t="shared" si="45"/>
        <v>0</v>
      </c>
      <c r="P104" s="2">
        <f t="shared" si="45"/>
        <v>0</v>
      </c>
      <c r="Q104" s="2" t="str">
        <f t="shared" si="45"/>
        <v/>
      </c>
      <c r="R104" s="2" t="str">
        <f t="shared" si="45"/>
        <v/>
      </c>
      <c r="S104" s="2" t="str">
        <f t="shared" si="45"/>
        <v/>
      </c>
      <c r="T104" s="2" t="str">
        <f t="shared" si="45"/>
        <v/>
      </c>
      <c r="U104" s="2" t="str">
        <f t="shared" si="45"/>
        <v/>
      </c>
      <c r="V104" s="2" t="str">
        <f t="shared" si="45"/>
        <v/>
      </c>
      <c r="W104" s="2" t="str">
        <f t="shared" si="45"/>
        <v/>
      </c>
      <c r="X104" s="2" t="str">
        <f t="shared" si="45"/>
        <v/>
      </c>
      <c r="Y104" s="2" t="str">
        <f t="shared" si="45"/>
        <v/>
      </c>
      <c r="Z104" s="2" t="str">
        <f t="shared" si="45"/>
        <v/>
      </c>
      <c r="AA104" s="2" t="str">
        <f t="shared" si="45"/>
        <v/>
      </c>
      <c r="AB104" s="2" t="str">
        <f t="shared" si="45"/>
        <v/>
      </c>
      <c r="AC104" s="2" t="str">
        <f t="shared" si="45"/>
        <v/>
      </c>
      <c r="AD104" s="2" t="str">
        <f t="shared" si="45"/>
        <v/>
      </c>
      <c r="AE104" s="2" t="str">
        <f t="shared" si="45"/>
        <v/>
      </c>
      <c r="AF104" s="2" t="str">
        <f t="shared" si="45"/>
        <v/>
      </c>
      <c r="AG104" s="2" t="str">
        <f t="shared" si="45"/>
        <v/>
      </c>
      <c r="AH104" s="2" t="str">
        <f t="shared" si="45"/>
        <v/>
      </c>
      <c r="AI104" s="2" t="str">
        <f t="shared" si="45"/>
        <v/>
      </c>
      <c r="AJ104" s="2" t="str">
        <f t="shared" si="45"/>
        <v/>
      </c>
      <c r="AK104" s="2" t="str">
        <f t="shared" si="45"/>
        <v/>
      </c>
      <c r="AL104" s="2" t="str">
        <f t="shared" si="45"/>
        <v/>
      </c>
      <c r="AM104" s="2" t="str">
        <f t="shared" si="45"/>
        <v/>
      </c>
      <c r="AN104" s="2" t="str">
        <f t="shared" si="45"/>
        <v/>
      </c>
      <c r="AO104" s="2" t="str">
        <f t="shared" si="45"/>
        <v/>
      </c>
      <c r="AP104" s="2" t="str">
        <f t="shared" si="45"/>
        <v/>
      </c>
      <c r="AQ104" s="2" t="str">
        <f t="shared" si="45"/>
        <v/>
      </c>
      <c r="AR104" s="2" t="str">
        <f t="shared" si="45"/>
        <v/>
      </c>
      <c r="AS104" s="2" t="str">
        <f t="shared" si="45"/>
        <v/>
      </c>
      <c r="AT104" s="2" t="str">
        <f t="shared" si="45"/>
        <v/>
      </c>
      <c r="AU104" s="2" t="str">
        <f t="shared" si="45"/>
        <v/>
      </c>
      <c r="AV104" s="2" t="str">
        <f t="shared" si="45"/>
        <v/>
      </c>
      <c r="AW104" s="2" t="str">
        <f t="shared" si="45"/>
        <v/>
      </c>
      <c r="AX104" s="2" t="str">
        <f t="shared" si="45"/>
        <v/>
      </c>
      <c r="AY104" s="2" t="str">
        <f t="shared" si="45"/>
        <v/>
      </c>
      <c r="AZ104" s="2" t="str">
        <f t="shared" si="45"/>
        <v/>
      </c>
      <c r="BA104" s="2" t="str">
        <f t="shared" si="45"/>
        <v/>
      </c>
      <c r="BB104" s="2" t="str">
        <f t="shared" si="45"/>
        <v/>
      </c>
    </row>
    <row r="105" spans="1:54" ht="14.5" customHeight="1">
      <c r="A105" s="5">
        <v>43556</v>
      </c>
      <c r="B105" s="6">
        <f t="shared" si="7"/>
        <v>0</v>
      </c>
      <c r="C105" s="2">
        <f t="shared" ref="C105:BB105" si="46">IF(C48="","",C48-B48)</f>
        <v>0</v>
      </c>
      <c r="D105" s="2">
        <f t="shared" si="46"/>
        <v>0</v>
      </c>
      <c r="E105" s="2">
        <f t="shared" si="46"/>
        <v>2.2251530034785739E-3</v>
      </c>
      <c r="F105" s="2">
        <f t="shared" si="46"/>
        <v>0</v>
      </c>
      <c r="G105" s="2">
        <f t="shared" si="46"/>
        <v>4.7295130015505386E-3</v>
      </c>
      <c r="H105" s="2">
        <f t="shared" si="46"/>
        <v>5.4166168556491947E-3</v>
      </c>
      <c r="I105" s="2">
        <f t="shared" si="46"/>
        <v>0</v>
      </c>
      <c r="J105" s="2">
        <f t="shared" si="46"/>
        <v>0</v>
      </c>
      <c r="K105" s="2">
        <f t="shared" si="46"/>
        <v>4.1550977503807332E-4</v>
      </c>
      <c r="L105" s="2">
        <f t="shared" si="46"/>
        <v>8.20635594315074E-3</v>
      </c>
      <c r="M105" s="2">
        <f t="shared" si="46"/>
        <v>4.3344572186611897E-3</v>
      </c>
      <c r="N105" s="2">
        <f t="shared" si="46"/>
        <v>0</v>
      </c>
      <c r="O105" s="2">
        <f t="shared" si="46"/>
        <v>0</v>
      </c>
      <c r="P105" s="2" t="str">
        <f t="shared" si="46"/>
        <v/>
      </c>
      <c r="Q105" s="2" t="str">
        <f t="shared" si="46"/>
        <v/>
      </c>
      <c r="R105" s="2" t="str">
        <f t="shared" si="46"/>
        <v/>
      </c>
      <c r="S105" s="2" t="str">
        <f t="shared" si="46"/>
        <v/>
      </c>
      <c r="T105" s="2" t="str">
        <f t="shared" si="46"/>
        <v/>
      </c>
      <c r="U105" s="2" t="str">
        <f t="shared" si="46"/>
        <v/>
      </c>
      <c r="V105" s="2" t="str">
        <f t="shared" si="46"/>
        <v/>
      </c>
      <c r="W105" s="2" t="str">
        <f t="shared" si="46"/>
        <v/>
      </c>
      <c r="X105" s="2" t="str">
        <f t="shared" si="46"/>
        <v/>
      </c>
      <c r="Y105" s="2" t="str">
        <f t="shared" si="46"/>
        <v/>
      </c>
      <c r="Z105" s="2" t="str">
        <f t="shared" si="46"/>
        <v/>
      </c>
      <c r="AA105" s="2" t="str">
        <f t="shared" si="46"/>
        <v/>
      </c>
      <c r="AB105" s="2" t="str">
        <f t="shared" si="46"/>
        <v/>
      </c>
      <c r="AC105" s="2" t="str">
        <f t="shared" si="46"/>
        <v/>
      </c>
      <c r="AD105" s="2" t="str">
        <f t="shared" si="46"/>
        <v/>
      </c>
      <c r="AE105" s="2" t="str">
        <f t="shared" si="46"/>
        <v/>
      </c>
      <c r="AF105" s="2" t="str">
        <f t="shared" si="46"/>
        <v/>
      </c>
      <c r="AG105" s="2" t="str">
        <f t="shared" si="46"/>
        <v/>
      </c>
      <c r="AH105" s="2" t="str">
        <f t="shared" si="46"/>
        <v/>
      </c>
      <c r="AI105" s="2" t="str">
        <f t="shared" si="46"/>
        <v/>
      </c>
      <c r="AJ105" s="2" t="str">
        <f t="shared" si="46"/>
        <v/>
      </c>
      <c r="AK105" s="2" t="str">
        <f t="shared" si="46"/>
        <v/>
      </c>
      <c r="AL105" s="2" t="str">
        <f t="shared" si="46"/>
        <v/>
      </c>
      <c r="AM105" s="2" t="str">
        <f t="shared" si="46"/>
        <v/>
      </c>
      <c r="AN105" s="2" t="str">
        <f t="shared" si="46"/>
        <v/>
      </c>
      <c r="AO105" s="2" t="str">
        <f t="shared" si="46"/>
        <v/>
      </c>
      <c r="AP105" s="2" t="str">
        <f t="shared" si="46"/>
        <v/>
      </c>
      <c r="AQ105" s="2" t="str">
        <f t="shared" si="46"/>
        <v/>
      </c>
      <c r="AR105" s="2" t="str">
        <f t="shared" si="46"/>
        <v/>
      </c>
      <c r="AS105" s="2" t="str">
        <f t="shared" si="46"/>
        <v/>
      </c>
      <c r="AT105" s="2" t="str">
        <f t="shared" si="46"/>
        <v/>
      </c>
      <c r="AU105" s="2" t="str">
        <f t="shared" si="46"/>
        <v/>
      </c>
      <c r="AV105" s="2" t="str">
        <f t="shared" si="46"/>
        <v/>
      </c>
      <c r="AW105" s="2" t="str">
        <f t="shared" si="46"/>
        <v/>
      </c>
      <c r="AX105" s="2" t="str">
        <f t="shared" si="46"/>
        <v/>
      </c>
      <c r="AY105" s="2" t="str">
        <f t="shared" si="46"/>
        <v/>
      </c>
      <c r="AZ105" s="2" t="str">
        <f t="shared" si="46"/>
        <v/>
      </c>
      <c r="BA105" s="2" t="str">
        <f t="shared" si="46"/>
        <v/>
      </c>
      <c r="BB105" s="2" t="str">
        <f t="shared" si="46"/>
        <v/>
      </c>
    </row>
    <row r="106" spans="1:54" ht="14.5" customHeight="1">
      <c r="A106" s="5">
        <v>43586</v>
      </c>
      <c r="B106" s="6">
        <f t="shared" si="7"/>
        <v>0</v>
      </c>
      <c r="C106" s="2">
        <f t="shared" ref="C106:BB106" si="47">IF(C49="","",C49-B49)</f>
        <v>0</v>
      </c>
      <c r="D106" s="2">
        <f t="shared" si="47"/>
        <v>0</v>
      </c>
      <c r="E106" s="2">
        <f t="shared" si="47"/>
        <v>3.6667000326643583E-4</v>
      </c>
      <c r="F106" s="2">
        <f t="shared" si="47"/>
        <v>5.9303305306345764E-3</v>
      </c>
      <c r="G106" s="2">
        <f t="shared" si="47"/>
        <v>2.7014740633276094E-3</v>
      </c>
      <c r="H106" s="2">
        <f t="shared" si="47"/>
        <v>0</v>
      </c>
      <c r="I106" s="2">
        <f t="shared" si="47"/>
        <v>0</v>
      </c>
      <c r="J106" s="2">
        <f t="shared" si="47"/>
        <v>3.8803954966647475E-3</v>
      </c>
      <c r="K106" s="2">
        <f t="shared" si="47"/>
        <v>5.865582143926306E-3</v>
      </c>
      <c r="L106" s="2">
        <f t="shared" si="47"/>
        <v>3.4798067404996497E-3</v>
      </c>
      <c r="M106" s="2">
        <f t="shared" si="47"/>
        <v>0</v>
      </c>
      <c r="N106" s="2">
        <f t="shared" si="47"/>
        <v>0</v>
      </c>
      <c r="O106" s="2" t="str">
        <f t="shared" si="47"/>
        <v/>
      </c>
      <c r="P106" s="2" t="str">
        <f t="shared" si="47"/>
        <v/>
      </c>
      <c r="Q106" s="2" t="str">
        <f t="shared" si="47"/>
        <v/>
      </c>
      <c r="R106" s="2" t="str">
        <f t="shared" si="47"/>
        <v/>
      </c>
      <c r="S106" s="2" t="str">
        <f t="shared" si="47"/>
        <v/>
      </c>
      <c r="T106" s="2" t="str">
        <f t="shared" si="47"/>
        <v/>
      </c>
      <c r="U106" s="2" t="str">
        <f t="shared" si="47"/>
        <v/>
      </c>
      <c r="V106" s="2" t="str">
        <f t="shared" si="47"/>
        <v/>
      </c>
      <c r="W106" s="2" t="str">
        <f t="shared" si="47"/>
        <v/>
      </c>
      <c r="X106" s="2" t="str">
        <f t="shared" si="47"/>
        <v/>
      </c>
      <c r="Y106" s="2" t="str">
        <f t="shared" si="47"/>
        <v/>
      </c>
      <c r="Z106" s="2" t="str">
        <f t="shared" si="47"/>
        <v/>
      </c>
      <c r="AA106" s="2" t="str">
        <f t="shared" si="47"/>
        <v/>
      </c>
      <c r="AB106" s="2" t="str">
        <f t="shared" si="47"/>
        <v/>
      </c>
      <c r="AC106" s="2" t="str">
        <f t="shared" si="47"/>
        <v/>
      </c>
      <c r="AD106" s="2" t="str">
        <f t="shared" si="47"/>
        <v/>
      </c>
      <c r="AE106" s="2" t="str">
        <f t="shared" si="47"/>
        <v/>
      </c>
      <c r="AF106" s="2" t="str">
        <f t="shared" si="47"/>
        <v/>
      </c>
      <c r="AG106" s="2" t="str">
        <f t="shared" si="47"/>
        <v/>
      </c>
      <c r="AH106" s="2" t="str">
        <f t="shared" si="47"/>
        <v/>
      </c>
      <c r="AI106" s="2" t="str">
        <f t="shared" si="47"/>
        <v/>
      </c>
      <c r="AJ106" s="2" t="str">
        <f t="shared" si="47"/>
        <v/>
      </c>
      <c r="AK106" s="2" t="str">
        <f t="shared" si="47"/>
        <v/>
      </c>
      <c r="AL106" s="2" t="str">
        <f t="shared" si="47"/>
        <v/>
      </c>
      <c r="AM106" s="2" t="str">
        <f t="shared" si="47"/>
        <v/>
      </c>
      <c r="AN106" s="2" t="str">
        <f t="shared" si="47"/>
        <v/>
      </c>
      <c r="AO106" s="2" t="str">
        <f t="shared" si="47"/>
        <v/>
      </c>
      <c r="AP106" s="2" t="str">
        <f t="shared" si="47"/>
        <v/>
      </c>
      <c r="AQ106" s="2" t="str">
        <f t="shared" si="47"/>
        <v/>
      </c>
      <c r="AR106" s="2" t="str">
        <f t="shared" si="47"/>
        <v/>
      </c>
      <c r="AS106" s="2" t="str">
        <f t="shared" si="47"/>
        <v/>
      </c>
      <c r="AT106" s="2" t="str">
        <f t="shared" si="47"/>
        <v/>
      </c>
      <c r="AU106" s="2" t="str">
        <f t="shared" si="47"/>
        <v/>
      </c>
      <c r="AV106" s="2" t="str">
        <f t="shared" si="47"/>
        <v/>
      </c>
      <c r="AW106" s="2" t="str">
        <f t="shared" si="47"/>
        <v/>
      </c>
      <c r="AX106" s="2" t="str">
        <f t="shared" si="47"/>
        <v/>
      </c>
      <c r="AY106" s="2" t="str">
        <f t="shared" si="47"/>
        <v/>
      </c>
      <c r="AZ106" s="2" t="str">
        <f t="shared" si="47"/>
        <v/>
      </c>
      <c r="BA106" s="2" t="str">
        <f t="shared" si="47"/>
        <v/>
      </c>
      <c r="BB106" s="2" t="str">
        <f t="shared" si="47"/>
        <v/>
      </c>
    </row>
    <row r="107" spans="1:54" ht="14.5" customHeight="1">
      <c r="A107" s="5">
        <v>43617</v>
      </c>
      <c r="B107" s="6">
        <f t="shared" si="7"/>
        <v>0</v>
      </c>
      <c r="C107" s="2">
        <f t="shared" ref="C107:BB107" si="48">IF(C50="","",C50-B50)</f>
        <v>0</v>
      </c>
      <c r="D107" s="2">
        <f t="shared" si="48"/>
        <v>0</v>
      </c>
      <c r="E107" s="2">
        <f t="shared" si="48"/>
        <v>3.2301323708822231E-3</v>
      </c>
      <c r="F107" s="2">
        <f t="shared" si="48"/>
        <v>3.8669355382355618E-3</v>
      </c>
      <c r="G107" s="2">
        <f t="shared" si="48"/>
        <v>0</v>
      </c>
      <c r="H107" s="2">
        <f t="shared" si="48"/>
        <v>0</v>
      </c>
      <c r="I107" s="2">
        <f t="shared" si="48"/>
        <v>5.2903605032400668E-3</v>
      </c>
      <c r="J107" s="2">
        <f t="shared" si="48"/>
        <v>6.2484980212390157E-3</v>
      </c>
      <c r="K107" s="2">
        <f t="shared" si="48"/>
        <v>4.1838110105163404E-3</v>
      </c>
      <c r="L107" s="2">
        <f t="shared" si="48"/>
        <v>0</v>
      </c>
      <c r="M107" s="2">
        <f t="shared" si="48"/>
        <v>0</v>
      </c>
      <c r="N107" s="2" t="str">
        <f t="shared" si="48"/>
        <v/>
      </c>
      <c r="O107" s="2" t="str">
        <f t="shared" si="48"/>
        <v/>
      </c>
      <c r="P107" s="2" t="str">
        <f t="shared" si="48"/>
        <v/>
      </c>
      <c r="Q107" s="2" t="str">
        <f t="shared" si="48"/>
        <v/>
      </c>
      <c r="R107" s="2" t="str">
        <f t="shared" si="48"/>
        <v/>
      </c>
      <c r="S107" s="2" t="str">
        <f t="shared" si="48"/>
        <v/>
      </c>
      <c r="T107" s="2" t="str">
        <f t="shared" si="48"/>
        <v/>
      </c>
      <c r="U107" s="2" t="str">
        <f t="shared" si="48"/>
        <v/>
      </c>
      <c r="V107" s="2" t="str">
        <f t="shared" si="48"/>
        <v/>
      </c>
      <c r="W107" s="2" t="str">
        <f t="shared" si="48"/>
        <v/>
      </c>
      <c r="X107" s="2" t="str">
        <f t="shared" si="48"/>
        <v/>
      </c>
      <c r="Y107" s="2" t="str">
        <f t="shared" si="48"/>
        <v/>
      </c>
      <c r="Z107" s="2" t="str">
        <f t="shared" si="48"/>
        <v/>
      </c>
      <c r="AA107" s="2" t="str">
        <f t="shared" si="48"/>
        <v/>
      </c>
      <c r="AB107" s="2" t="str">
        <f t="shared" si="48"/>
        <v/>
      </c>
      <c r="AC107" s="2" t="str">
        <f t="shared" si="48"/>
        <v/>
      </c>
      <c r="AD107" s="2" t="str">
        <f t="shared" si="48"/>
        <v/>
      </c>
      <c r="AE107" s="2" t="str">
        <f t="shared" si="48"/>
        <v/>
      </c>
      <c r="AF107" s="2" t="str">
        <f t="shared" si="48"/>
        <v/>
      </c>
      <c r="AG107" s="2" t="str">
        <f t="shared" si="48"/>
        <v/>
      </c>
      <c r="AH107" s="2" t="str">
        <f t="shared" si="48"/>
        <v/>
      </c>
      <c r="AI107" s="2" t="str">
        <f t="shared" si="48"/>
        <v/>
      </c>
      <c r="AJ107" s="2" t="str">
        <f t="shared" si="48"/>
        <v/>
      </c>
      <c r="AK107" s="2" t="str">
        <f t="shared" si="48"/>
        <v/>
      </c>
      <c r="AL107" s="2" t="str">
        <f t="shared" si="48"/>
        <v/>
      </c>
      <c r="AM107" s="2" t="str">
        <f t="shared" si="48"/>
        <v/>
      </c>
      <c r="AN107" s="2" t="str">
        <f t="shared" si="48"/>
        <v/>
      </c>
      <c r="AO107" s="2" t="str">
        <f t="shared" si="48"/>
        <v/>
      </c>
      <c r="AP107" s="2" t="str">
        <f t="shared" si="48"/>
        <v/>
      </c>
      <c r="AQ107" s="2" t="str">
        <f t="shared" si="48"/>
        <v/>
      </c>
      <c r="AR107" s="2" t="str">
        <f t="shared" si="48"/>
        <v/>
      </c>
      <c r="AS107" s="2" t="str">
        <f t="shared" si="48"/>
        <v/>
      </c>
      <c r="AT107" s="2" t="str">
        <f t="shared" si="48"/>
        <v/>
      </c>
      <c r="AU107" s="2" t="str">
        <f t="shared" si="48"/>
        <v/>
      </c>
      <c r="AV107" s="2" t="str">
        <f t="shared" si="48"/>
        <v/>
      </c>
      <c r="AW107" s="2" t="str">
        <f t="shared" si="48"/>
        <v/>
      </c>
      <c r="AX107" s="2" t="str">
        <f t="shared" si="48"/>
        <v/>
      </c>
      <c r="AY107" s="2" t="str">
        <f t="shared" si="48"/>
        <v/>
      </c>
      <c r="AZ107" s="2" t="str">
        <f t="shared" si="48"/>
        <v/>
      </c>
      <c r="BA107" s="2" t="str">
        <f t="shared" si="48"/>
        <v/>
      </c>
      <c r="BB107" s="2" t="str">
        <f t="shared" si="48"/>
        <v/>
      </c>
    </row>
    <row r="108" spans="1:54" ht="14.5" customHeight="1">
      <c r="A108" s="5">
        <v>43647</v>
      </c>
      <c r="B108" s="6">
        <f t="shared" si="7"/>
        <v>0</v>
      </c>
      <c r="C108" s="2">
        <f t="shared" ref="C108:BB108" si="49">IF(C51="","",C51-B51)</f>
        <v>0</v>
      </c>
      <c r="D108" s="2">
        <f t="shared" si="49"/>
        <v>0</v>
      </c>
      <c r="E108" s="2">
        <f t="shared" si="49"/>
        <v>1.5797100539408897E-3</v>
      </c>
      <c r="F108" s="2">
        <f t="shared" si="49"/>
        <v>0</v>
      </c>
      <c r="G108" s="2">
        <f t="shared" si="49"/>
        <v>4.2497632713771423E-3</v>
      </c>
      <c r="H108" s="2">
        <f t="shared" si="49"/>
        <v>5.3305022900477879E-3</v>
      </c>
      <c r="I108" s="2">
        <f t="shared" si="49"/>
        <v>2.0748899762812606E-3</v>
      </c>
      <c r="J108" s="2">
        <f t="shared" si="49"/>
        <v>6.3925213679364538E-3</v>
      </c>
      <c r="K108" s="2">
        <f t="shared" si="49"/>
        <v>0</v>
      </c>
      <c r="L108" s="2">
        <f t="shared" si="49"/>
        <v>0</v>
      </c>
      <c r="M108" s="2" t="str">
        <f t="shared" si="49"/>
        <v/>
      </c>
      <c r="N108" s="2" t="str">
        <f t="shared" si="49"/>
        <v/>
      </c>
      <c r="O108" s="2" t="str">
        <f t="shared" si="49"/>
        <v/>
      </c>
      <c r="P108" s="2" t="str">
        <f t="shared" si="49"/>
        <v/>
      </c>
      <c r="Q108" s="2" t="str">
        <f t="shared" si="49"/>
        <v/>
      </c>
      <c r="R108" s="2" t="str">
        <f t="shared" si="49"/>
        <v/>
      </c>
      <c r="S108" s="2" t="str">
        <f t="shared" si="49"/>
        <v/>
      </c>
      <c r="T108" s="2" t="str">
        <f t="shared" si="49"/>
        <v/>
      </c>
      <c r="U108" s="2" t="str">
        <f t="shared" si="49"/>
        <v/>
      </c>
      <c r="V108" s="2" t="str">
        <f t="shared" si="49"/>
        <v/>
      </c>
      <c r="W108" s="2" t="str">
        <f t="shared" si="49"/>
        <v/>
      </c>
      <c r="X108" s="2" t="str">
        <f t="shared" si="49"/>
        <v/>
      </c>
      <c r="Y108" s="2" t="str">
        <f t="shared" si="49"/>
        <v/>
      </c>
      <c r="Z108" s="2" t="str">
        <f t="shared" si="49"/>
        <v/>
      </c>
      <c r="AA108" s="2" t="str">
        <f t="shared" si="49"/>
        <v/>
      </c>
      <c r="AB108" s="2" t="str">
        <f t="shared" si="49"/>
        <v/>
      </c>
      <c r="AC108" s="2" t="str">
        <f t="shared" si="49"/>
        <v/>
      </c>
      <c r="AD108" s="2" t="str">
        <f t="shared" si="49"/>
        <v/>
      </c>
      <c r="AE108" s="2" t="str">
        <f t="shared" si="49"/>
        <v/>
      </c>
      <c r="AF108" s="2" t="str">
        <f t="shared" si="49"/>
        <v/>
      </c>
      <c r="AG108" s="2" t="str">
        <f t="shared" si="49"/>
        <v/>
      </c>
      <c r="AH108" s="2" t="str">
        <f t="shared" si="49"/>
        <v/>
      </c>
      <c r="AI108" s="2" t="str">
        <f t="shared" si="49"/>
        <v/>
      </c>
      <c r="AJ108" s="2" t="str">
        <f t="shared" si="49"/>
        <v/>
      </c>
      <c r="AK108" s="2" t="str">
        <f t="shared" si="49"/>
        <v/>
      </c>
      <c r="AL108" s="2" t="str">
        <f t="shared" si="49"/>
        <v/>
      </c>
      <c r="AM108" s="2" t="str">
        <f t="shared" si="49"/>
        <v/>
      </c>
      <c r="AN108" s="2" t="str">
        <f t="shared" si="49"/>
        <v/>
      </c>
      <c r="AO108" s="2" t="str">
        <f t="shared" si="49"/>
        <v/>
      </c>
      <c r="AP108" s="2" t="str">
        <f t="shared" si="49"/>
        <v/>
      </c>
      <c r="AQ108" s="2" t="str">
        <f t="shared" si="49"/>
        <v/>
      </c>
      <c r="AR108" s="2" t="str">
        <f t="shared" si="49"/>
        <v/>
      </c>
      <c r="AS108" s="2" t="str">
        <f t="shared" si="49"/>
        <v/>
      </c>
      <c r="AT108" s="2" t="str">
        <f t="shared" si="49"/>
        <v/>
      </c>
      <c r="AU108" s="2" t="str">
        <f t="shared" si="49"/>
        <v/>
      </c>
      <c r="AV108" s="2" t="str">
        <f t="shared" si="49"/>
        <v/>
      </c>
      <c r="AW108" s="2" t="str">
        <f t="shared" si="49"/>
        <v/>
      </c>
      <c r="AX108" s="2" t="str">
        <f t="shared" si="49"/>
        <v/>
      </c>
      <c r="AY108" s="2" t="str">
        <f t="shared" si="49"/>
        <v/>
      </c>
      <c r="AZ108" s="2" t="str">
        <f t="shared" si="49"/>
        <v/>
      </c>
      <c r="BA108" s="2" t="str">
        <f t="shared" si="49"/>
        <v/>
      </c>
      <c r="BB108" s="2" t="str">
        <f t="shared" si="49"/>
        <v/>
      </c>
    </row>
    <row r="109" spans="1:54" ht="14.5" customHeight="1">
      <c r="A109" s="5">
        <v>43678</v>
      </c>
      <c r="B109" s="6">
        <f t="shared" si="7"/>
        <v>0</v>
      </c>
      <c r="C109" s="2">
        <f t="shared" ref="C109:BB109" si="50">IF(C52="","",C52-B52)</f>
        <v>0</v>
      </c>
      <c r="D109" s="2">
        <f t="shared" si="50"/>
        <v>0</v>
      </c>
      <c r="E109" s="2">
        <f t="shared" si="50"/>
        <v>4.1863622743594237E-4</v>
      </c>
      <c r="F109" s="2">
        <f t="shared" si="50"/>
        <v>1.9224817271980155E-3</v>
      </c>
      <c r="G109" s="2">
        <f t="shared" si="50"/>
        <v>2.7538662198589008E-3</v>
      </c>
      <c r="H109" s="2">
        <f t="shared" si="50"/>
        <v>3.7858767090337723E-3</v>
      </c>
      <c r="I109" s="2">
        <f t="shared" si="50"/>
        <v>5.0055010884955554E-3</v>
      </c>
      <c r="J109" s="2">
        <f t="shared" si="50"/>
        <v>1.8336151733036894E-3</v>
      </c>
      <c r="K109" s="2">
        <f t="shared" si="50"/>
        <v>0</v>
      </c>
      <c r="L109" s="2" t="str">
        <f t="shared" si="50"/>
        <v/>
      </c>
      <c r="M109" s="2" t="str">
        <f t="shared" si="50"/>
        <v/>
      </c>
      <c r="N109" s="2" t="str">
        <f t="shared" si="50"/>
        <v/>
      </c>
      <c r="O109" s="2" t="str">
        <f t="shared" si="50"/>
        <v/>
      </c>
      <c r="P109" s="2" t="str">
        <f t="shared" si="50"/>
        <v/>
      </c>
      <c r="Q109" s="2" t="str">
        <f t="shared" si="50"/>
        <v/>
      </c>
      <c r="R109" s="2" t="str">
        <f t="shared" si="50"/>
        <v/>
      </c>
      <c r="S109" s="2" t="str">
        <f t="shared" si="50"/>
        <v/>
      </c>
      <c r="T109" s="2" t="str">
        <f t="shared" si="50"/>
        <v/>
      </c>
      <c r="U109" s="2" t="str">
        <f t="shared" si="50"/>
        <v/>
      </c>
      <c r="V109" s="2" t="str">
        <f t="shared" si="50"/>
        <v/>
      </c>
      <c r="W109" s="2" t="str">
        <f t="shared" si="50"/>
        <v/>
      </c>
      <c r="X109" s="2" t="str">
        <f t="shared" si="50"/>
        <v/>
      </c>
      <c r="Y109" s="2" t="str">
        <f t="shared" si="50"/>
        <v/>
      </c>
      <c r="Z109" s="2" t="str">
        <f t="shared" si="50"/>
        <v/>
      </c>
      <c r="AA109" s="2" t="str">
        <f t="shared" si="50"/>
        <v/>
      </c>
      <c r="AB109" s="2" t="str">
        <f t="shared" si="50"/>
        <v/>
      </c>
      <c r="AC109" s="2" t="str">
        <f t="shared" si="50"/>
        <v/>
      </c>
      <c r="AD109" s="2" t="str">
        <f t="shared" si="50"/>
        <v/>
      </c>
      <c r="AE109" s="2" t="str">
        <f t="shared" si="50"/>
        <v/>
      </c>
      <c r="AF109" s="2" t="str">
        <f t="shared" si="50"/>
        <v/>
      </c>
      <c r="AG109" s="2" t="str">
        <f t="shared" si="50"/>
        <v/>
      </c>
      <c r="AH109" s="2" t="str">
        <f t="shared" si="50"/>
        <v/>
      </c>
      <c r="AI109" s="2" t="str">
        <f t="shared" si="50"/>
        <v/>
      </c>
      <c r="AJ109" s="2" t="str">
        <f t="shared" si="50"/>
        <v/>
      </c>
      <c r="AK109" s="2" t="str">
        <f t="shared" si="50"/>
        <v/>
      </c>
      <c r="AL109" s="2" t="str">
        <f t="shared" si="50"/>
        <v/>
      </c>
      <c r="AM109" s="2" t="str">
        <f t="shared" si="50"/>
        <v/>
      </c>
      <c r="AN109" s="2" t="str">
        <f t="shared" si="50"/>
        <v/>
      </c>
      <c r="AO109" s="2" t="str">
        <f t="shared" si="50"/>
        <v/>
      </c>
      <c r="AP109" s="2" t="str">
        <f t="shared" si="50"/>
        <v/>
      </c>
      <c r="AQ109" s="2" t="str">
        <f t="shared" si="50"/>
        <v/>
      </c>
      <c r="AR109" s="2" t="str">
        <f t="shared" si="50"/>
        <v/>
      </c>
      <c r="AS109" s="2" t="str">
        <f t="shared" si="50"/>
        <v/>
      </c>
      <c r="AT109" s="2" t="str">
        <f t="shared" si="50"/>
        <v/>
      </c>
      <c r="AU109" s="2" t="str">
        <f t="shared" si="50"/>
        <v/>
      </c>
      <c r="AV109" s="2" t="str">
        <f t="shared" si="50"/>
        <v/>
      </c>
      <c r="AW109" s="2" t="str">
        <f t="shared" si="50"/>
        <v/>
      </c>
      <c r="AX109" s="2" t="str">
        <f t="shared" si="50"/>
        <v/>
      </c>
      <c r="AY109" s="2" t="str">
        <f t="shared" si="50"/>
        <v/>
      </c>
      <c r="AZ109" s="2" t="str">
        <f t="shared" si="50"/>
        <v/>
      </c>
      <c r="BA109" s="2" t="str">
        <f t="shared" si="50"/>
        <v/>
      </c>
      <c r="BB109" s="2" t="str">
        <f t="shared" si="50"/>
        <v/>
      </c>
    </row>
    <row r="110" spans="1:54" ht="14.5" customHeight="1">
      <c r="A110" s="5">
        <v>43709</v>
      </c>
      <c r="B110" s="6">
        <f t="shared" si="7"/>
        <v>0</v>
      </c>
      <c r="C110" s="2">
        <f t="shared" ref="C110:BB110" si="51">IF(C53="","",C53-B53)</f>
        <v>0</v>
      </c>
      <c r="D110" s="2">
        <f t="shared" si="51"/>
        <v>0</v>
      </c>
      <c r="E110" s="2">
        <f t="shared" si="51"/>
        <v>7.7267422230495254E-4</v>
      </c>
      <c r="F110" s="2">
        <f t="shared" si="51"/>
        <v>4.1622498440068321E-3</v>
      </c>
      <c r="G110" s="2">
        <f t="shared" si="51"/>
        <v>3.7955110190290835E-3</v>
      </c>
      <c r="H110" s="2">
        <f t="shared" si="51"/>
        <v>5.4211575078857085E-3</v>
      </c>
      <c r="I110" s="2">
        <f t="shared" si="51"/>
        <v>2.2737927797512499E-3</v>
      </c>
      <c r="J110" s="2">
        <f t="shared" si="51"/>
        <v>0</v>
      </c>
      <c r="K110" s="2" t="str">
        <f t="shared" si="51"/>
        <v/>
      </c>
      <c r="L110" s="2" t="str">
        <f t="shared" si="51"/>
        <v/>
      </c>
      <c r="M110" s="2" t="str">
        <f t="shared" si="51"/>
        <v/>
      </c>
      <c r="N110" s="2" t="str">
        <f t="shared" si="51"/>
        <v/>
      </c>
      <c r="O110" s="2" t="str">
        <f t="shared" si="51"/>
        <v/>
      </c>
      <c r="P110" s="2" t="str">
        <f t="shared" si="51"/>
        <v/>
      </c>
      <c r="Q110" s="2" t="str">
        <f t="shared" si="51"/>
        <v/>
      </c>
      <c r="R110" s="2" t="str">
        <f t="shared" si="51"/>
        <v/>
      </c>
      <c r="S110" s="2" t="str">
        <f t="shared" si="51"/>
        <v/>
      </c>
      <c r="T110" s="2" t="str">
        <f t="shared" si="51"/>
        <v/>
      </c>
      <c r="U110" s="2" t="str">
        <f t="shared" si="51"/>
        <v/>
      </c>
      <c r="V110" s="2" t="str">
        <f t="shared" si="51"/>
        <v/>
      </c>
      <c r="W110" s="2" t="str">
        <f t="shared" si="51"/>
        <v/>
      </c>
      <c r="X110" s="2" t="str">
        <f t="shared" si="51"/>
        <v/>
      </c>
      <c r="Y110" s="2" t="str">
        <f t="shared" si="51"/>
        <v/>
      </c>
      <c r="Z110" s="2" t="str">
        <f t="shared" si="51"/>
        <v/>
      </c>
      <c r="AA110" s="2" t="str">
        <f t="shared" si="51"/>
        <v/>
      </c>
      <c r="AB110" s="2" t="str">
        <f t="shared" si="51"/>
        <v/>
      </c>
      <c r="AC110" s="2" t="str">
        <f t="shared" si="51"/>
        <v/>
      </c>
      <c r="AD110" s="2" t="str">
        <f t="shared" si="51"/>
        <v/>
      </c>
      <c r="AE110" s="2" t="str">
        <f t="shared" si="51"/>
        <v/>
      </c>
      <c r="AF110" s="2" t="str">
        <f t="shared" si="51"/>
        <v/>
      </c>
      <c r="AG110" s="2" t="str">
        <f t="shared" si="51"/>
        <v/>
      </c>
      <c r="AH110" s="2" t="str">
        <f t="shared" si="51"/>
        <v/>
      </c>
      <c r="AI110" s="2" t="str">
        <f t="shared" si="51"/>
        <v/>
      </c>
      <c r="AJ110" s="2" t="str">
        <f t="shared" si="51"/>
        <v/>
      </c>
      <c r="AK110" s="2" t="str">
        <f t="shared" si="51"/>
        <v/>
      </c>
      <c r="AL110" s="2" t="str">
        <f t="shared" si="51"/>
        <v/>
      </c>
      <c r="AM110" s="2" t="str">
        <f t="shared" si="51"/>
        <v/>
      </c>
      <c r="AN110" s="2" t="str">
        <f t="shared" si="51"/>
        <v/>
      </c>
      <c r="AO110" s="2" t="str">
        <f t="shared" si="51"/>
        <v/>
      </c>
      <c r="AP110" s="2" t="str">
        <f t="shared" si="51"/>
        <v/>
      </c>
      <c r="AQ110" s="2" t="str">
        <f t="shared" si="51"/>
        <v/>
      </c>
      <c r="AR110" s="2" t="str">
        <f t="shared" si="51"/>
        <v/>
      </c>
      <c r="AS110" s="2" t="str">
        <f t="shared" si="51"/>
        <v/>
      </c>
      <c r="AT110" s="2" t="str">
        <f t="shared" si="51"/>
        <v/>
      </c>
      <c r="AU110" s="2" t="str">
        <f t="shared" si="51"/>
        <v/>
      </c>
      <c r="AV110" s="2" t="str">
        <f t="shared" si="51"/>
        <v/>
      </c>
      <c r="AW110" s="2" t="str">
        <f t="shared" si="51"/>
        <v/>
      </c>
      <c r="AX110" s="2" t="str">
        <f t="shared" si="51"/>
        <v/>
      </c>
      <c r="AY110" s="2" t="str">
        <f t="shared" si="51"/>
        <v/>
      </c>
      <c r="AZ110" s="2" t="str">
        <f t="shared" si="51"/>
        <v/>
      </c>
      <c r="BA110" s="2" t="str">
        <f t="shared" si="51"/>
        <v/>
      </c>
      <c r="BB110" s="2" t="str">
        <f t="shared" si="51"/>
        <v/>
      </c>
    </row>
    <row r="111" spans="1:54" ht="14.5" customHeight="1">
      <c r="A111" s="5">
        <v>43739</v>
      </c>
      <c r="B111" s="6">
        <f t="shared" si="7"/>
        <v>0</v>
      </c>
      <c r="C111" s="2">
        <f t="shared" ref="C111:BB111" si="52">IF(C54="","",C54-B54)</f>
        <v>0</v>
      </c>
      <c r="D111" s="2">
        <f t="shared" si="52"/>
        <v>0</v>
      </c>
      <c r="E111" s="2">
        <f t="shared" si="52"/>
        <v>3.3994014022124676E-3</v>
      </c>
      <c r="F111" s="2">
        <f t="shared" si="52"/>
        <v>2.2112733719037475E-3</v>
      </c>
      <c r="G111" s="2">
        <f t="shared" si="52"/>
        <v>4.483847000470392E-3</v>
      </c>
      <c r="H111" s="2">
        <f t="shared" si="52"/>
        <v>2.2965930880948088E-3</v>
      </c>
      <c r="I111" s="2">
        <f t="shared" si="52"/>
        <v>-2.1807560726333844E-5</v>
      </c>
      <c r="J111" s="2" t="str">
        <f t="shared" si="52"/>
        <v/>
      </c>
      <c r="K111" s="2" t="str">
        <f t="shared" si="52"/>
        <v/>
      </c>
      <c r="L111" s="2" t="str">
        <f t="shared" si="52"/>
        <v/>
      </c>
      <c r="M111" s="2" t="str">
        <f t="shared" si="52"/>
        <v/>
      </c>
      <c r="N111" s="2" t="str">
        <f t="shared" si="52"/>
        <v/>
      </c>
      <c r="O111" s="2" t="str">
        <f t="shared" si="52"/>
        <v/>
      </c>
      <c r="P111" s="2" t="str">
        <f t="shared" si="52"/>
        <v/>
      </c>
      <c r="Q111" s="2" t="str">
        <f t="shared" si="52"/>
        <v/>
      </c>
      <c r="R111" s="2" t="str">
        <f t="shared" si="52"/>
        <v/>
      </c>
      <c r="S111" s="2" t="str">
        <f t="shared" si="52"/>
        <v/>
      </c>
      <c r="T111" s="2" t="str">
        <f t="shared" si="52"/>
        <v/>
      </c>
      <c r="U111" s="2" t="str">
        <f t="shared" si="52"/>
        <v/>
      </c>
      <c r="V111" s="2" t="str">
        <f t="shared" si="52"/>
        <v/>
      </c>
      <c r="W111" s="2" t="str">
        <f t="shared" si="52"/>
        <v/>
      </c>
      <c r="X111" s="2" t="str">
        <f t="shared" si="52"/>
        <v/>
      </c>
      <c r="Y111" s="2" t="str">
        <f t="shared" si="52"/>
        <v/>
      </c>
      <c r="Z111" s="2" t="str">
        <f t="shared" si="52"/>
        <v/>
      </c>
      <c r="AA111" s="2" t="str">
        <f t="shared" si="52"/>
        <v/>
      </c>
      <c r="AB111" s="2" t="str">
        <f t="shared" si="52"/>
        <v/>
      </c>
      <c r="AC111" s="2" t="str">
        <f t="shared" si="52"/>
        <v/>
      </c>
      <c r="AD111" s="2" t="str">
        <f t="shared" si="52"/>
        <v/>
      </c>
      <c r="AE111" s="2" t="str">
        <f t="shared" si="52"/>
        <v/>
      </c>
      <c r="AF111" s="2" t="str">
        <f t="shared" si="52"/>
        <v/>
      </c>
      <c r="AG111" s="2" t="str">
        <f t="shared" si="52"/>
        <v/>
      </c>
      <c r="AH111" s="2" t="str">
        <f t="shared" si="52"/>
        <v/>
      </c>
      <c r="AI111" s="2" t="str">
        <f t="shared" si="52"/>
        <v/>
      </c>
      <c r="AJ111" s="2" t="str">
        <f t="shared" si="52"/>
        <v/>
      </c>
      <c r="AK111" s="2" t="str">
        <f t="shared" si="52"/>
        <v/>
      </c>
      <c r="AL111" s="2" t="str">
        <f t="shared" si="52"/>
        <v/>
      </c>
      <c r="AM111" s="2" t="str">
        <f t="shared" si="52"/>
        <v/>
      </c>
      <c r="AN111" s="2" t="str">
        <f t="shared" si="52"/>
        <v/>
      </c>
      <c r="AO111" s="2" t="str">
        <f t="shared" si="52"/>
        <v/>
      </c>
      <c r="AP111" s="2" t="str">
        <f t="shared" si="52"/>
        <v/>
      </c>
      <c r="AQ111" s="2" t="str">
        <f t="shared" si="52"/>
        <v/>
      </c>
      <c r="AR111" s="2" t="str">
        <f t="shared" si="52"/>
        <v/>
      </c>
      <c r="AS111" s="2" t="str">
        <f t="shared" si="52"/>
        <v/>
      </c>
      <c r="AT111" s="2" t="str">
        <f t="shared" si="52"/>
        <v/>
      </c>
      <c r="AU111" s="2" t="str">
        <f t="shared" si="52"/>
        <v/>
      </c>
      <c r="AV111" s="2" t="str">
        <f t="shared" si="52"/>
        <v/>
      </c>
      <c r="AW111" s="2" t="str">
        <f t="shared" si="52"/>
        <v/>
      </c>
      <c r="AX111" s="2" t="str">
        <f t="shared" si="52"/>
        <v/>
      </c>
      <c r="AY111" s="2" t="str">
        <f t="shared" si="52"/>
        <v/>
      </c>
      <c r="AZ111" s="2" t="str">
        <f t="shared" si="52"/>
        <v/>
      </c>
      <c r="BA111" s="2" t="str">
        <f t="shared" si="52"/>
        <v/>
      </c>
      <c r="BB111" s="2" t="str">
        <f t="shared" si="52"/>
        <v/>
      </c>
    </row>
    <row r="112" spans="1:54" ht="14.5" customHeight="1">
      <c r="A112" s="5">
        <v>43770</v>
      </c>
      <c r="B112" s="6">
        <f t="shared" si="7"/>
        <v>0</v>
      </c>
      <c r="C112" s="2">
        <f t="shared" ref="C112:BB112" si="53">IF(C55="","",C55-B55)</f>
        <v>0</v>
      </c>
      <c r="D112" s="2">
        <f t="shared" si="53"/>
        <v>0</v>
      </c>
      <c r="E112" s="2">
        <f t="shared" si="53"/>
        <v>2.4046125956693316E-3</v>
      </c>
      <c r="F112" s="2">
        <f t="shared" si="53"/>
        <v>4.7655540834697658E-3</v>
      </c>
      <c r="G112" s="2">
        <f t="shared" si="53"/>
        <v>5.2413778574359974E-3</v>
      </c>
      <c r="H112" s="2">
        <f t="shared" si="53"/>
        <v>1.490082354625822E-3</v>
      </c>
      <c r="I112" s="2" t="str">
        <f t="shared" si="53"/>
        <v/>
      </c>
      <c r="J112" s="2" t="str">
        <f t="shared" si="53"/>
        <v/>
      </c>
      <c r="K112" s="2" t="str">
        <f t="shared" si="53"/>
        <v/>
      </c>
      <c r="L112" s="2" t="str">
        <f t="shared" si="53"/>
        <v/>
      </c>
      <c r="M112" s="2" t="str">
        <f t="shared" si="53"/>
        <v/>
      </c>
      <c r="N112" s="2" t="str">
        <f t="shared" si="53"/>
        <v/>
      </c>
      <c r="O112" s="2" t="str">
        <f t="shared" si="53"/>
        <v/>
      </c>
      <c r="P112" s="2" t="str">
        <f t="shared" si="53"/>
        <v/>
      </c>
      <c r="Q112" s="2" t="str">
        <f t="shared" si="53"/>
        <v/>
      </c>
      <c r="R112" s="2" t="str">
        <f t="shared" si="53"/>
        <v/>
      </c>
      <c r="S112" s="2" t="str">
        <f t="shared" si="53"/>
        <v/>
      </c>
      <c r="T112" s="2" t="str">
        <f t="shared" si="53"/>
        <v/>
      </c>
      <c r="U112" s="2" t="str">
        <f t="shared" si="53"/>
        <v/>
      </c>
      <c r="V112" s="2" t="str">
        <f t="shared" si="53"/>
        <v/>
      </c>
      <c r="W112" s="2" t="str">
        <f t="shared" si="53"/>
        <v/>
      </c>
      <c r="X112" s="2" t="str">
        <f t="shared" si="53"/>
        <v/>
      </c>
      <c r="Y112" s="2" t="str">
        <f t="shared" si="53"/>
        <v/>
      </c>
      <c r="Z112" s="2" t="str">
        <f t="shared" si="53"/>
        <v/>
      </c>
      <c r="AA112" s="2" t="str">
        <f t="shared" si="53"/>
        <v/>
      </c>
      <c r="AB112" s="2" t="str">
        <f t="shared" si="53"/>
        <v/>
      </c>
      <c r="AC112" s="2" t="str">
        <f t="shared" si="53"/>
        <v/>
      </c>
      <c r="AD112" s="2" t="str">
        <f t="shared" si="53"/>
        <v/>
      </c>
      <c r="AE112" s="2" t="str">
        <f t="shared" si="53"/>
        <v/>
      </c>
      <c r="AF112" s="2" t="str">
        <f t="shared" si="53"/>
        <v/>
      </c>
      <c r="AG112" s="2" t="str">
        <f t="shared" si="53"/>
        <v/>
      </c>
      <c r="AH112" s="2" t="str">
        <f t="shared" si="53"/>
        <v/>
      </c>
      <c r="AI112" s="2" t="str">
        <f t="shared" si="53"/>
        <v/>
      </c>
      <c r="AJ112" s="2" t="str">
        <f t="shared" si="53"/>
        <v/>
      </c>
      <c r="AK112" s="2" t="str">
        <f t="shared" si="53"/>
        <v/>
      </c>
      <c r="AL112" s="2" t="str">
        <f t="shared" si="53"/>
        <v/>
      </c>
      <c r="AM112" s="2" t="str">
        <f t="shared" si="53"/>
        <v/>
      </c>
      <c r="AN112" s="2" t="str">
        <f t="shared" si="53"/>
        <v/>
      </c>
      <c r="AO112" s="2" t="str">
        <f t="shared" si="53"/>
        <v/>
      </c>
      <c r="AP112" s="2" t="str">
        <f t="shared" si="53"/>
        <v/>
      </c>
      <c r="AQ112" s="2" t="str">
        <f t="shared" si="53"/>
        <v/>
      </c>
      <c r="AR112" s="2" t="str">
        <f t="shared" si="53"/>
        <v/>
      </c>
      <c r="AS112" s="2" t="str">
        <f t="shared" si="53"/>
        <v/>
      </c>
      <c r="AT112" s="2" t="str">
        <f t="shared" si="53"/>
        <v/>
      </c>
      <c r="AU112" s="2" t="str">
        <f t="shared" si="53"/>
        <v/>
      </c>
      <c r="AV112" s="2" t="str">
        <f t="shared" si="53"/>
        <v/>
      </c>
      <c r="AW112" s="2" t="str">
        <f t="shared" si="53"/>
        <v/>
      </c>
      <c r="AX112" s="2" t="str">
        <f t="shared" si="53"/>
        <v/>
      </c>
      <c r="AY112" s="2" t="str">
        <f t="shared" si="53"/>
        <v/>
      </c>
      <c r="AZ112" s="2" t="str">
        <f t="shared" si="53"/>
        <v/>
      </c>
      <c r="BA112" s="2" t="str">
        <f t="shared" si="53"/>
        <v/>
      </c>
      <c r="BB112" s="2" t="str">
        <f t="shared" si="53"/>
        <v/>
      </c>
    </row>
    <row r="113" spans="1:54" ht="14.5" customHeight="1">
      <c r="A113" s="5">
        <v>43800</v>
      </c>
      <c r="B113" s="6">
        <f t="shared" si="7"/>
        <v>0</v>
      </c>
      <c r="C113" s="2">
        <f t="shared" ref="C113:BB113" si="54">IF(C56="","",C56-B56)</f>
        <v>0</v>
      </c>
      <c r="D113" s="2">
        <f t="shared" si="54"/>
        <v>0</v>
      </c>
      <c r="E113" s="2">
        <f t="shared" si="54"/>
        <v>1.2495694151966115E-3</v>
      </c>
      <c r="F113" s="2">
        <f t="shared" si="54"/>
        <v>4.1155849873285256E-3</v>
      </c>
      <c r="G113" s="2">
        <f t="shared" si="54"/>
        <v>-1.8698674022895202E-4</v>
      </c>
      <c r="H113" s="2" t="str">
        <f t="shared" si="54"/>
        <v/>
      </c>
      <c r="I113" s="2" t="str">
        <f t="shared" si="54"/>
        <v/>
      </c>
      <c r="J113" s="2" t="str">
        <f t="shared" si="54"/>
        <v/>
      </c>
      <c r="K113" s="2" t="str">
        <f t="shared" si="54"/>
        <v/>
      </c>
      <c r="L113" s="2" t="str">
        <f t="shared" si="54"/>
        <v/>
      </c>
      <c r="M113" s="2" t="str">
        <f t="shared" si="54"/>
        <v/>
      </c>
      <c r="N113" s="2" t="str">
        <f t="shared" si="54"/>
        <v/>
      </c>
      <c r="O113" s="2" t="str">
        <f t="shared" si="54"/>
        <v/>
      </c>
      <c r="P113" s="2" t="str">
        <f t="shared" si="54"/>
        <v/>
      </c>
      <c r="Q113" s="2" t="str">
        <f t="shared" si="54"/>
        <v/>
      </c>
      <c r="R113" s="2" t="str">
        <f t="shared" si="54"/>
        <v/>
      </c>
      <c r="S113" s="2" t="str">
        <f t="shared" si="54"/>
        <v/>
      </c>
      <c r="T113" s="2" t="str">
        <f t="shared" si="54"/>
        <v/>
      </c>
      <c r="U113" s="2" t="str">
        <f t="shared" si="54"/>
        <v/>
      </c>
      <c r="V113" s="2" t="str">
        <f t="shared" si="54"/>
        <v/>
      </c>
      <c r="W113" s="2" t="str">
        <f t="shared" si="54"/>
        <v/>
      </c>
      <c r="X113" s="2" t="str">
        <f t="shared" si="54"/>
        <v/>
      </c>
      <c r="Y113" s="2" t="str">
        <f t="shared" si="54"/>
        <v/>
      </c>
      <c r="Z113" s="2" t="str">
        <f t="shared" si="54"/>
        <v/>
      </c>
      <c r="AA113" s="2" t="str">
        <f t="shared" si="54"/>
        <v/>
      </c>
      <c r="AB113" s="2" t="str">
        <f t="shared" si="54"/>
        <v/>
      </c>
      <c r="AC113" s="2" t="str">
        <f t="shared" si="54"/>
        <v/>
      </c>
      <c r="AD113" s="2" t="str">
        <f t="shared" si="54"/>
        <v/>
      </c>
      <c r="AE113" s="2" t="str">
        <f t="shared" si="54"/>
        <v/>
      </c>
      <c r="AF113" s="2" t="str">
        <f t="shared" si="54"/>
        <v/>
      </c>
      <c r="AG113" s="2" t="str">
        <f t="shared" si="54"/>
        <v/>
      </c>
      <c r="AH113" s="2" t="str">
        <f t="shared" si="54"/>
        <v/>
      </c>
      <c r="AI113" s="2" t="str">
        <f t="shared" si="54"/>
        <v/>
      </c>
      <c r="AJ113" s="2" t="str">
        <f t="shared" si="54"/>
        <v/>
      </c>
      <c r="AK113" s="2" t="str">
        <f t="shared" si="54"/>
        <v/>
      </c>
      <c r="AL113" s="2" t="str">
        <f t="shared" si="54"/>
        <v/>
      </c>
      <c r="AM113" s="2" t="str">
        <f t="shared" si="54"/>
        <v/>
      </c>
      <c r="AN113" s="2" t="str">
        <f t="shared" si="54"/>
        <v/>
      </c>
      <c r="AO113" s="2" t="str">
        <f t="shared" si="54"/>
        <v/>
      </c>
      <c r="AP113" s="2" t="str">
        <f t="shared" si="54"/>
        <v/>
      </c>
      <c r="AQ113" s="2" t="str">
        <f t="shared" si="54"/>
        <v/>
      </c>
      <c r="AR113" s="2" t="str">
        <f t="shared" si="54"/>
        <v/>
      </c>
      <c r="AS113" s="2" t="str">
        <f t="shared" si="54"/>
        <v/>
      </c>
      <c r="AT113" s="2" t="str">
        <f t="shared" si="54"/>
        <v/>
      </c>
      <c r="AU113" s="2" t="str">
        <f t="shared" si="54"/>
        <v/>
      </c>
      <c r="AV113" s="2" t="str">
        <f t="shared" si="54"/>
        <v/>
      </c>
      <c r="AW113" s="2" t="str">
        <f t="shared" si="54"/>
        <v/>
      </c>
      <c r="AX113" s="2" t="str">
        <f t="shared" si="54"/>
        <v/>
      </c>
      <c r="AY113" s="2" t="str">
        <f t="shared" si="54"/>
        <v/>
      </c>
      <c r="AZ113" s="2" t="str">
        <f t="shared" si="54"/>
        <v/>
      </c>
      <c r="BA113" s="2" t="str">
        <f t="shared" si="54"/>
        <v/>
      </c>
      <c r="BB113" s="2" t="str">
        <f t="shared" si="54"/>
        <v/>
      </c>
    </row>
    <row r="114" spans="1:54" ht="14.5" customHeight="1">
      <c r="A114" s="5">
        <v>43831</v>
      </c>
      <c r="B114" s="6">
        <f t="shared" si="7"/>
        <v>0</v>
      </c>
      <c r="C114" s="2">
        <f t="shared" ref="C114:BB114" si="55">IF(C57="","",C57-B57)</f>
        <v>0</v>
      </c>
      <c r="D114" s="2">
        <f t="shared" si="55"/>
        <v>0</v>
      </c>
      <c r="E114" s="2">
        <f t="shared" si="55"/>
        <v>1.6733944884338953E-2</v>
      </c>
      <c r="F114" s="2">
        <f t="shared" si="55"/>
        <v>0</v>
      </c>
      <c r="G114" s="2" t="str">
        <f t="shared" si="55"/>
        <v/>
      </c>
      <c r="H114" s="2" t="str">
        <f t="shared" si="55"/>
        <v/>
      </c>
      <c r="I114" s="2" t="str">
        <f t="shared" si="55"/>
        <v/>
      </c>
      <c r="J114" s="2" t="str">
        <f t="shared" si="55"/>
        <v/>
      </c>
      <c r="K114" s="2" t="str">
        <f t="shared" si="55"/>
        <v/>
      </c>
      <c r="L114" s="2" t="str">
        <f t="shared" si="55"/>
        <v/>
      </c>
      <c r="M114" s="2" t="str">
        <f t="shared" si="55"/>
        <v/>
      </c>
      <c r="N114" s="2" t="str">
        <f t="shared" si="55"/>
        <v/>
      </c>
      <c r="O114" s="2" t="str">
        <f t="shared" si="55"/>
        <v/>
      </c>
      <c r="P114" s="2" t="str">
        <f t="shared" si="55"/>
        <v/>
      </c>
      <c r="Q114" s="2" t="str">
        <f t="shared" si="55"/>
        <v/>
      </c>
      <c r="R114" s="2" t="str">
        <f t="shared" si="55"/>
        <v/>
      </c>
      <c r="S114" s="2" t="str">
        <f t="shared" si="55"/>
        <v/>
      </c>
      <c r="T114" s="2" t="str">
        <f t="shared" si="55"/>
        <v/>
      </c>
      <c r="U114" s="2" t="str">
        <f t="shared" si="55"/>
        <v/>
      </c>
      <c r="V114" s="2" t="str">
        <f t="shared" si="55"/>
        <v/>
      </c>
      <c r="W114" s="2" t="str">
        <f t="shared" si="55"/>
        <v/>
      </c>
      <c r="X114" s="2" t="str">
        <f t="shared" si="55"/>
        <v/>
      </c>
      <c r="Y114" s="2" t="str">
        <f t="shared" si="55"/>
        <v/>
      </c>
      <c r="Z114" s="2" t="str">
        <f t="shared" si="55"/>
        <v/>
      </c>
      <c r="AA114" s="2" t="str">
        <f t="shared" si="55"/>
        <v/>
      </c>
      <c r="AB114" s="2" t="str">
        <f t="shared" si="55"/>
        <v/>
      </c>
      <c r="AC114" s="2" t="str">
        <f t="shared" si="55"/>
        <v/>
      </c>
      <c r="AD114" s="2" t="str">
        <f t="shared" si="55"/>
        <v/>
      </c>
      <c r="AE114" s="2" t="str">
        <f t="shared" si="55"/>
        <v/>
      </c>
      <c r="AF114" s="2" t="str">
        <f t="shared" si="55"/>
        <v/>
      </c>
      <c r="AG114" s="2" t="str">
        <f t="shared" si="55"/>
        <v/>
      </c>
      <c r="AH114" s="2" t="str">
        <f t="shared" si="55"/>
        <v/>
      </c>
      <c r="AI114" s="2" t="str">
        <f t="shared" si="55"/>
        <v/>
      </c>
      <c r="AJ114" s="2" t="str">
        <f t="shared" si="55"/>
        <v/>
      </c>
      <c r="AK114" s="2" t="str">
        <f t="shared" si="55"/>
        <v/>
      </c>
      <c r="AL114" s="2" t="str">
        <f t="shared" si="55"/>
        <v/>
      </c>
      <c r="AM114" s="2" t="str">
        <f t="shared" si="55"/>
        <v/>
      </c>
      <c r="AN114" s="2" t="str">
        <f t="shared" si="55"/>
        <v/>
      </c>
      <c r="AO114" s="2" t="str">
        <f t="shared" si="55"/>
        <v/>
      </c>
      <c r="AP114" s="2" t="str">
        <f t="shared" si="55"/>
        <v/>
      </c>
      <c r="AQ114" s="2" t="str">
        <f t="shared" si="55"/>
        <v/>
      </c>
      <c r="AR114" s="2" t="str">
        <f t="shared" si="55"/>
        <v/>
      </c>
      <c r="AS114" s="2" t="str">
        <f t="shared" si="55"/>
        <v/>
      </c>
      <c r="AT114" s="2" t="str">
        <f t="shared" si="55"/>
        <v/>
      </c>
      <c r="AU114" s="2" t="str">
        <f t="shared" si="55"/>
        <v/>
      </c>
      <c r="AV114" s="2" t="str">
        <f t="shared" si="55"/>
        <v/>
      </c>
      <c r="AW114" s="2" t="str">
        <f t="shared" si="55"/>
        <v/>
      </c>
      <c r="AX114" s="2" t="str">
        <f t="shared" si="55"/>
        <v/>
      </c>
      <c r="AY114" s="2" t="str">
        <f t="shared" si="55"/>
        <v/>
      </c>
      <c r="AZ114" s="2" t="str">
        <f t="shared" si="55"/>
        <v/>
      </c>
      <c r="BA114" s="2" t="str">
        <f t="shared" si="55"/>
        <v/>
      </c>
      <c r="BB114" s="2" t="str">
        <f t="shared" si="55"/>
        <v/>
      </c>
    </row>
    <row r="115" spans="1:54" ht="14.5" customHeight="1">
      <c r="A115" s="5">
        <v>43862</v>
      </c>
      <c r="B115" s="6">
        <f t="shared" si="7"/>
        <v>0</v>
      </c>
      <c r="C115" s="2">
        <f t="shared" ref="C115:BB115" si="56">IF(C58="","",C58-B58)</f>
        <v>0</v>
      </c>
      <c r="D115" s="2">
        <f t="shared" si="56"/>
        <v>0</v>
      </c>
      <c r="E115" s="2">
        <f t="shared" si="56"/>
        <v>0</v>
      </c>
      <c r="F115" s="2" t="str">
        <f t="shared" si="56"/>
        <v/>
      </c>
      <c r="G115" s="2" t="str">
        <f t="shared" si="56"/>
        <v/>
      </c>
      <c r="H115" s="2" t="str">
        <f t="shared" si="56"/>
        <v/>
      </c>
      <c r="I115" s="2" t="str">
        <f t="shared" si="56"/>
        <v/>
      </c>
      <c r="J115" s="2" t="str">
        <f t="shared" si="56"/>
        <v/>
      </c>
      <c r="K115" s="2" t="str">
        <f t="shared" si="56"/>
        <v/>
      </c>
      <c r="L115" s="2" t="str">
        <f t="shared" si="56"/>
        <v/>
      </c>
      <c r="M115" s="2" t="str">
        <f t="shared" si="56"/>
        <v/>
      </c>
      <c r="N115" s="2" t="str">
        <f t="shared" si="56"/>
        <v/>
      </c>
      <c r="O115" s="2" t="str">
        <f t="shared" si="56"/>
        <v/>
      </c>
      <c r="P115" s="2" t="str">
        <f t="shared" si="56"/>
        <v/>
      </c>
      <c r="Q115" s="2" t="str">
        <f t="shared" si="56"/>
        <v/>
      </c>
      <c r="R115" s="2" t="str">
        <f t="shared" si="56"/>
        <v/>
      </c>
      <c r="S115" s="2" t="str">
        <f t="shared" si="56"/>
        <v/>
      </c>
      <c r="T115" s="2" t="str">
        <f t="shared" si="56"/>
        <v/>
      </c>
      <c r="U115" s="2" t="str">
        <f t="shared" si="56"/>
        <v/>
      </c>
      <c r="V115" s="2" t="str">
        <f t="shared" si="56"/>
        <v/>
      </c>
      <c r="W115" s="2" t="str">
        <f t="shared" si="56"/>
        <v/>
      </c>
      <c r="X115" s="2" t="str">
        <f t="shared" si="56"/>
        <v/>
      </c>
      <c r="Y115" s="2" t="str">
        <f t="shared" si="56"/>
        <v/>
      </c>
      <c r="Z115" s="2" t="str">
        <f t="shared" si="56"/>
        <v/>
      </c>
      <c r="AA115" s="2" t="str">
        <f t="shared" si="56"/>
        <v/>
      </c>
      <c r="AB115" s="2" t="str">
        <f t="shared" si="56"/>
        <v/>
      </c>
      <c r="AC115" s="2" t="str">
        <f t="shared" si="56"/>
        <v/>
      </c>
      <c r="AD115" s="2" t="str">
        <f t="shared" si="56"/>
        <v/>
      </c>
      <c r="AE115" s="2" t="str">
        <f t="shared" si="56"/>
        <v/>
      </c>
      <c r="AF115" s="2" t="str">
        <f t="shared" si="56"/>
        <v/>
      </c>
      <c r="AG115" s="2" t="str">
        <f t="shared" si="56"/>
        <v/>
      </c>
      <c r="AH115" s="2" t="str">
        <f t="shared" si="56"/>
        <v/>
      </c>
      <c r="AI115" s="2" t="str">
        <f t="shared" si="56"/>
        <v/>
      </c>
      <c r="AJ115" s="2" t="str">
        <f t="shared" si="56"/>
        <v/>
      </c>
      <c r="AK115" s="2" t="str">
        <f t="shared" si="56"/>
        <v/>
      </c>
      <c r="AL115" s="2" t="str">
        <f t="shared" si="56"/>
        <v/>
      </c>
      <c r="AM115" s="2" t="str">
        <f t="shared" si="56"/>
        <v/>
      </c>
      <c r="AN115" s="2" t="str">
        <f t="shared" si="56"/>
        <v/>
      </c>
      <c r="AO115" s="2" t="str">
        <f t="shared" si="56"/>
        <v/>
      </c>
      <c r="AP115" s="2" t="str">
        <f t="shared" si="56"/>
        <v/>
      </c>
      <c r="AQ115" s="2" t="str">
        <f t="shared" si="56"/>
        <v/>
      </c>
      <c r="AR115" s="2" t="str">
        <f t="shared" si="56"/>
        <v/>
      </c>
      <c r="AS115" s="2" t="str">
        <f t="shared" si="56"/>
        <v/>
      </c>
      <c r="AT115" s="2" t="str">
        <f t="shared" si="56"/>
        <v/>
      </c>
      <c r="AU115" s="2" t="str">
        <f t="shared" si="56"/>
        <v/>
      </c>
      <c r="AV115" s="2" t="str">
        <f t="shared" si="56"/>
        <v/>
      </c>
      <c r="AW115" s="2" t="str">
        <f t="shared" si="56"/>
        <v/>
      </c>
      <c r="AX115" s="2" t="str">
        <f t="shared" si="56"/>
        <v/>
      </c>
      <c r="AY115" s="2" t="str">
        <f t="shared" si="56"/>
        <v/>
      </c>
      <c r="AZ115" s="2" t="str">
        <f t="shared" si="56"/>
        <v/>
      </c>
      <c r="BA115" s="2" t="str">
        <f t="shared" si="56"/>
        <v/>
      </c>
      <c r="BB115" s="2" t="str">
        <f t="shared" si="56"/>
        <v/>
      </c>
    </row>
    <row r="116" spans="1:54" ht="14.5" customHeight="1">
      <c r="A116" s="5">
        <v>43891</v>
      </c>
      <c r="B116" s="6">
        <f t="shared" si="7"/>
        <v>0</v>
      </c>
      <c r="C116" s="2">
        <f t="shared" ref="C116:BB116" si="57">IF(C59="","",C59-B59)</f>
        <v>0</v>
      </c>
      <c r="D116" s="2">
        <f t="shared" si="57"/>
        <v>0</v>
      </c>
      <c r="E116" s="2" t="str">
        <f t="shared" si="57"/>
        <v/>
      </c>
      <c r="F116" s="2" t="str">
        <f t="shared" si="57"/>
        <v/>
      </c>
      <c r="G116" s="2" t="str">
        <f t="shared" si="57"/>
        <v/>
      </c>
      <c r="H116" s="2" t="str">
        <f t="shared" si="57"/>
        <v/>
      </c>
      <c r="I116" s="2" t="str">
        <f t="shared" si="57"/>
        <v/>
      </c>
      <c r="J116" s="2" t="str">
        <f t="shared" si="57"/>
        <v/>
      </c>
      <c r="K116" s="2" t="str">
        <f t="shared" si="57"/>
        <v/>
      </c>
      <c r="L116" s="2" t="str">
        <f t="shared" si="57"/>
        <v/>
      </c>
      <c r="M116" s="2" t="str">
        <f t="shared" si="57"/>
        <v/>
      </c>
      <c r="N116" s="2" t="str">
        <f t="shared" si="57"/>
        <v/>
      </c>
      <c r="O116" s="2" t="str">
        <f t="shared" si="57"/>
        <v/>
      </c>
      <c r="P116" s="2" t="str">
        <f t="shared" si="57"/>
        <v/>
      </c>
      <c r="Q116" s="2" t="str">
        <f t="shared" si="57"/>
        <v/>
      </c>
      <c r="R116" s="2" t="str">
        <f t="shared" si="57"/>
        <v/>
      </c>
      <c r="S116" s="2" t="str">
        <f t="shared" si="57"/>
        <v/>
      </c>
      <c r="T116" s="2" t="str">
        <f t="shared" si="57"/>
        <v/>
      </c>
      <c r="U116" s="2" t="str">
        <f t="shared" si="57"/>
        <v/>
      </c>
      <c r="V116" s="2" t="str">
        <f t="shared" si="57"/>
        <v/>
      </c>
      <c r="W116" s="2" t="str">
        <f t="shared" si="57"/>
        <v/>
      </c>
      <c r="X116" s="2" t="str">
        <f t="shared" si="57"/>
        <v/>
      </c>
      <c r="Y116" s="2" t="str">
        <f t="shared" si="57"/>
        <v/>
      </c>
      <c r="Z116" s="2" t="str">
        <f t="shared" si="57"/>
        <v/>
      </c>
      <c r="AA116" s="2" t="str">
        <f t="shared" si="57"/>
        <v/>
      </c>
      <c r="AB116" s="2" t="str">
        <f t="shared" si="57"/>
        <v/>
      </c>
      <c r="AC116" s="2" t="str">
        <f t="shared" si="57"/>
        <v/>
      </c>
      <c r="AD116" s="2" t="str">
        <f t="shared" si="57"/>
        <v/>
      </c>
      <c r="AE116" s="2" t="str">
        <f t="shared" si="57"/>
        <v/>
      </c>
      <c r="AF116" s="2" t="str">
        <f t="shared" si="57"/>
        <v/>
      </c>
      <c r="AG116" s="2" t="str">
        <f t="shared" si="57"/>
        <v/>
      </c>
      <c r="AH116" s="2" t="str">
        <f t="shared" si="57"/>
        <v/>
      </c>
      <c r="AI116" s="2" t="str">
        <f t="shared" si="57"/>
        <v/>
      </c>
      <c r="AJ116" s="2" t="str">
        <f t="shared" si="57"/>
        <v/>
      </c>
      <c r="AK116" s="2" t="str">
        <f t="shared" si="57"/>
        <v/>
      </c>
      <c r="AL116" s="2" t="str">
        <f t="shared" si="57"/>
        <v/>
      </c>
      <c r="AM116" s="2" t="str">
        <f t="shared" si="57"/>
        <v/>
      </c>
      <c r="AN116" s="2" t="str">
        <f t="shared" si="57"/>
        <v/>
      </c>
      <c r="AO116" s="2" t="str">
        <f t="shared" si="57"/>
        <v/>
      </c>
      <c r="AP116" s="2" t="str">
        <f t="shared" si="57"/>
        <v/>
      </c>
      <c r="AQ116" s="2" t="str">
        <f t="shared" si="57"/>
        <v/>
      </c>
      <c r="AR116" s="2" t="str">
        <f t="shared" si="57"/>
        <v/>
      </c>
      <c r="AS116" s="2" t="str">
        <f t="shared" si="57"/>
        <v/>
      </c>
      <c r="AT116" s="2" t="str">
        <f t="shared" si="57"/>
        <v/>
      </c>
      <c r="AU116" s="2" t="str">
        <f t="shared" si="57"/>
        <v/>
      </c>
      <c r="AV116" s="2" t="str">
        <f t="shared" si="57"/>
        <v/>
      </c>
      <c r="AW116" s="2" t="str">
        <f t="shared" si="57"/>
        <v/>
      </c>
      <c r="AX116" s="2" t="str">
        <f t="shared" si="57"/>
        <v/>
      </c>
      <c r="AY116" s="2" t="str">
        <f t="shared" si="57"/>
        <v/>
      </c>
      <c r="AZ116" s="2" t="str">
        <f t="shared" si="57"/>
        <v/>
      </c>
      <c r="BA116" s="2" t="str">
        <f t="shared" si="57"/>
        <v/>
      </c>
      <c r="BB116" s="2" t="str">
        <f t="shared" si="57"/>
        <v/>
      </c>
    </row>
    <row r="117" spans="1:54" ht="14.5" customHeight="1">
      <c r="A117" s="5">
        <v>43922</v>
      </c>
      <c r="B117" s="6">
        <f t="shared" si="7"/>
        <v>0</v>
      </c>
      <c r="C117" s="2">
        <f t="shared" ref="C117:BB117" si="58">IF(C60="","",C60-B60)</f>
        <v>0</v>
      </c>
      <c r="D117" s="2" t="str">
        <f t="shared" si="58"/>
        <v/>
      </c>
      <c r="E117" s="2" t="str">
        <f t="shared" si="58"/>
        <v/>
      </c>
      <c r="F117" s="2" t="str">
        <f t="shared" si="58"/>
        <v/>
      </c>
      <c r="G117" s="2" t="str">
        <f t="shared" si="58"/>
        <v/>
      </c>
      <c r="H117" s="2" t="str">
        <f t="shared" si="58"/>
        <v/>
      </c>
      <c r="I117" s="2" t="str">
        <f t="shared" si="58"/>
        <v/>
      </c>
      <c r="J117" s="2" t="str">
        <f t="shared" si="58"/>
        <v/>
      </c>
      <c r="K117" s="2" t="str">
        <f t="shared" si="58"/>
        <v/>
      </c>
      <c r="L117" s="2" t="str">
        <f t="shared" si="58"/>
        <v/>
      </c>
      <c r="M117" s="2" t="str">
        <f t="shared" si="58"/>
        <v/>
      </c>
      <c r="N117" s="2" t="str">
        <f t="shared" si="58"/>
        <v/>
      </c>
      <c r="O117" s="2" t="str">
        <f t="shared" si="58"/>
        <v/>
      </c>
      <c r="P117" s="2" t="str">
        <f t="shared" si="58"/>
        <v/>
      </c>
      <c r="Q117" s="2" t="str">
        <f t="shared" si="58"/>
        <v/>
      </c>
      <c r="R117" s="2" t="str">
        <f t="shared" si="58"/>
        <v/>
      </c>
      <c r="S117" s="2" t="str">
        <f t="shared" si="58"/>
        <v/>
      </c>
      <c r="T117" s="2" t="str">
        <f t="shared" si="58"/>
        <v/>
      </c>
      <c r="U117" s="2" t="str">
        <f t="shared" si="58"/>
        <v/>
      </c>
      <c r="V117" s="2" t="str">
        <f t="shared" si="58"/>
        <v/>
      </c>
      <c r="W117" s="2" t="str">
        <f t="shared" si="58"/>
        <v/>
      </c>
      <c r="X117" s="2" t="str">
        <f t="shared" si="58"/>
        <v/>
      </c>
      <c r="Y117" s="2" t="str">
        <f t="shared" si="58"/>
        <v/>
      </c>
      <c r="Z117" s="2" t="str">
        <f t="shared" si="58"/>
        <v/>
      </c>
      <c r="AA117" s="2" t="str">
        <f t="shared" si="58"/>
        <v/>
      </c>
      <c r="AB117" s="2" t="str">
        <f t="shared" si="58"/>
        <v/>
      </c>
      <c r="AC117" s="2" t="str">
        <f t="shared" si="58"/>
        <v/>
      </c>
      <c r="AD117" s="2" t="str">
        <f t="shared" si="58"/>
        <v/>
      </c>
      <c r="AE117" s="2" t="str">
        <f t="shared" si="58"/>
        <v/>
      </c>
      <c r="AF117" s="2" t="str">
        <f t="shared" si="58"/>
        <v/>
      </c>
      <c r="AG117" s="2" t="str">
        <f t="shared" si="58"/>
        <v/>
      </c>
      <c r="AH117" s="2" t="str">
        <f t="shared" si="58"/>
        <v/>
      </c>
      <c r="AI117" s="2" t="str">
        <f t="shared" si="58"/>
        <v/>
      </c>
      <c r="AJ117" s="2" t="str">
        <f t="shared" si="58"/>
        <v/>
      </c>
      <c r="AK117" s="2" t="str">
        <f t="shared" si="58"/>
        <v/>
      </c>
      <c r="AL117" s="2" t="str">
        <f t="shared" si="58"/>
        <v/>
      </c>
      <c r="AM117" s="2" t="str">
        <f t="shared" si="58"/>
        <v/>
      </c>
      <c r="AN117" s="2" t="str">
        <f t="shared" si="58"/>
        <v/>
      </c>
      <c r="AO117" s="2" t="str">
        <f t="shared" si="58"/>
        <v/>
      </c>
      <c r="AP117" s="2" t="str">
        <f t="shared" si="58"/>
        <v/>
      </c>
      <c r="AQ117" s="2" t="str">
        <f t="shared" si="58"/>
        <v/>
      </c>
      <c r="AR117" s="2" t="str">
        <f t="shared" si="58"/>
        <v/>
      </c>
      <c r="AS117" s="2" t="str">
        <f t="shared" si="58"/>
        <v/>
      </c>
      <c r="AT117" s="2" t="str">
        <f t="shared" si="58"/>
        <v/>
      </c>
      <c r="AU117" s="2" t="str">
        <f t="shared" si="58"/>
        <v/>
      </c>
      <c r="AV117" s="2" t="str">
        <f t="shared" si="58"/>
        <v/>
      </c>
      <c r="AW117" s="2" t="str">
        <f t="shared" si="58"/>
        <v/>
      </c>
      <c r="AX117" s="2" t="str">
        <f t="shared" si="58"/>
        <v/>
      </c>
      <c r="AY117" s="2" t="str">
        <f t="shared" si="58"/>
        <v/>
      </c>
      <c r="AZ117" s="2" t="str">
        <f t="shared" si="58"/>
        <v/>
      </c>
      <c r="BA117" s="2" t="str">
        <f t="shared" si="58"/>
        <v/>
      </c>
      <c r="BB117" s="2" t="str">
        <f t="shared" si="58"/>
        <v/>
      </c>
    </row>
    <row r="118" spans="1:54" ht="14.5" customHeight="1">
      <c r="A118" s="5">
        <v>43952</v>
      </c>
      <c r="B118" s="6">
        <f t="shared" si="7"/>
        <v>0</v>
      </c>
      <c r="C118" s="2" t="str">
        <f t="shared" ref="C118:BB118" si="59">IF(C61="","",C61-B61)</f>
        <v/>
      </c>
      <c r="D118" s="2" t="str">
        <f t="shared" si="59"/>
        <v/>
      </c>
      <c r="E118" s="2" t="str">
        <f t="shared" si="59"/>
        <v/>
      </c>
      <c r="F118" s="2" t="str">
        <f t="shared" si="59"/>
        <v/>
      </c>
      <c r="G118" s="2" t="str">
        <f t="shared" si="59"/>
        <v/>
      </c>
      <c r="H118" s="2" t="str">
        <f t="shared" si="59"/>
        <v/>
      </c>
      <c r="I118" s="2" t="str">
        <f t="shared" si="59"/>
        <v/>
      </c>
      <c r="J118" s="2" t="str">
        <f t="shared" si="59"/>
        <v/>
      </c>
      <c r="K118" s="2" t="str">
        <f t="shared" si="59"/>
        <v/>
      </c>
      <c r="L118" s="2" t="str">
        <f t="shared" si="59"/>
        <v/>
      </c>
      <c r="M118" s="2" t="str">
        <f t="shared" si="59"/>
        <v/>
      </c>
      <c r="N118" s="2" t="str">
        <f t="shared" si="59"/>
        <v/>
      </c>
      <c r="O118" s="2" t="str">
        <f t="shared" si="59"/>
        <v/>
      </c>
      <c r="P118" s="2" t="str">
        <f t="shared" si="59"/>
        <v/>
      </c>
      <c r="Q118" s="2" t="str">
        <f t="shared" si="59"/>
        <v/>
      </c>
      <c r="R118" s="2" t="str">
        <f t="shared" si="59"/>
        <v/>
      </c>
      <c r="S118" s="2" t="str">
        <f t="shared" si="59"/>
        <v/>
      </c>
      <c r="T118" s="2" t="str">
        <f t="shared" si="59"/>
        <v/>
      </c>
      <c r="U118" s="2" t="str">
        <f t="shared" si="59"/>
        <v/>
      </c>
      <c r="V118" s="2" t="str">
        <f t="shared" si="59"/>
        <v/>
      </c>
      <c r="W118" s="2" t="str">
        <f t="shared" si="59"/>
        <v/>
      </c>
      <c r="X118" s="2" t="str">
        <f t="shared" si="59"/>
        <v/>
      </c>
      <c r="Y118" s="2" t="str">
        <f t="shared" si="59"/>
        <v/>
      </c>
      <c r="Z118" s="2" t="str">
        <f t="shared" si="59"/>
        <v/>
      </c>
      <c r="AA118" s="2" t="str">
        <f t="shared" si="59"/>
        <v/>
      </c>
      <c r="AB118" s="2" t="str">
        <f t="shared" si="59"/>
        <v/>
      </c>
      <c r="AC118" s="2" t="str">
        <f t="shared" si="59"/>
        <v/>
      </c>
      <c r="AD118" s="2" t="str">
        <f t="shared" si="59"/>
        <v/>
      </c>
      <c r="AE118" s="2" t="str">
        <f t="shared" si="59"/>
        <v/>
      </c>
      <c r="AF118" s="2" t="str">
        <f t="shared" si="59"/>
        <v/>
      </c>
      <c r="AG118" s="2" t="str">
        <f t="shared" si="59"/>
        <v/>
      </c>
      <c r="AH118" s="2" t="str">
        <f t="shared" si="59"/>
        <v/>
      </c>
      <c r="AI118" s="2" t="str">
        <f t="shared" si="59"/>
        <v/>
      </c>
      <c r="AJ118" s="2" t="str">
        <f t="shared" si="59"/>
        <v/>
      </c>
      <c r="AK118" s="2" t="str">
        <f t="shared" si="59"/>
        <v/>
      </c>
      <c r="AL118" s="2" t="str">
        <f t="shared" si="59"/>
        <v/>
      </c>
      <c r="AM118" s="2" t="str">
        <f t="shared" si="59"/>
        <v/>
      </c>
      <c r="AN118" s="2" t="str">
        <f t="shared" si="59"/>
        <v/>
      </c>
      <c r="AO118" s="2" t="str">
        <f t="shared" si="59"/>
        <v/>
      </c>
      <c r="AP118" s="2" t="str">
        <f t="shared" si="59"/>
        <v/>
      </c>
      <c r="AQ118" s="2" t="str">
        <f t="shared" si="59"/>
        <v/>
      </c>
      <c r="AR118" s="2" t="str">
        <f t="shared" si="59"/>
        <v/>
      </c>
      <c r="AS118" s="2" t="str">
        <f t="shared" si="59"/>
        <v/>
      </c>
      <c r="AT118" s="2" t="str">
        <f t="shared" si="59"/>
        <v/>
      </c>
      <c r="AU118" s="2" t="str">
        <f t="shared" si="59"/>
        <v/>
      </c>
      <c r="AV118" s="2" t="str">
        <f t="shared" si="59"/>
        <v/>
      </c>
      <c r="AW118" s="2" t="str">
        <f t="shared" si="59"/>
        <v/>
      </c>
      <c r="AX118" s="2" t="str">
        <f t="shared" si="59"/>
        <v/>
      </c>
      <c r="AY118" s="2" t="str">
        <f t="shared" si="59"/>
        <v/>
      </c>
      <c r="AZ118" s="2" t="str">
        <f t="shared" si="59"/>
        <v/>
      </c>
      <c r="BA118" s="2" t="str">
        <f t="shared" si="59"/>
        <v/>
      </c>
      <c r="BB118" s="2" t="str">
        <f t="shared" si="59"/>
        <v/>
      </c>
    </row>
    <row r="119" spans="1:54" ht="14.5" customHeight="1">
      <c r="A119" s="1" t="s">
        <v>7</v>
      </c>
      <c r="B119" s="6">
        <f>AVERAGE(B66:B118)</f>
        <v>0</v>
      </c>
      <c r="C119" s="6">
        <f t="shared" ref="C119" si="60">AVERAGE(C66:C118)</f>
        <v>0</v>
      </c>
      <c r="D119" s="6">
        <f t="shared" ref="D119" si="61">AVERAGE(D66:D118)</f>
        <v>0</v>
      </c>
      <c r="E119" s="6">
        <f t="shared" ref="E119" si="62">AVERAGE(E66:E118)</f>
        <v>2.7240265708996739E-3</v>
      </c>
      <c r="F119" s="6">
        <f t="shared" ref="F119" si="63">AVERAGE(F66:F118)</f>
        <v>2.5577066860833697E-3</v>
      </c>
      <c r="G119" s="6">
        <f t="shared" ref="G119" si="64">AVERAGE(G66:G118)</f>
        <v>2.0701315358701016E-3</v>
      </c>
      <c r="H119" s="6">
        <f t="shared" ref="H119" si="65">AVERAGE(H66:H118)</f>
        <v>1.9878773087643985E-3</v>
      </c>
      <c r="I119" s="6">
        <f t="shared" ref="I119" si="66">AVERAGE(I66:I118)</f>
        <v>6.3870974534119035E-4</v>
      </c>
      <c r="J119" s="6">
        <f t="shared" ref="J119" si="67">AVERAGE(J66:J118)</f>
        <v>4.8766771699948908E-4</v>
      </c>
      <c r="K119" s="6">
        <f t="shared" ref="K119" si="68">AVERAGE(K66:K118)</f>
        <v>3.4139764527009176E-4</v>
      </c>
      <c r="L119" s="6">
        <f t="shared" ref="L119" si="69">AVERAGE(L66:L118)</f>
        <v>2.9689243992434477E-4</v>
      </c>
      <c r="M119" s="6">
        <f t="shared" ref="M119" si="70">AVERAGE(M66:M118)</f>
        <v>3.4918765696472328E-4</v>
      </c>
      <c r="N119" s="6">
        <f t="shared" ref="N119" si="71">AVERAGE(N66:N118)</f>
        <v>3.1291302303231364E-4</v>
      </c>
      <c r="O119" s="6">
        <f t="shared" ref="O119" si="72">AVERAGE(O66:O118)</f>
        <v>3.8092709122636786E-4</v>
      </c>
      <c r="P119" s="6">
        <f t="shared" ref="P119" si="73">AVERAGE(P66:P118)</f>
        <v>4.2504531190160094E-4</v>
      </c>
      <c r="Q119" s="6">
        <f t="shared" ref="Q119" si="74">AVERAGE(Q66:Q118)</f>
        <v>3.1214282777822385E-4</v>
      </c>
      <c r="R119" s="6">
        <f t="shared" ref="R119" si="75">AVERAGE(R66:R118)</f>
        <v>2.7496039287199078E-4</v>
      </c>
      <c r="S119" s="6">
        <f t="shared" ref="S119" si="76">AVERAGE(S66:S118)</f>
        <v>2.5035468285441412E-4</v>
      </c>
      <c r="T119" s="6">
        <f t="shared" ref="T119" si="77">AVERAGE(T66:T118)</f>
        <v>2.568607511642503E-4</v>
      </c>
      <c r="U119" s="6">
        <f t="shared" ref="U119" si="78">AVERAGE(U66:U118)</f>
        <v>2.2788692345907736E-4</v>
      </c>
      <c r="V119" s="6">
        <f t="shared" ref="V119" si="79">AVERAGE(V66:V118)</f>
        <v>1.7309468385693182E-4</v>
      </c>
      <c r="W119" s="6">
        <f t="shared" ref="W119" si="80">AVERAGE(W66:W118)</f>
        <v>2.0602653313141865E-4</v>
      </c>
      <c r="X119" s="6">
        <f t="shared" ref="X119" si="81">AVERAGE(X66:X118)</f>
        <v>2.018793998578622E-4</v>
      </c>
      <c r="Y119" s="6">
        <f t="shared" ref="Y119" si="82">AVERAGE(Y66:Y118)</f>
        <v>1.883526903673022E-4</v>
      </c>
      <c r="Z119" s="6">
        <f t="shared" ref="Z119" si="83">AVERAGE(Z66:Z118)</f>
        <v>1.8936329453492397E-4</v>
      </c>
      <c r="AA119" s="6">
        <f t="shared" ref="AA119" si="84">AVERAGE(AA66:AA118)</f>
        <v>1.0897833750601157E-4</v>
      </c>
      <c r="AB119" s="6">
        <f t="shared" ref="AB119" si="85">AVERAGE(AB66:AB118)</f>
        <v>8.0946052608435465E-5</v>
      </c>
      <c r="AC119" s="6">
        <f t="shared" ref="AC119" si="86">AVERAGE(AC66:AC118)</f>
        <v>6.1572677534280144E-5</v>
      </c>
      <c r="AD119" s="6">
        <f t="shared" ref="AD119" si="87">AVERAGE(AD66:AD118)</f>
        <v>8.0740931669794762E-6</v>
      </c>
      <c r="AE119" s="6">
        <f t="shared" ref="AE119" si="88">AVERAGE(AE66:AE118)</f>
        <v>0</v>
      </c>
      <c r="AF119" s="6">
        <f t="shared" ref="AF119" si="89">AVERAGE(AF66:AF118)</f>
        <v>0</v>
      </c>
      <c r="AG119" s="6">
        <f t="shared" ref="AG119" si="90">AVERAGE(AG66:AG118)</f>
        <v>0</v>
      </c>
      <c r="AH119" s="6">
        <f t="shared" ref="AH119" si="91">AVERAGE(AH66:AH118)</f>
        <v>0</v>
      </c>
      <c r="AI119" s="6">
        <f t="shared" ref="AI119" si="92">AVERAGE(AI66:AI118)</f>
        <v>0</v>
      </c>
      <c r="AJ119" s="6">
        <f t="shared" ref="AJ119" si="93">AVERAGE(AJ66:AJ118)</f>
        <v>0</v>
      </c>
      <c r="AK119" s="6">
        <f t="shared" ref="AK119" si="94">AVERAGE(AK66:AK118)</f>
        <v>0</v>
      </c>
      <c r="AL119" s="6">
        <f t="shared" ref="AL119" si="95">AVERAGE(AL66:AL118)</f>
        <v>0</v>
      </c>
      <c r="AM119" s="6">
        <f t="shared" ref="AM119" si="96">AVERAGE(AM66:AM118)</f>
        <v>0</v>
      </c>
      <c r="AN119" s="6">
        <f t="shared" ref="AN119" si="97">AVERAGE(AN66:AN118)</f>
        <v>0</v>
      </c>
      <c r="AO119" s="6">
        <f t="shared" ref="AO119" si="98">AVERAGE(AO66:AO118)</f>
        <v>0</v>
      </c>
      <c r="AP119" s="6">
        <f t="shared" ref="AP119" si="99">AVERAGE(AP66:AP118)</f>
        <v>0</v>
      </c>
      <c r="AQ119" s="6">
        <f t="shared" ref="AQ119" si="100">AVERAGE(AQ66:AQ118)</f>
        <v>0</v>
      </c>
      <c r="AR119" s="6">
        <f t="shared" ref="AR119" si="101">AVERAGE(AR66:AR118)</f>
        <v>0</v>
      </c>
      <c r="AS119" s="6">
        <f t="shared" ref="AS119" si="102">AVERAGE(AS66:AS118)</f>
        <v>0</v>
      </c>
      <c r="AT119" s="6">
        <f t="shared" ref="AT119" si="103">AVERAGE(AT66:AT118)</f>
        <v>0</v>
      </c>
      <c r="AU119" s="6">
        <f t="shared" ref="AU119" si="104">AVERAGE(AU66:AU118)</f>
        <v>0</v>
      </c>
      <c r="AV119" s="6">
        <f t="shared" ref="AV119" si="105">AVERAGE(AV66:AV118)</f>
        <v>0</v>
      </c>
      <c r="AW119" s="6">
        <f t="shared" ref="AW119" si="106">AVERAGE(AW66:AW118)</f>
        <v>0</v>
      </c>
      <c r="AX119" s="6">
        <f t="shared" ref="AX119" si="107">AVERAGE(AX66:AX118)</f>
        <v>0</v>
      </c>
      <c r="AY119" s="6">
        <f t="shared" ref="AY119" si="108">AVERAGE(AY66:AY118)</f>
        <v>0</v>
      </c>
      <c r="AZ119" s="6">
        <f t="shared" ref="AZ119" si="109">AVERAGE(AZ66:AZ118)</f>
        <v>0</v>
      </c>
      <c r="BA119" s="6">
        <f t="shared" ref="BA119" si="110">AVERAGE(BA66:BA118)</f>
        <v>0</v>
      </c>
      <c r="BB119" s="6">
        <f t="shared" ref="BB119" si="111">AVERAGE(BB66:BB118)</f>
        <v>0</v>
      </c>
    </row>
    <row r="120" spans="1:54" ht="14.5" customHeight="1">
      <c r="A120" s="1" t="s">
        <v>10</v>
      </c>
      <c r="B120" s="6">
        <f>B119</f>
        <v>0</v>
      </c>
      <c r="C120" s="6">
        <f>B120+C119</f>
        <v>0</v>
      </c>
      <c r="D120" s="6">
        <f t="shared" ref="D120:BB120" si="112">C120+D119</f>
        <v>0</v>
      </c>
      <c r="E120" s="6">
        <f t="shared" si="112"/>
        <v>2.7240265708996739E-3</v>
      </c>
      <c r="F120" s="6">
        <f t="shared" si="112"/>
        <v>5.2817332569830436E-3</v>
      </c>
      <c r="G120" s="6">
        <f t="shared" si="112"/>
        <v>7.3518647928531456E-3</v>
      </c>
      <c r="H120" s="6">
        <f t="shared" si="112"/>
        <v>9.3397421016175441E-3</v>
      </c>
      <c r="I120" s="6">
        <f t="shared" si="112"/>
        <v>9.9784518469587351E-3</v>
      </c>
      <c r="J120" s="6">
        <f t="shared" si="112"/>
        <v>1.0466119563958223E-2</v>
      </c>
      <c r="K120" s="6">
        <f t="shared" si="112"/>
        <v>1.0807517209228314E-2</v>
      </c>
      <c r="L120" s="6">
        <f t="shared" si="112"/>
        <v>1.110440964915266E-2</v>
      </c>
      <c r="M120" s="6">
        <f t="shared" si="112"/>
        <v>1.1453597306117383E-2</v>
      </c>
      <c r="N120" s="6">
        <f t="shared" si="112"/>
        <v>1.1766510329149696E-2</v>
      </c>
      <c r="O120" s="6">
        <f t="shared" si="112"/>
        <v>1.2147437420376064E-2</v>
      </c>
      <c r="P120" s="6">
        <f t="shared" si="112"/>
        <v>1.2572482732277665E-2</v>
      </c>
      <c r="Q120" s="6">
        <f t="shared" si="112"/>
        <v>1.2884625560055889E-2</v>
      </c>
      <c r="R120" s="6">
        <f t="shared" si="112"/>
        <v>1.315958595292788E-2</v>
      </c>
      <c r="S120" s="6">
        <f t="shared" si="112"/>
        <v>1.3409940635782295E-2</v>
      </c>
      <c r="T120" s="6">
        <f t="shared" si="112"/>
        <v>1.3666801386946545E-2</v>
      </c>
      <c r="U120" s="6">
        <f t="shared" si="112"/>
        <v>1.3894688310405622E-2</v>
      </c>
      <c r="V120" s="6">
        <f t="shared" si="112"/>
        <v>1.4067782994262553E-2</v>
      </c>
      <c r="W120" s="6">
        <f t="shared" si="112"/>
        <v>1.4273809527393972E-2</v>
      </c>
      <c r="X120" s="6">
        <f t="shared" si="112"/>
        <v>1.4475688927251835E-2</v>
      </c>
      <c r="Y120" s="6">
        <f t="shared" si="112"/>
        <v>1.4664041617619137E-2</v>
      </c>
      <c r="Z120" s="6">
        <f t="shared" si="112"/>
        <v>1.4853404912154061E-2</v>
      </c>
      <c r="AA120" s="6">
        <f t="shared" si="112"/>
        <v>1.4962383249660073E-2</v>
      </c>
      <c r="AB120" s="6">
        <f t="shared" si="112"/>
        <v>1.5043329302268508E-2</v>
      </c>
      <c r="AC120" s="6">
        <f t="shared" si="112"/>
        <v>1.5104901979802788E-2</v>
      </c>
      <c r="AD120" s="6">
        <f t="shared" si="112"/>
        <v>1.5112976072969768E-2</v>
      </c>
      <c r="AE120" s="6">
        <f t="shared" si="112"/>
        <v>1.5112976072969768E-2</v>
      </c>
      <c r="AF120" s="6">
        <f t="shared" si="112"/>
        <v>1.5112976072969768E-2</v>
      </c>
      <c r="AG120" s="6">
        <f t="shared" si="112"/>
        <v>1.5112976072969768E-2</v>
      </c>
      <c r="AH120" s="6">
        <f t="shared" si="112"/>
        <v>1.5112976072969768E-2</v>
      </c>
      <c r="AI120" s="6">
        <f t="shared" si="112"/>
        <v>1.5112976072969768E-2</v>
      </c>
      <c r="AJ120" s="6">
        <f t="shared" si="112"/>
        <v>1.5112976072969768E-2</v>
      </c>
      <c r="AK120" s="6">
        <f t="shared" si="112"/>
        <v>1.5112976072969768E-2</v>
      </c>
      <c r="AL120" s="6">
        <f t="shared" si="112"/>
        <v>1.5112976072969768E-2</v>
      </c>
      <c r="AM120" s="6">
        <f t="shared" si="112"/>
        <v>1.5112976072969768E-2</v>
      </c>
      <c r="AN120" s="6">
        <f t="shared" si="112"/>
        <v>1.5112976072969768E-2</v>
      </c>
      <c r="AO120" s="6">
        <f t="shared" si="112"/>
        <v>1.5112976072969768E-2</v>
      </c>
      <c r="AP120" s="6">
        <f t="shared" si="112"/>
        <v>1.5112976072969768E-2</v>
      </c>
      <c r="AQ120" s="6">
        <f t="shared" si="112"/>
        <v>1.5112976072969768E-2</v>
      </c>
      <c r="AR120" s="6">
        <f t="shared" si="112"/>
        <v>1.5112976072969768E-2</v>
      </c>
      <c r="AS120" s="6">
        <f t="shared" si="112"/>
        <v>1.5112976072969768E-2</v>
      </c>
      <c r="AT120" s="6">
        <f t="shared" si="112"/>
        <v>1.5112976072969768E-2</v>
      </c>
      <c r="AU120" s="6">
        <f t="shared" si="112"/>
        <v>1.5112976072969768E-2</v>
      </c>
      <c r="AV120" s="6">
        <f t="shared" si="112"/>
        <v>1.5112976072969768E-2</v>
      </c>
      <c r="AW120" s="6">
        <f t="shared" si="112"/>
        <v>1.5112976072969768E-2</v>
      </c>
      <c r="AX120" s="6">
        <f t="shared" si="112"/>
        <v>1.5112976072969768E-2</v>
      </c>
      <c r="AY120" s="6">
        <f t="shared" si="112"/>
        <v>1.5112976072969768E-2</v>
      </c>
      <c r="AZ120" s="6">
        <f t="shared" si="112"/>
        <v>1.5112976072969768E-2</v>
      </c>
      <c r="BA120" s="6">
        <f t="shared" si="112"/>
        <v>1.5112976072969768E-2</v>
      </c>
      <c r="BB120" s="6">
        <f t="shared" si="112"/>
        <v>1.5112976072969768E-2</v>
      </c>
    </row>
    <row r="121" spans="1:54" s="11" customFormat="1" ht="14.5" customHeight="1"/>
    <row r="122" spans="1:54" ht="14.5" customHeight="1">
      <c r="A122" s="1" t="s">
        <v>8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  <c r="AM122" s="1">
        <v>38</v>
      </c>
      <c r="AN122" s="1">
        <v>39</v>
      </c>
      <c r="AO122" s="1">
        <v>40</v>
      </c>
      <c r="AP122" s="1">
        <v>41</v>
      </c>
      <c r="AQ122" s="1">
        <v>42</v>
      </c>
      <c r="AR122" s="1">
        <v>43</v>
      </c>
      <c r="AS122" s="1">
        <v>44</v>
      </c>
      <c r="AT122" s="1">
        <v>45</v>
      </c>
      <c r="AU122" s="1">
        <v>46</v>
      </c>
      <c r="AV122" s="1">
        <v>47</v>
      </c>
      <c r="AW122" s="1">
        <v>48</v>
      </c>
      <c r="AX122" s="1">
        <v>49</v>
      </c>
      <c r="AY122" s="1">
        <v>50</v>
      </c>
      <c r="AZ122" s="1">
        <v>51</v>
      </c>
      <c r="BA122" s="1">
        <v>52</v>
      </c>
      <c r="BB122" s="1">
        <v>53</v>
      </c>
    </row>
    <row r="123" spans="1:54" ht="14.5" customHeight="1">
      <c r="A123" s="5">
        <v>42370</v>
      </c>
      <c r="B123" s="6">
        <f>B66</f>
        <v>0</v>
      </c>
      <c r="C123" s="2">
        <f>IF(C66="","",C66/(1-B9))</f>
        <v>0</v>
      </c>
      <c r="D123" s="2">
        <f t="shared" ref="D123:BB123" si="113">IF(D66="","",D66/(1-C9))</f>
        <v>0</v>
      </c>
      <c r="E123" s="2">
        <f t="shared" si="113"/>
        <v>1.1962859722176161E-3</v>
      </c>
      <c r="F123" s="2">
        <f t="shared" si="113"/>
        <v>1.6114751844292217E-3</v>
      </c>
      <c r="G123" s="2">
        <f t="shared" si="113"/>
        <v>1.122910484220026E-3</v>
      </c>
      <c r="H123" s="2">
        <f t="shared" si="113"/>
        <v>1.7359382163620667E-3</v>
      </c>
      <c r="I123" s="2">
        <f t="shared" si="113"/>
        <v>7.4436592330935397E-4</v>
      </c>
      <c r="J123" s="2">
        <f t="shared" si="113"/>
        <v>4.029387692176447E-4</v>
      </c>
      <c r="K123" s="2">
        <f t="shared" si="113"/>
        <v>6.8361050442768872E-4</v>
      </c>
      <c r="L123" s="2">
        <f t="shared" si="113"/>
        <v>1.6765598500727023E-4</v>
      </c>
      <c r="M123" s="2">
        <f t="shared" si="113"/>
        <v>0</v>
      </c>
      <c r="N123" s="2">
        <f t="shared" si="113"/>
        <v>0</v>
      </c>
      <c r="O123" s="2">
        <f t="shared" si="113"/>
        <v>0</v>
      </c>
      <c r="P123" s="2">
        <f t="shared" si="113"/>
        <v>0</v>
      </c>
      <c r="Q123" s="2">
        <f t="shared" si="113"/>
        <v>0</v>
      </c>
      <c r="R123" s="2">
        <f t="shared" si="113"/>
        <v>0</v>
      </c>
      <c r="S123" s="2">
        <f t="shared" si="113"/>
        <v>0</v>
      </c>
      <c r="T123" s="2">
        <f t="shared" si="113"/>
        <v>0</v>
      </c>
      <c r="U123" s="2">
        <f t="shared" si="113"/>
        <v>0</v>
      </c>
      <c r="V123" s="2">
        <f t="shared" si="113"/>
        <v>0</v>
      </c>
      <c r="W123" s="2">
        <f t="shared" si="113"/>
        <v>0</v>
      </c>
      <c r="X123" s="2">
        <f t="shared" si="113"/>
        <v>0</v>
      </c>
      <c r="Y123" s="2">
        <f t="shared" si="113"/>
        <v>0</v>
      </c>
      <c r="Z123" s="2">
        <f t="shared" si="113"/>
        <v>0</v>
      </c>
      <c r="AA123" s="2">
        <f t="shared" si="113"/>
        <v>0</v>
      </c>
      <c r="AB123" s="2">
        <f t="shared" si="113"/>
        <v>0</v>
      </c>
      <c r="AC123" s="2">
        <f t="shared" si="113"/>
        <v>0</v>
      </c>
      <c r="AD123" s="2">
        <f t="shared" si="113"/>
        <v>0</v>
      </c>
      <c r="AE123" s="2">
        <f t="shared" si="113"/>
        <v>0</v>
      </c>
      <c r="AF123" s="2">
        <f t="shared" si="113"/>
        <v>0</v>
      </c>
      <c r="AG123" s="2">
        <f t="shared" si="113"/>
        <v>0</v>
      </c>
      <c r="AH123" s="2">
        <f t="shared" si="113"/>
        <v>0</v>
      </c>
      <c r="AI123" s="2">
        <f t="shared" si="113"/>
        <v>0</v>
      </c>
      <c r="AJ123" s="2">
        <f t="shared" si="113"/>
        <v>0</v>
      </c>
      <c r="AK123" s="2">
        <f t="shared" si="113"/>
        <v>0</v>
      </c>
      <c r="AL123" s="2">
        <f t="shared" si="113"/>
        <v>0</v>
      </c>
      <c r="AM123" s="2">
        <f t="shared" si="113"/>
        <v>0</v>
      </c>
      <c r="AN123" s="2">
        <f t="shared" si="113"/>
        <v>0</v>
      </c>
      <c r="AO123" s="2">
        <f t="shared" si="113"/>
        <v>0</v>
      </c>
      <c r="AP123" s="2">
        <f t="shared" si="113"/>
        <v>0</v>
      </c>
      <c r="AQ123" s="2">
        <f t="shared" si="113"/>
        <v>0</v>
      </c>
      <c r="AR123" s="2">
        <f t="shared" si="113"/>
        <v>0</v>
      </c>
      <c r="AS123" s="2">
        <f t="shared" si="113"/>
        <v>0</v>
      </c>
      <c r="AT123" s="2">
        <f t="shared" si="113"/>
        <v>0</v>
      </c>
      <c r="AU123" s="2">
        <f t="shared" si="113"/>
        <v>0</v>
      </c>
      <c r="AV123" s="2">
        <f t="shared" si="113"/>
        <v>0</v>
      </c>
      <c r="AW123" s="2">
        <f t="shared" si="113"/>
        <v>0</v>
      </c>
      <c r="AX123" s="2">
        <f t="shared" si="113"/>
        <v>0</v>
      </c>
      <c r="AY123" s="2">
        <f t="shared" si="113"/>
        <v>0</v>
      </c>
      <c r="AZ123" s="2">
        <f t="shared" si="113"/>
        <v>0</v>
      </c>
      <c r="BA123" s="2">
        <f t="shared" si="113"/>
        <v>0</v>
      </c>
      <c r="BB123" s="2">
        <f t="shared" si="113"/>
        <v>0</v>
      </c>
    </row>
    <row r="124" spans="1:54" ht="14.5" customHeight="1">
      <c r="A124" s="5">
        <v>42401</v>
      </c>
      <c r="B124" s="6">
        <f t="shared" ref="B124:B175" si="114">B67</f>
        <v>0</v>
      </c>
      <c r="C124" s="2">
        <f t="shared" ref="C124:BB124" si="115">IF(C67="","",C67/(1-B10))</f>
        <v>0</v>
      </c>
      <c r="D124" s="2">
        <f t="shared" si="115"/>
        <v>0</v>
      </c>
      <c r="E124" s="2">
        <f t="shared" si="115"/>
        <v>1.1831371134973566E-3</v>
      </c>
      <c r="F124" s="2">
        <f t="shared" si="115"/>
        <v>2.5581408304250746E-3</v>
      </c>
      <c r="G124" s="2">
        <f t="shared" si="115"/>
        <v>1.2151741697790958E-3</v>
      </c>
      <c r="H124" s="2">
        <f t="shared" si="115"/>
        <v>1.5595169562898695E-3</v>
      </c>
      <c r="I124" s="2">
        <f t="shared" si="115"/>
        <v>1.2884693308709495E-3</v>
      </c>
      <c r="J124" s="2">
        <f t="shared" si="115"/>
        <v>0</v>
      </c>
      <c r="K124" s="2">
        <f t="shared" si="115"/>
        <v>0</v>
      </c>
      <c r="L124" s="2">
        <f t="shared" si="115"/>
        <v>0</v>
      </c>
      <c r="M124" s="2">
        <f t="shared" si="115"/>
        <v>0</v>
      </c>
      <c r="N124" s="2">
        <f t="shared" si="115"/>
        <v>0</v>
      </c>
      <c r="O124" s="2">
        <f t="shared" si="115"/>
        <v>0</v>
      </c>
      <c r="P124" s="2">
        <f t="shared" si="115"/>
        <v>0</v>
      </c>
      <c r="Q124" s="2">
        <f t="shared" si="115"/>
        <v>0</v>
      </c>
      <c r="R124" s="2">
        <f t="shared" si="115"/>
        <v>0</v>
      </c>
      <c r="S124" s="2">
        <f t="shared" si="115"/>
        <v>0</v>
      </c>
      <c r="T124" s="2">
        <f t="shared" si="115"/>
        <v>0</v>
      </c>
      <c r="U124" s="2">
        <f t="shared" si="115"/>
        <v>0</v>
      </c>
      <c r="V124" s="2">
        <f t="shared" si="115"/>
        <v>0</v>
      </c>
      <c r="W124" s="2">
        <f t="shared" si="115"/>
        <v>0</v>
      </c>
      <c r="X124" s="2">
        <f t="shared" si="115"/>
        <v>0</v>
      </c>
      <c r="Y124" s="2">
        <f t="shared" si="115"/>
        <v>0</v>
      </c>
      <c r="Z124" s="2">
        <f t="shared" si="115"/>
        <v>0</v>
      </c>
      <c r="AA124" s="2">
        <f t="shared" si="115"/>
        <v>0</v>
      </c>
      <c r="AB124" s="2">
        <f t="shared" si="115"/>
        <v>0</v>
      </c>
      <c r="AC124" s="2">
        <f t="shared" si="115"/>
        <v>0</v>
      </c>
      <c r="AD124" s="2">
        <f t="shared" si="115"/>
        <v>0</v>
      </c>
      <c r="AE124" s="2">
        <f t="shared" si="115"/>
        <v>0</v>
      </c>
      <c r="AF124" s="2">
        <f t="shared" si="115"/>
        <v>0</v>
      </c>
      <c r="AG124" s="2">
        <f t="shared" si="115"/>
        <v>0</v>
      </c>
      <c r="AH124" s="2">
        <f t="shared" si="115"/>
        <v>0</v>
      </c>
      <c r="AI124" s="2">
        <f t="shared" si="115"/>
        <v>0</v>
      </c>
      <c r="AJ124" s="2">
        <f t="shared" si="115"/>
        <v>0</v>
      </c>
      <c r="AK124" s="2">
        <f t="shared" si="115"/>
        <v>0</v>
      </c>
      <c r="AL124" s="2">
        <f t="shared" si="115"/>
        <v>0</v>
      </c>
      <c r="AM124" s="2">
        <f t="shared" si="115"/>
        <v>0</v>
      </c>
      <c r="AN124" s="2">
        <f t="shared" si="115"/>
        <v>0</v>
      </c>
      <c r="AO124" s="2">
        <f t="shared" si="115"/>
        <v>0</v>
      </c>
      <c r="AP124" s="2">
        <f t="shared" si="115"/>
        <v>0</v>
      </c>
      <c r="AQ124" s="2">
        <f t="shared" si="115"/>
        <v>0</v>
      </c>
      <c r="AR124" s="2">
        <f t="shared" si="115"/>
        <v>0</v>
      </c>
      <c r="AS124" s="2">
        <f t="shared" si="115"/>
        <v>0</v>
      </c>
      <c r="AT124" s="2">
        <f t="shared" si="115"/>
        <v>0</v>
      </c>
      <c r="AU124" s="2">
        <f t="shared" si="115"/>
        <v>0</v>
      </c>
      <c r="AV124" s="2">
        <f t="shared" si="115"/>
        <v>0</v>
      </c>
      <c r="AW124" s="2">
        <f t="shared" si="115"/>
        <v>0</v>
      </c>
      <c r="AX124" s="2">
        <f t="shared" si="115"/>
        <v>0</v>
      </c>
      <c r="AY124" s="2">
        <f t="shared" si="115"/>
        <v>0</v>
      </c>
      <c r="AZ124" s="2">
        <f t="shared" si="115"/>
        <v>0</v>
      </c>
      <c r="BA124" s="2">
        <f t="shared" si="115"/>
        <v>0</v>
      </c>
      <c r="BB124" s="2" t="str">
        <f t="shared" si="115"/>
        <v/>
      </c>
    </row>
    <row r="125" spans="1:54" ht="14.5" customHeight="1">
      <c r="A125" s="5">
        <v>42430</v>
      </c>
      <c r="B125" s="6">
        <f t="shared" si="114"/>
        <v>0</v>
      </c>
      <c r="C125" s="2">
        <f t="shared" ref="C125:BB125" si="116">IF(C68="","",C68/(1-B11))</f>
        <v>0</v>
      </c>
      <c r="D125" s="2">
        <f t="shared" si="116"/>
        <v>0</v>
      </c>
      <c r="E125" s="2">
        <f t="shared" si="116"/>
        <v>1.6887275062240543E-3</v>
      </c>
      <c r="F125" s="2">
        <f t="shared" si="116"/>
        <v>1.5323914309050748E-3</v>
      </c>
      <c r="G125" s="2">
        <f t="shared" si="116"/>
        <v>4.9936805073543748E-4</v>
      </c>
      <c r="H125" s="2">
        <f t="shared" si="116"/>
        <v>1.9633870193465114E-3</v>
      </c>
      <c r="I125" s="2">
        <f t="shared" si="116"/>
        <v>1.045624930561387E-4</v>
      </c>
      <c r="J125" s="2">
        <f t="shared" si="116"/>
        <v>3.8572436596935209E-4</v>
      </c>
      <c r="K125" s="2">
        <f t="shared" si="116"/>
        <v>3.8016075532706179E-4</v>
      </c>
      <c r="L125" s="2">
        <f t="shared" si="116"/>
        <v>0</v>
      </c>
      <c r="M125" s="2">
        <f t="shared" si="116"/>
        <v>0</v>
      </c>
      <c r="N125" s="2">
        <f t="shared" si="116"/>
        <v>0</v>
      </c>
      <c r="O125" s="2">
        <f t="shared" si="116"/>
        <v>0</v>
      </c>
      <c r="P125" s="2">
        <f t="shared" si="116"/>
        <v>0</v>
      </c>
      <c r="Q125" s="2">
        <f t="shared" si="116"/>
        <v>0</v>
      </c>
      <c r="R125" s="2">
        <f t="shared" si="116"/>
        <v>0</v>
      </c>
      <c r="S125" s="2">
        <f t="shared" si="116"/>
        <v>0</v>
      </c>
      <c r="T125" s="2">
        <f t="shared" si="116"/>
        <v>0</v>
      </c>
      <c r="U125" s="2">
        <f t="shared" si="116"/>
        <v>0</v>
      </c>
      <c r="V125" s="2">
        <f t="shared" si="116"/>
        <v>0</v>
      </c>
      <c r="W125" s="2">
        <f t="shared" si="116"/>
        <v>0</v>
      </c>
      <c r="X125" s="2">
        <f t="shared" si="116"/>
        <v>0</v>
      </c>
      <c r="Y125" s="2">
        <f t="shared" si="116"/>
        <v>0</v>
      </c>
      <c r="Z125" s="2">
        <f t="shared" si="116"/>
        <v>0</v>
      </c>
      <c r="AA125" s="2">
        <f t="shared" si="116"/>
        <v>0</v>
      </c>
      <c r="AB125" s="2">
        <f t="shared" si="116"/>
        <v>0</v>
      </c>
      <c r="AC125" s="2">
        <f t="shared" si="116"/>
        <v>0</v>
      </c>
      <c r="AD125" s="2">
        <f t="shared" si="116"/>
        <v>0</v>
      </c>
      <c r="AE125" s="2">
        <f t="shared" si="116"/>
        <v>0</v>
      </c>
      <c r="AF125" s="2">
        <f t="shared" si="116"/>
        <v>0</v>
      </c>
      <c r="AG125" s="2">
        <f t="shared" si="116"/>
        <v>0</v>
      </c>
      <c r="AH125" s="2">
        <f t="shared" si="116"/>
        <v>0</v>
      </c>
      <c r="AI125" s="2">
        <f t="shared" si="116"/>
        <v>0</v>
      </c>
      <c r="AJ125" s="2">
        <f t="shared" si="116"/>
        <v>0</v>
      </c>
      <c r="AK125" s="2">
        <f t="shared" si="116"/>
        <v>0</v>
      </c>
      <c r="AL125" s="2">
        <f t="shared" si="116"/>
        <v>0</v>
      </c>
      <c r="AM125" s="2">
        <f t="shared" si="116"/>
        <v>0</v>
      </c>
      <c r="AN125" s="2">
        <f t="shared" si="116"/>
        <v>0</v>
      </c>
      <c r="AO125" s="2">
        <f t="shared" si="116"/>
        <v>0</v>
      </c>
      <c r="AP125" s="2">
        <f t="shared" si="116"/>
        <v>0</v>
      </c>
      <c r="AQ125" s="2">
        <f t="shared" si="116"/>
        <v>0</v>
      </c>
      <c r="AR125" s="2">
        <f t="shared" si="116"/>
        <v>0</v>
      </c>
      <c r="AS125" s="2">
        <f t="shared" si="116"/>
        <v>0</v>
      </c>
      <c r="AT125" s="2">
        <f t="shared" si="116"/>
        <v>0</v>
      </c>
      <c r="AU125" s="2">
        <f t="shared" si="116"/>
        <v>0</v>
      </c>
      <c r="AV125" s="2">
        <f t="shared" si="116"/>
        <v>0</v>
      </c>
      <c r="AW125" s="2">
        <f t="shared" si="116"/>
        <v>0</v>
      </c>
      <c r="AX125" s="2">
        <f t="shared" si="116"/>
        <v>0</v>
      </c>
      <c r="AY125" s="2">
        <f t="shared" si="116"/>
        <v>0</v>
      </c>
      <c r="AZ125" s="2">
        <f t="shared" si="116"/>
        <v>0</v>
      </c>
      <c r="BA125" s="2" t="str">
        <f t="shared" si="116"/>
        <v/>
      </c>
      <c r="BB125" s="2" t="str">
        <f t="shared" si="116"/>
        <v/>
      </c>
    </row>
    <row r="126" spans="1:54" ht="14.5" customHeight="1">
      <c r="A126" s="5">
        <v>42461</v>
      </c>
      <c r="B126" s="6">
        <f t="shared" si="114"/>
        <v>0</v>
      </c>
      <c r="C126" s="2">
        <f t="shared" ref="C126:BB126" si="117">IF(C69="","",C69/(1-B12))</f>
        <v>0</v>
      </c>
      <c r="D126" s="2">
        <f t="shared" si="117"/>
        <v>0</v>
      </c>
      <c r="E126" s="2">
        <f t="shared" si="117"/>
        <v>1.7330341896339703E-3</v>
      </c>
      <c r="F126" s="2">
        <f t="shared" si="117"/>
        <v>2.6183469728707507E-3</v>
      </c>
      <c r="G126" s="2">
        <f t="shared" si="117"/>
        <v>1.1569046083042766E-3</v>
      </c>
      <c r="H126" s="2">
        <f t="shared" si="117"/>
        <v>2.624507247051927E-3</v>
      </c>
      <c r="I126" s="2">
        <f t="shared" si="117"/>
        <v>7.0644358757272145E-4</v>
      </c>
      <c r="J126" s="2">
        <f t="shared" si="117"/>
        <v>0</v>
      </c>
      <c r="K126" s="2">
        <f t="shared" si="117"/>
        <v>0</v>
      </c>
      <c r="L126" s="2">
        <f t="shared" si="117"/>
        <v>0</v>
      </c>
      <c r="M126" s="2">
        <f t="shared" si="117"/>
        <v>0</v>
      </c>
      <c r="N126" s="2">
        <f t="shared" si="117"/>
        <v>0</v>
      </c>
      <c r="O126" s="2">
        <f t="shared" si="117"/>
        <v>0</v>
      </c>
      <c r="P126" s="2">
        <f t="shared" si="117"/>
        <v>0</v>
      </c>
      <c r="Q126" s="2">
        <f t="shared" si="117"/>
        <v>0</v>
      </c>
      <c r="R126" s="2">
        <f t="shared" si="117"/>
        <v>0</v>
      </c>
      <c r="S126" s="2">
        <f t="shared" si="117"/>
        <v>0</v>
      </c>
      <c r="T126" s="2">
        <f t="shared" si="117"/>
        <v>0</v>
      </c>
      <c r="U126" s="2">
        <f t="shared" si="117"/>
        <v>0</v>
      </c>
      <c r="V126" s="2">
        <f t="shared" si="117"/>
        <v>0</v>
      </c>
      <c r="W126" s="2">
        <f t="shared" si="117"/>
        <v>0</v>
      </c>
      <c r="X126" s="2">
        <f t="shared" si="117"/>
        <v>0</v>
      </c>
      <c r="Y126" s="2">
        <f t="shared" si="117"/>
        <v>0</v>
      </c>
      <c r="Z126" s="2">
        <f t="shared" si="117"/>
        <v>0</v>
      </c>
      <c r="AA126" s="2">
        <f t="shared" si="117"/>
        <v>0</v>
      </c>
      <c r="AB126" s="2">
        <f t="shared" si="117"/>
        <v>0</v>
      </c>
      <c r="AC126" s="2">
        <f t="shared" si="117"/>
        <v>0</v>
      </c>
      <c r="AD126" s="2">
        <f t="shared" si="117"/>
        <v>0</v>
      </c>
      <c r="AE126" s="2">
        <f t="shared" si="117"/>
        <v>0</v>
      </c>
      <c r="AF126" s="2">
        <f t="shared" si="117"/>
        <v>0</v>
      </c>
      <c r="AG126" s="2">
        <f t="shared" si="117"/>
        <v>0</v>
      </c>
      <c r="AH126" s="2">
        <f t="shared" si="117"/>
        <v>0</v>
      </c>
      <c r="AI126" s="2">
        <f t="shared" si="117"/>
        <v>0</v>
      </c>
      <c r="AJ126" s="2">
        <f t="shared" si="117"/>
        <v>0</v>
      </c>
      <c r="AK126" s="2">
        <f t="shared" si="117"/>
        <v>0</v>
      </c>
      <c r="AL126" s="2">
        <f t="shared" si="117"/>
        <v>0</v>
      </c>
      <c r="AM126" s="2">
        <f t="shared" si="117"/>
        <v>0</v>
      </c>
      <c r="AN126" s="2">
        <f t="shared" si="117"/>
        <v>0</v>
      </c>
      <c r="AO126" s="2">
        <f t="shared" si="117"/>
        <v>0</v>
      </c>
      <c r="AP126" s="2">
        <f t="shared" si="117"/>
        <v>0</v>
      </c>
      <c r="AQ126" s="2">
        <f t="shared" si="117"/>
        <v>0</v>
      </c>
      <c r="AR126" s="2">
        <f t="shared" si="117"/>
        <v>0</v>
      </c>
      <c r="AS126" s="2">
        <f t="shared" si="117"/>
        <v>0</v>
      </c>
      <c r="AT126" s="2">
        <f t="shared" si="117"/>
        <v>0</v>
      </c>
      <c r="AU126" s="2">
        <f t="shared" si="117"/>
        <v>0</v>
      </c>
      <c r="AV126" s="2">
        <f t="shared" si="117"/>
        <v>0</v>
      </c>
      <c r="AW126" s="2">
        <f t="shared" si="117"/>
        <v>0</v>
      </c>
      <c r="AX126" s="2">
        <f t="shared" si="117"/>
        <v>0</v>
      </c>
      <c r="AY126" s="2">
        <f t="shared" si="117"/>
        <v>0</v>
      </c>
      <c r="AZ126" s="2" t="str">
        <f t="shared" si="117"/>
        <v/>
      </c>
      <c r="BA126" s="2" t="str">
        <f t="shared" si="117"/>
        <v/>
      </c>
      <c r="BB126" s="2" t="str">
        <f t="shared" si="117"/>
        <v/>
      </c>
    </row>
    <row r="127" spans="1:54" ht="14.5" customHeight="1">
      <c r="A127" s="5">
        <v>42491</v>
      </c>
      <c r="B127" s="6">
        <f t="shared" si="114"/>
        <v>0</v>
      </c>
      <c r="C127" s="2">
        <f t="shared" ref="C127:BB127" si="118">IF(C70="","",C70/(1-B13))</f>
        <v>0</v>
      </c>
      <c r="D127" s="2">
        <f t="shared" si="118"/>
        <v>0</v>
      </c>
      <c r="E127" s="2">
        <f t="shared" si="118"/>
        <v>2.5361497636640015E-3</v>
      </c>
      <c r="F127" s="2">
        <f t="shared" si="118"/>
        <v>1.7787688208847651E-3</v>
      </c>
      <c r="G127" s="2">
        <f t="shared" si="118"/>
        <v>2.5329564995070419E-3</v>
      </c>
      <c r="H127" s="2">
        <f t="shared" si="118"/>
        <v>1.7480125493381086E-3</v>
      </c>
      <c r="I127" s="2">
        <f t="shared" si="118"/>
        <v>0</v>
      </c>
      <c r="J127" s="2">
        <f t="shared" si="118"/>
        <v>0</v>
      </c>
      <c r="K127" s="2">
        <f t="shared" si="118"/>
        <v>0</v>
      </c>
      <c r="L127" s="2">
        <f t="shared" si="118"/>
        <v>0</v>
      </c>
      <c r="M127" s="2">
        <f t="shared" si="118"/>
        <v>5.0583618966253943E-5</v>
      </c>
      <c r="N127" s="2">
        <f t="shared" si="118"/>
        <v>0</v>
      </c>
      <c r="O127" s="2">
        <f t="shared" si="118"/>
        <v>0</v>
      </c>
      <c r="P127" s="2">
        <f t="shared" si="118"/>
        <v>0</v>
      </c>
      <c r="Q127" s="2">
        <f t="shared" si="118"/>
        <v>0</v>
      </c>
      <c r="R127" s="2">
        <f t="shared" si="118"/>
        <v>0</v>
      </c>
      <c r="S127" s="2">
        <f t="shared" si="118"/>
        <v>0</v>
      </c>
      <c r="T127" s="2">
        <f t="shared" si="118"/>
        <v>0</v>
      </c>
      <c r="U127" s="2">
        <f t="shared" si="118"/>
        <v>0</v>
      </c>
      <c r="V127" s="2">
        <f t="shared" si="118"/>
        <v>0</v>
      </c>
      <c r="W127" s="2">
        <f t="shared" si="118"/>
        <v>0</v>
      </c>
      <c r="X127" s="2">
        <f t="shared" si="118"/>
        <v>0</v>
      </c>
      <c r="Y127" s="2">
        <f t="shared" si="118"/>
        <v>0</v>
      </c>
      <c r="Z127" s="2">
        <f t="shared" si="118"/>
        <v>0</v>
      </c>
      <c r="AA127" s="2">
        <f t="shared" si="118"/>
        <v>0</v>
      </c>
      <c r="AB127" s="2">
        <f t="shared" si="118"/>
        <v>0</v>
      </c>
      <c r="AC127" s="2">
        <f t="shared" si="118"/>
        <v>0</v>
      </c>
      <c r="AD127" s="2">
        <f t="shared" si="118"/>
        <v>0</v>
      </c>
      <c r="AE127" s="2">
        <f t="shared" si="118"/>
        <v>0</v>
      </c>
      <c r="AF127" s="2">
        <f t="shared" si="118"/>
        <v>0</v>
      </c>
      <c r="AG127" s="2">
        <f t="shared" si="118"/>
        <v>0</v>
      </c>
      <c r="AH127" s="2">
        <f t="shared" si="118"/>
        <v>0</v>
      </c>
      <c r="AI127" s="2">
        <f t="shared" si="118"/>
        <v>0</v>
      </c>
      <c r="AJ127" s="2">
        <f t="shared" si="118"/>
        <v>0</v>
      </c>
      <c r="AK127" s="2">
        <f t="shared" si="118"/>
        <v>0</v>
      </c>
      <c r="AL127" s="2">
        <f t="shared" si="118"/>
        <v>0</v>
      </c>
      <c r="AM127" s="2">
        <f t="shared" si="118"/>
        <v>0</v>
      </c>
      <c r="AN127" s="2">
        <f t="shared" si="118"/>
        <v>0</v>
      </c>
      <c r="AO127" s="2">
        <f t="shared" si="118"/>
        <v>0</v>
      </c>
      <c r="AP127" s="2">
        <f t="shared" si="118"/>
        <v>0</v>
      </c>
      <c r="AQ127" s="2">
        <f t="shared" si="118"/>
        <v>0</v>
      </c>
      <c r="AR127" s="2">
        <f t="shared" si="118"/>
        <v>0</v>
      </c>
      <c r="AS127" s="2">
        <f t="shared" si="118"/>
        <v>0</v>
      </c>
      <c r="AT127" s="2">
        <f t="shared" si="118"/>
        <v>0</v>
      </c>
      <c r="AU127" s="2">
        <f t="shared" si="118"/>
        <v>0</v>
      </c>
      <c r="AV127" s="2">
        <f t="shared" si="118"/>
        <v>0</v>
      </c>
      <c r="AW127" s="2">
        <f t="shared" si="118"/>
        <v>0</v>
      </c>
      <c r="AX127" s="2">
        <f t="shared" si="118"/>
        <v>0</v>
      </c>
      <c r="AY127" s="2" t="str">
        <f t="shared" si="118"/>
        <v/>
      </c>
      <c r="AZ127" s="2" t="str">
        <f t="shared" si="118"/>
        <v/>
      </c>
      <c r="BA127" s="2" t="str">
        <f t="shared" si="118"/>
        <v/>
      </c>
      <c r="BB127" s="2" t="str">
        <f t="shared" si="118"/>
        <v/>
      </c>
    </row>
    <row r="128" spans="1:54" ht="14.5" customHeight="1">
      <c r="A128" s="5">
        <v>42522</v>
      </c>
      <c r="B128" s="6">
        <f t="shared" si="114"/>
        <v>0</v>
      </c>
      <c r="C128" s="2">
        <f t="shared" ref="C128:BB128" si="119">IF(C71="","",C71/(1-B14))</f>
        <v>0</v>
      </c>
      <c r="D128" s="2">
        <f t="shared" si="119"/>
        <v>0</v>
      </c>
      <c r="E128" s="2">
        <f t="shared" si="119"/>
        <v>2.1032058102768043E-3</v>
      </c>
      <c r="F128" s="2">
        <f t="shared" si="119"/>
        <v>2.1620893390771729E-3</v>
      </c>
      <c r="G128" s="2">
        <f t="shared" si="119"/>
        <v>1.6124164643381265E-3</v>
      </c>
      <c r="H128" s="2">
        <f t="shared" si="119"/>
        <v>5.3773174187348143E-4</v>
      </c>
      <c r="I128" s="2">
        <f t="shared" si="119"/>
        <v>2.4182555363072024E-4</v>
      </c>
      <c r="J128" s="2">
        <f t="shared" si="119"/>
        <v>1.3414821649003746E-4</v>
      </c>
      <c r="K128" s="2">
        <f t="shared" si="119"/>
        <v>9.7852064990979469E-4</v>
      </c>
      <c r="L128" s="2">
        <f t="shared" si="119"/>
        <v>4.9050698141775233E-4</v>
      </c>
      <c r="M128" s="2">
        <f t="shared" si="119"/>
        <v>0</v>
      </c>
      <c r="N128" s="2">
        <f t="shared" si="119"/>
        <v>0</v>
      </c>
      <c r="O128" s="2">
        <f t="shared" si="119"/>
        <v>0</v>
      </c>
      <c r="P128" s="2">
        <f t="shared" si="119"/>
        <v>0</v>
      </c>
      <c r="Q128" s="2">
        <f t="shared" si="119"/>
        <v>0</v>
      </c>
      <c r="R128" s="2">
        <f t="shared" si="119"/>
        <v>0</v>
      </c>
      <c r="S128" s="2">
        <f t="shared" si="119"/>
        <v>0</v>
      </c>
      <c r="T128" s="2">
        <f t="shared" si="119"/>
        <v>0</v>
      </c>
      <c r="U128" s="2">
        <f t="shared" si="119"/>
        <v>0</v>
      </c>
      <c r="V128" s="2">
        <f t="shared" si="119"/>
        <v>0</v>
      </c>
      <c r="W128" s="2">
        <f t="shared" si="119"/>
        <v>0</v>
      </c>
      <c r="X128" s="2">
        <f t="shared" si="119"/>
        <v>0</v>
      </c>
      <c r="Y128" s="2">
        <f t="shared" si="119"/>
        <v>0</v>
      </c>
      <c r="Z128" s="2">
        <f t="shared" si="119"/>
        <v>0</v>
      </c>
      <c r="AA128" s="2">
        <f t="shared" si="119"/>
        <v>0</v>
      </c>
      <c r="AB128" s="2">
        <f t="shared" si="119"/>
        <v>0</v>
      </c>
      <c r="AC128" s="2">
        <f t="shared" si="119"/>
        <v>0</v>
      </c>
      <c r="AD128" s="2">
        <f t="shared" si="119"/>
        <v>0</v>
      </c>
      <c r="AE128" s="2">
        <f t="shared" si="119"/>
        <v>0</v>
      </c>
      <c r="AF128" s="2">
        <f t="shared" si="119"/>
        <v>0</v>
      </c>
      <c r="AG128" s="2">
        <f t="shared" si="119"/>
        <v>0</v>
      </c>
      <c r="AH128" s="2">
        <f t="shared" si="119"/>
        <v>0</v>
      </c>
      <c r="AI128" s="2">
        <f t="shared" si="119"/>
        <v>0</v>
      </c>
      <c r="AJ128" s="2">
        <f t="shared" si="119"/>
        <v>0</v>
      </c>
      <c r="AK128" s="2">
        <f t="shared" si="119"/>
        <v>0</v>
      </c>
      <c r="AL128" s="2">
        <f t="shared" si="119"/>
        <v>0</v>
      </c>
      <c r="AM128" s="2">
        <f t="shared" si="119"/>
        <v>0</v>
      </c>
      <c r="AN128" s="2">
        <f t="shared" si="119"/>
        <v>0</v>
      </c>
      <c r="AO128" s="2">
        <f t="shared" si="119"/>
        <v>0</v>
      </c>
      <c r="AP128" s="2">
        <f t="shared" si="119"/>
        <v>0</v>
      </c>
      <c r="AQ128" s="2">
        <f t="shared" si="119"/>
        <v>0</v>
      </c>
      <c r="AR128" s="2">
        <f t="shared" si="119"/>
        <v>0</v>
      </c>
      <c r="AS128" s="2">
        <f t="shared" si="119"/>
        <v>0</v>
      </c>
      <c r="AT128" s="2">
        <f t="shared" si="119"/>
        <v>0</v>
      </c>
      <c r="AU128" s="2">
        <f t="shared" si="119"/>
        <v>0</v>
      </c>
      <c r="AV128" s="2">
        <f t="shared" si="119"/>
        <v>0</v>
      </c>
      <c r="AW128" s="2">
        <f t="shared" si="119"/>
        <v>0</v>
      </c>
      <c r="AX128" s="2" t="str">
        <f t="shared" si="119"/>
        <v/>
      </c>
      <c r="AY128" s="2" t="str">
        <f t="shared" si="119"/>
        <v/>
      </c>
      <c r="AZ128" s="2" t="str">
        <f t="shared" si="119"/>
        <v/>
      </c>
      <c r="BA128" s="2" t="str">
        <f t="shared" si="119"/>
        <v/>
      </c>
      <c r="BB128" s="2" t="str">
        <f t="shared" si="119"/>
        <v/>
      </c>
    </row>
    <row r="129" spans="1:54" ht="14.5" customHeight="1">
      <c r="A129" s="5">
        <v>42552</v>
      </c>
      <c r="B129" s="6">
        <f t="shared" si="114"/>
        <v>0</v>
      </c>
      <c r="C129" s="2">
        <f t="shared" ref="C129:BB129" si="120">IF(C72="","",C72/(1-B15))</f>
        <v>0</v>
      </c>
      <c r="D129" s="2">
        <f t="shared" si="120"/>
        <v>0</v>
      </c>
      <c r="E129" s="2">
        <f t="shared" si="120"/>
        <v>2.7039266166334736E-3</v>
      </c>
      <c r="F129" s="2">
        <f t="shared" si="120"/>
        <v>1.9643334034927435E-3</v>
      </c>
      <c r="G129" s="2">
        <f t="shared" si="120"/>
        <v>1.3613363003702171E-3</v>
      </c>
      <c r="H129" s="2">
        <f t="shared" si="120"/>
        <v>1.5394573222185961E-3</v>
      </c>
      <c r="I129" s="2">
        <f t="shared" si="120"/>
        <v>0</v>
      </c>
      <c r="J129" s="2">
        <f t="shared" si="120"/>
        <v>0</v>
      </c>
      <c r="K129" s="2">
        <f t="shared" si="120"/>
        <v>0</v>
      </c>
      <c r="L129" s="2">
        <f t="shared" si="120"/>
        <v>0</v>
      </c>
      <c r="M129" s="2">
        <f t="shared" si="120"/>
        <v>0</v>
      </c>
      <c r="N129" s="2">
        <f t="shared" si="120"/>
        <v>0</v>
      </c>
      <c r="O129" s="2">
        <f t="shared" si="120"/>
        <v>0</v>
      </c>
      <c r="P129" s="2">
        <f t="shared" si="120"/>
        <v>0</v>
      </c>
      <c r="Q129" s="2">
        <f t="shared" si="120"/>
        <v>0</v>
      </c>
      <c r="R129" s="2">
        <f t="shared" si="120"/>
        <v>0</v>
      </c>
      <c r="S129" s="2">
        <f t="shared" si="120"/>
        <v>0</v>
      </c>
      <c r="T129" s="2">
        <f t="shared" si="120"/>
        <v>0</v>
      </c>
      <c r="U129" s="2">
        <f t="shared" si="120"/>
        <v>0</v>
      </c>
      <c r="V129" s="2">
        <f t="shared" si="120"/>
        <v>0</v>
      </c>
      <c r="W129" s="2">
        <f t="shared" si="120"/>
        <v>0</v>
      </c>
      <c r="X129" s="2">
        <f t="shared" si="120"/>
        <v>0</v>
      </c>
      <c r="Y129" s="2">
        <f t="shared" si="120"/>
        <v>0</v>
      </c>
      <c r="Z129" s="2">
        <f t="shared" si="120"/>
        <v>0</v>
      </c>
      <c r="AA129" s="2">
        <f t="shared" si="120"/>
        <v>0</v>
      </c>
      <c r="AB129" s="2">
        <f t="shared" si="120"/>
        <v>0</v>
      </c>
      <c r="AC129" s="2">
        <f t="shared" si="120"/>
        <v>0</v>
      </c>
      <c r="AD129" s="2">
        <f t="shared" si="120"/>
        <v>0</v>
      </c>
      <c r="AE129" s="2">
        <f t="shared" si="120"/>
        <v>0</v>
      </c>
      <c r="AF129" s="2">
        <f t="shared" si="120"/>
        <v>0</v>
      </c>
      <c r="AG129" s="2">
        <f t="shared" si="120"/>
        <v>0</v>
      </c>
      <c r="AH129" s="2">
        <f t="shared" si="120"/>
        <v>0</v>
      </c>
      <c r="AI129" s="2">
        <f t="shared" si="120"/>
        <v>0</v>
      </c>
      <c r="AJ129" s="2">
        <f t="shared" si="120"/>
        <v>0</v>
      </c>
      <c r="AK129" s="2">
        <f t="shared" si="120"/>
        <v>0</v>
      </c>
      <c r="AL129" s="2">
        <f t="shared" si="120"/>
        <v>0</v>
      </c>
      <c r="AM129" s="2">
        <f t="shared" si="120"/>
        <v>0</v>
      </c>
      <c r="AN129" s="2">
        <f t="shared" si="120"/>
        <v>0</v>
      </c>
      <c r="AO129" s="2">
        <f t="shared" si="120"/>
        <v>0</v>
      </c>
      <c r="AP129" s="2">
        <f t="shared" si="120"/>
        <v>0</v>
      </c>
      <c r="AQ129" s="2">
        <f t="shared" si="120"/>
        <v>0</v>
      </c>
      <c r="AR129" s="2">
        <f t="shared" si="120"/>
        <v>0</v>
      </c>
      <c r="AS129" s="2">
        <f t="shared" si="120"/>
        <v>0</v>
      </c>
      <c r="AT129" s="2">
        <f t="shared" si="120"/>
        <v>0</v>
      </c>
      <c r="AU129" s="2">
        <f t="shared" si="120"/>
        <v>0</v>
      </c>
      <c r="AV129" s="2">
        <f t="shared" si="120"/>
        <v>0</v>
      </c>
      <c r="AW129" s="2" t="str">
        <f t="shared" si="120"/>
        <v/>
      </c>
      <c r="AX129" s="2" t="str">
        <f t="shared" si="120"/>
        <v/>
      </c>
      <c r="AY129" s="2" t="str">
        <f t="shared" si="120"/>
        <v/>
      </c>
      <c r="AZ129" s="2" t="str">
        <f t="shared" si="120"/>
        <v/>
      </c>
      <c r="BA129" s="2" t="str">
        <f t="shared" si="120"/>
        <v/>
      </c>
      <c r="BB129" s="2" t="str">
        <f t="shared" si="120"/>
        <v/>
      </c>
    </row>
    <row r="130" spans="1:54" ht="14.5" customHeight="1">
      <c r="A130" s="5">
        <v>42583</v>
      </c>
      <c r="B130" s="6">
        <f t="shared" si="114"/>
        <v>0</v>
      </c>
      <c r="C130" s="2">
        <f t="shared" ref="C130:BB130" si="121">IF(C73="","",C73/(1-B16))</f>
        <v>0</v>
      </c>
      <c r="D130" s="2">
        <f t="shared" si="121"/>
        <v>0</v>
      </c>
      <c r="E130" s="2">
        <f t="shared" si="121"/>
        <v>1.3797353401742256E-3</v>
      </c>
      <c r="F130" s="2">
        <f t="shared" si="121"/>
        <v>1.0489733049534088E-3</v>
      </c>
      <c r="G130" s="2">
        <f t="shared" si="121"/>
        <v>1.5797939597165347E-3</v>
      </c>
      <c r="H130" s="2">
        <f t="shared" si="121"/>
        <v>1.5201051727903676E-3</v>
      </c>
      <c r="I130" s="2">
        <f t="shared" si="121"/>
        <v>0</v>
      </c>
      <c r="J130" s="2">
        <f t="shared" si="121"/>
        <v>3.0683021031866023E-4</v>
      </c>
      <c r="K130" s="2">
        <f t="shared" si="121"/>
        <v>0</v>
      </c>
      <c r="L130" s="2">
        <f t="shared" si="121"/>
        <v>0</v>
      </c>
      <c r="M130" s="2">
        <f t="shared" si="121"/>
        <v>0</v>
      </c>
      <c r="N130" s="2">
        <f t="shared" si="121"/>
        <v>0</v>
      </c>
      <c r="O130" s="2">
        <f t="shared" si="121"/>
        <v>0</v>
      </c>
      <c r="P130" s="2">
        <f t="shared" si="121"/>
        <v>0</v>
      </c>
      <c r="Q130" s="2">
        <f t="shared" si="121"/>
        <v>0</v>
      </c>
      <c r="R130" s="2">
        <f t="shared" si="121"/>
        <v>0</v>
      </c>
      <c r="S130" s="2">
        <f t="shared" si="121"/>
        <v>0</v>
      </c>
      <c r="T130" s="2">
        <f t="shared" si="121"/>
        <v>0</v>
      </c>
      <c r="U130" s="2">
        <f t="shared" si="121"/>
        <v>0</v>
      </c>
      <c r="V130" s="2">
        <f t="shared" si="121"/>
        <v>0</v>
      </c>
      <c r="W130" s="2">
        <f t="shared" si="121"/>
        <v>0</v>
      </c>
      <c r="X130" s="2">
        <f t="shared" si="121"/>
        <v>0</v>
      </c>
      <c r="Y130" s="2">
        <f t="shared" si="121"/>
        <v>0</v>
      </c>
      <c r="Z130" s="2">
        <f t="shared" si="121"/>
        <v>0</v>
      </c>
      <c r="AA130" s="2">
        <f t="shared" si="121"/>
        <v>0</v>
      </c>
      <c r="AB130" s="2">
        <f t="shared" si="121"/>
        <v>0</v>
      </c>
      <c r="AC130" s="2">
        <f t="shared" si="121"/>
        <v>0</v>
      </c>
      <c r="AD130" s="2">
        <f t="shared" si="121"/>
        <v>0</v>
      </c>
      <c r="AE130" s="2">
        <f t="shared" si="121"/>
        <v>0</v>
      </c>
      <c r="AF130" s="2">
        <f t="shared" si="121"/>
        <v>0</v>
      </c>
      <c r="AG130" s="2">
        <f t="shared" si="121"/>
        <v>0</v>
      </c>
      <c r="AH130" s="2">
        <f t="shared" si="121"/>
        <v>0</v>
      </c>
      <c r="AI130" s="2">
        <f t="shared" si="121"/>
        <v>0</v>
      </c>
      <c r="AJ130" s="2">
        <f t="shared" si="121"/>
        <v>0</v>
      </c>
      <c r="AK130" s="2">
        <f t="shared" si="121"/>
        <v>0</v>
      </c>
      <c r="AL130" s="2">
        <f t="shared" si="121"/>
        <v>0</v>
      </c>
      <c r="AM130" s="2">
        <f t="shared" si="121"/>
        <v>0</v>
      </c>
      <c r="AN130" s="2">
        <f t="shared" si="121"/>
        <v>0</v>
      </c>
      <c r="AO130" s="2">
        <f t="shared" si="121"/>
        <v>0</v>
      </c>
      <c r="AP130" s="2">
        <f t="shared" si="121"/>
        <v>0</v>
      </c>
      <c r="AQ130" s="2">
        <f t="shared" si="121"/>
        <v>0</v>
      </c>
      <c r="AR130" s="2">
        <f t="shared" si="121"/>
        <v>0</v>
      </c>
      <c r="AS130" s="2">
        <f t="shared" si="121"/>
        <v>0</v>
      </c>
      <c r="AT130" s="2">
        <f t="shared" si="121"/>
        <v>0</v>
      </c>
      <c r="AU130" s="2">
        <f t="shared" si="121"/>
        <v>0</v>
      </c>
      <c r="AV130" s="2" t="str">
        <f t="shared" si="121"/>
        <v/>
      </c>
      <c r="AW130" s="2" t="str">
        <f t="shared" si="121"/>
        <v/>
      </c>
      <c r="AX130" s="2" t="str">
        <f t="shared" si="121"/>
        <v/>
      </c>
      <c r="AY130" s="2" t="str">
        <f t="shared" si="121"/>
        <v/>
      </c>
      <c r="AZ130" s="2" t="str">
        <f t="shared" si="121"/>
        <v/>
      </c>
      <c r="BA130" s="2" t="str">
        <f t="shared" si="121"/>
        <v/>
      </c>
      <c r="BB130" s="2" t="str">
        <f t="shared" si="121"/>
        <v/>
      </c>
    </row>
    <row r="131" spans="1:54" ht="14.5" customHeight="1">
      <c r="A131" s="5">
        <v>42614</v>
      </c>
      <c r="B131" s="6">
        <f t="shared" si="114"/>
        <v>0</v>
      </c>
      <c r="C131" s="2">
        <f t="shared" ref="C131:BB131" si="122">IF(C74="","",C74/(1-B17))</f>
        <v>0</v>
      </c>
      <c r="D131" s="2">
        <f t="shared" si="122"/>
        <v>0</v>
      </c>
      <c r="E131" s="2">
        <f t="shared" si="122"/>
        <v>1.2994089486522118E-3</v>
      </c>
      <c r="F131" s="2">
        <f t="shared" si="122"/>
        <v>9.3616287632530229E-4</v>
      </c>
      <c r="G131" s="2">
        <f t="shared" si="122"/>
        <v>1.7221966322099563E-3</v>
      </c>
      <c r="H131" s="2">
        <f t="shared" si="122"/>
        <v>1.3229432106128172E-3</v>
      </c>
      <c r="I131" s="2">
        <f t="shared" si="122"/>
        <v>6.7794551564820562E-6</v>
      </c>
      <c r="J131" s="2">
        <f t="shared" si="122"/>
        <v>6.463019980436828E-4</v>
      </c>
      <c r="K131" s="2">
        <f t="shared" si="122"/>
        <v>0</v>
      </c>
      <c r="L131" s="2">
        <f t="shared" si="122"/>
        <v>0</v>
      </c>
      <c r="M131" s="2">
        <f t="shared" si="122"/>
        <v>0</v>
      </c>
      <c r="N131" s="2">
        <f t="shared" si="122"/>
        <v>0</v>
      </c>
      <c r="O131" s="2">
        <f t="shared" si="122"/>
        <v>0</v>
      </c>
      <c r="P131" s="2">
        <f t="shared" si="122"/>
        <v>0</v>
      </c>
      <c r="Q131" s="2">
        <f t="shared" si="122"/>
        <v>0</v>
      </c>
      <c r="R131" s="2">
        <f t="shared" si="122"/>
        <v>0</v>
      </c>
      <c r="S131" s="2">
        <f t="shared" si="122"/>
        <v>0</v>
      </c>
      <c r="T131" s="2">
        <f t="shared" si="122"/>
        <v>0</v>
      </c>
      <c r="U131" s="2">
        <f t="shared" si="122"/>
        <v>0</v>
      </c>
      <c r="V131" s="2">
        <f t="shared" si="122"/>
        <v>0</v>
      </c>
      <c r="W131" s="2">
        <f t="shared" si="122"/>
        <v>0</v>
      </c>
      <c r="X131" s="2">
        <f t="shared" si="122"/>
        <v>0</v>
      </c>
      <c r="Y131" s="2">
        <f t="shared" si="122"/>
        <v>0</v>
      </c>
      <c r="Z131" s="2">
        <f t="shared" si="122"/>
        <v>0</v>
      </c>
      <c r="AA131" s="2">
        <f t="shared" si="122"/>
        <v>0</v>
      </c>
      <c r="AB131" s="2">
        <f t="shared" si="122"/>
        <v>0</v>
      </c>
      <c r="AC131" s="2">
        <f t="shared" si="122"/>
        <v>0</v>
      </c>
      <c r="AD131" s="2">
        <f t="shared" si="122"/>
        <v>0</v>
      </c>
      <c r="AE131" s="2">
        <f t="shared" si="122"/>
        <v>0</v>
      </c>
      <c r="AF131" s="2">
        <f t="shared" si="122"/>
        <v>0</v>
      </c>
      <c r="AG131" s="2">
        <f t="shared" si="122"/>
        <v>0</v>
      </c>
      <c r="AH131" s="2">
        <f t="shared" si="122"/>
        <v>0</v>
      </c>
      <c r="AI131" s="2">
        <f t="shared" si="122"/>
        <v>0</v>
      </c>
      <c r="AJ131" s="2">
        <f t="shared" si="122"/>
        <v>0</v>
      </c>
      <c r="AK131" s="2">
        <f t="shared" si="122"/>
        <v>0</v>
      </c>
      <c r="AL131" s="2">
        <f t="shared" si="122"/>
        <v>0</v>
      </c>
      <c r="AM131" s="2">
        <f t="shared" si="122"/>
        <v>0</v>
      </c>
      <c r="AN131" s="2">
        <f t="shared" si="122"/>
        <v>0</v>
      </c>
      <c r="AO131" s="2">
        <f t="shared" si="122"/>
        <v>0</v>
      </c>
      <c r="AP131" s="2">
        <f t="shared" si="122"/>
        <v>0</v>
      </c>
      <c r="AQ131" s="2">
        <f t="shared" si="122"/>
        <v>0</v>
      </c>
      <c r="AR131" s="2">
        <f t="shared" si="122"/>
        <v>0</v>
      </c>
      <c r="AS131" s="2">
        <f t="shared" si="122"/>
        <v>0</v>
      </c>
      <c r="AT131" s="2">
        <f t="shared" si="122"/>
        <v>0</v>
      </c>
      <c r="AU131" s="2" t="str">
        <f t="shared" si="122"/>
        <v/>
      </c>
      <c r="AV131" s="2" t="str">
        <f t="shared" si="122"/>
        <v/>
      </c>
      <c r="AW131" s="2" t="str">
        <f t="shared" si="122"/>
        <v/>
      </c>
      <c r="AX131" s="2" t="str">
        <f t="shared" si="122"/>
        <v/>
      </c>
      <c r="AY131" s="2" t="str">
        <f t="shared" si="122"/>
        <v/>
      </c>
      <c r="AZ131" s="2" t="str">
        <f t="shared" si="122"/>
        <v/>
      </c>
      <c r="BA131" s="2" t="str">
        <f t="shared" si="122"/>
        <v/>
      </c>
      <c r="BB131" s="2" t="str">
        <f t="shared" si="122"/>
        <v/>
      </c>
    </row>
    <row r="132" spans="1:54" ht="14.5" customHeight="1">
      <c r="A132" s="5">
        <v>42644</v>
      </c>
      <c r="B132" s="6">
        <f t="shared" si="114"/>
        <v>0</v>
      </c>
      <c r="C132" s="2">
        <f t="shared" ref="C132:BB132" si="123">IF(C75="","",C75/(1-B18))</f>
        <v>0</v>
      </c>
      <c r="D132" s="2">
        <f t="shared" si="123"/>
        <v>0</v>
      </c>
      <c r="E132" s="2">
        <f t="shared" si="123"/>
        <v>2.7791281125769639E-3</v>
      </c>
      <c r="F132" s="2">
        <f t="shared" si="123"/>
        <v>1.7146666720826908E-3</v>
      </c>
      <c r="G132" s="2">
        <f t="shared" si="123"/>
        <v>1.5719390076711804E-3</v>
      </c>
      <c r="H132" s="2">
        <f t="shared" si="123"/>
        <v>8.9208061408104129E-4</v>
      </c>
      <c r="I132" s="2">
        <f t="shared" si="123"/>
        <v>0</v>
      </c>
      <c r="J132" s="2">
        <f t="shared" si="123"/>
        <v>0</v>
      </c>
      <c r="K132" s="2">
        <f t="shared" si="123"/>
        <v>0</v>
      </c>
      <c r="L132" s="2">
        <f t="shared" si="123"/>
        <v>0</v>
      </c>
      <c r="M132" s="2">
        <f t="shared" si="123"/>
        <v>0</v>
      </c>
      <c r="N132" s="2">
        <f t="shared" si="123"/>
        <v>0</v>
      </c>
      <c r="O132" s="2">
        <f t="shared" si="123"/>
        <v>0</v>
      </c>
      <c r="P132" s="2">
        <f t="shared" si="123"/>
        <v>0</v>
      </c>
      <c r="Q132" s="2">
        <f t="shared" si="123"/>
        <v>0</v>
      </c>
      <c r="R132" s="2">
        <f t="shared" si="123"/>
        <v>0</v>
      </c>
      <c r="S132" s="2">
        <f t="shared" si="123"/>
        <v>0</v>
      </c>
      <c r="T132" s="2">
        <f t="shared" si="123"/>
        <v>0</v>
      </c>
      <c r="U132" s="2">
        <f t="shared" si="123"/>
        <v>0</v>
      </c>
      <c r="V132" s="2">
        <f t="shared" si="123"/>
        <v>0</v>
      </c>
      <c r="W132" s="2">
        <f t="shared" si="123"/>
        <v>0</v>
      </c>
      <c r="X132" s="2">
        <f t="shared" si="123"/>
        <v>0</v>
      </c>
      <c r="Y132" s="2">
        <f t="shared" si="123"/>
        <v>0</v>
      </c>
      <c r="Z132" s="2">
        <f t="shared" si="123"/>
        <v>0</v>
      </c>
      <c r="AA132" s="2">
        <f t="shared" si="123"/>
        <v>0</v>
      </c>
      <c r="AB132" s="2">
        <f t="shared" si="123"/>
        <v>0</v>
      </c>
      <c r="AC132" s="2">
        <f t="shared" si="123"/>
        <v>0</v>
      </c>
      <c r="AD132" s="2">
        <f t="shared" si="123"/>
        <v>0</v>
      </c>
      <c r="AE132" s="2">
        <f t="shared" si="123"/>
        <v>0</v>
      </c>
      <c r="AF132" s="2">
        <f t="shared" si="123"/>
        <v>0</v>
      </c>
      <c r="AG132" s="2">
        <f t="shared" si="123"/>
        <v>0</v>
      </c>
      <c r="AH132" s="2">
        <f t="shared" si="123"/>
        <v>0</v>
      </c>
      <c r="AI132" s="2">
        <f t="shared" si="123"/>
        <v>0</v>
      </c>
      <c r="AJ132" s="2">
        <f t="shared" si="123"/>
        <v>0</v>
      </c>
      <c r="AK132" s="2">
        <f t="shared" si="123"/>
        <v>0</v>
      </c>
      <c r="AL132" s="2">
        <f t="shared" si="123"/>
        <v>0</v>
      </c>
      <c r="AM132" s="2">
        <f t="shared" si="123"/>
        <v>0</v>
      </c>
      <c r="AN132" s="2">
        <f t="shared" si="123"/>
        <v>0</v>
      </c>
      <c r="AO132" s="2">
        <f t="shared" si="123"/>
        <v>0</v>
      </c>
      <c r="AP132" s="2">
        <f t="shared" si="123"/>
        <v>0</v>
      </c>
      <c r="AQ132" s="2">
        <f t="shared" si="123"/>
        <v>0</v>
      </c>
      <c r="AR132" s="2">
        <f t="shared" si="123"/>
        <v>0</v>
      </c>
      <c r="AS132" s="2">
        <f t="shared" si="123"/>
        <v>0</v>
      </c>
      <c r="AT132" s="2" t="str">
        <f t="shared" si="123"/>
        <v/>
      </c>
      <c r="AU132" s="2" t="str">
        <f t="shared" si="123"/>
        <v/>
      </c>
      <c r="AV132" s="2" t="str">
        <f t="shared" si="123"/>
        <v/>
      </c>
      <c r="AW132" s="2" t="str">
        <f t="shared" si="123"/>
        <v/>
      </c>
      <c r="AX132" s="2" t="str">
        <f t="shared" si="123"/>
        <v/>
      </c>
      <c r="AY132" s="2" t="str">
        <f t="shared" si="123"/>
        <v/>
      </c>
      <c r="AZ132" s="2" t="str">
        <f t="shared" si="123"/>
        <v/>
      </c>
      <c r="BA132" s="2" t="str">
        <f t="shared" si="123"/>
        <v/>
      </c>
      <c r="BB132" s="2" t="str">
        <f t="shared" si="123"/>
        <v/>
      </c>
    </row>
    <row r="133" spans="1:54" ht="14.5" customHeight="1">
      <c r="A133" s="5">
        <v>42675</v>
      </c>
      <c r="B133" s="6">
        <f t="shared" si="114"/>
        <v>0</v>
      </c>
      <c r="C133" s="2">
        <f t="shared" ref="C133:BB133" si="124">IF(C76="","",C76/(1-B19))</f>
        <v>0</v>
      </c>
      <c r="D133" s="2">
        <f t="shared" si="124"/>
        <v>0</v>
      </c>
      <c r="E133" s="2">
        <f t="shared" si="124"/>
        <v>3.5361513285001485E-3</v>
      </c>
      <c r="F133" s="2">
        <f t="shared" si="124"/>
        <v>2.1935267958721094E-3</v>
      </c>
      <c r="G133" s="2">
        <f t="shared" si="124"/>
        <v>1.4750241437876059E-3</v>
      </c>
      <c r="H133" s="2">
        <f t="shared" si="124"/>
        <v>1.614636775660489E-3</v>
      </c>
      <c r="I133" s="2">
        <f t="shared" si="124"/>
        <v>0</v>
      </c>
      <c r="J133" s="2">
        <f t="shared" si="124"/>
        <v>0</v>
      </c>
      <c r="K133" s="2">
        <f t="shared" si="124"/>
        <v>0</v>
      </c>
      <c r="L133" s="2">
        <f t="shared" si="124"/>
        <v>0</v>
      </c>
      <c r="M133" s="2">
        <f t="shared" si="124"/>
        <v>0</v>
      </c>
      <c r="N133" s="2">
        <f t="shared" si="124"/>
        <v>0</v>
      </c>
      <c r="O133" s="2">
        <f t="shared" si="124"/>
        <v>0</v>
      </c>
      <c r="P133" s="2">
        <f t="shared" si="124"/>
        <v>0</v>
      </c>
      <c r="Q133" s="2">
        <f t="shared" si="124"/>
        <v>0</v>
      </c>
      <c r="R133" s="2">
        <f t="shared" si="124"/>
        <v>0</v>
      </c>
      <c r="S133" s="2">
        <f t="shared" si="124"/>
        <v>0</v>
      </c>
      <c r="T133" s="2">
        <f t="shared" si="124"/>
        <v>0</v>
      </c>
      <c r="U133" s="2">
        <f t="shared" si="124"/>
        <v>0</v>
      </c>
      <c r="V133" s="2">
        <f t="shared" si="124"/>
        <v>0</v>
      </c>
      <c r="W133" s="2">
        <f t="shared" si="124"/>
        <v>0</v>
      </c>
      <c r="X133" s="2">
        <f t="shared" si="124"/>
        <v>0</v>
      </c>
      <c r="Y133" s="2">
        <f t="shared" si="124"/>
        <v>0</v>
      </c>
      <c r="Z133" s="2">
        <f t="shared" si="124"/>
        <v>0</v>
      </c>
      <c r="AA133" s="2">
        <f t="shared" si="124"/>
        <v>0</v>
      </c>
      <c r="AB133" s="2">
        <f t="shared" si="124"/>
        <v>0</v>
      </c>
      <c r="AC133" s="2">
        <f t="shared" si="124"/>
        <v>0</v>
      </c>
      <c r="AD133" s="2">
        <f t="shared" si="124"/>
        <v>0</v>
      </c>
      <c r="AE133" s="2">
        <f t="shared" si="124"/>
        <v>0</v>
      </c>
      <c r="AF133" s="2">
        <f t="shared" si="124"/>
        <v>0</v>
      </c>
      <c r="AG133" s="2">
        <f t="shared" si="124"/>
        <v>0</v>
      </c>
      <c r="AH133" s="2">
        <f t="shared" si="124"/>
        <v>0</v>
      </c>
      <c r="AI133" s="2">
        <f t="shared" si="124"/>
        <v>0</v>
      </c>
      <c r="AJ133" s="2">
        <f t="shared" si="124"/>
        <v>0</v>
      </c>
      <c r="AK133" s="2">
        <f t="shared" si="124"/>
        <v>0</v>
      </c>
      <c r="AL133" s="2">
        <f t="shared" si="124"/>
        <v>0</v>
      </c>
      <c r="AM133" s="2">
        <f t="shared" si="124"/>
        <v>0</v>
      </c>
      <c r="AN133" s="2">
        <f t="shared" si="124"/>
        <v>0</v>
      </c>
      <c r="AO133" s="2">
        <f t="shared" si="124"/>
        <v>0</v>
      </c>
      <c r="AP133" s="2">
        <f t="shared" si="124"/>
        <v>0</v>
      </c>
      <c r="AQ133" s="2">
        <f t="shared" si="124"/>
        <v>0</v>
      </c>
      <c r="AR133" s="2">
        <f t="shared" si="124"/>
        <v>0</v>
      </c>
      <c r="AS133" s="2" t="str">
        <f t="shared" si="124"/>
        <v/>
      </c>
      <c r="AT133" s="2" t="str">
        <f t="shared" si="124"/>
        <v/>
      </c>
      <c r="AU133" s="2" t="str">
        <f t="shared" si="124"/>
        <v/>
      </c>
      <c r="AV133" s="2" t="str">
        <f t="shared" si="124"/>
        <v/>
      </c>
      <c r="AW133" s="2" t="str">
        <f t="shared" si="124"/>
        <v/>
      </c>
      <c r="AX133" s="2" t="str">
        <f t="shared" si="124"/>
        <v/>
      </c>
      <c r="AY133" s="2" t="str">
        <f t="shared" si="124"/>
        <v/>
      </c>
      <c r="AZ133" s="2" t="str">
        <f t="shared" si="124"/>
        <v/>
      </c>
      <c r="BA133" s="2" t="str">
        <f t="shared" si="124"/>
        <v/>
      </c>
      <c r="BB133" s="2" t="str">
        <f t="shared" si="124"/>
        <v/>
      </c>
    </row>
    <row r="134" spans="1:54" ht="14.5" customHeight="1">
      <c r="A134" s="5">
        <v>42705</v>
      </c>
      <c r="B134" s="6">
        <f t="shared" si="114"/>
        <v>0</v>
      </c>
      <c r="C134" s="2">
        <f t="shared" ref="C134:BB134" si="125">IF(C77="","",C77/(1-B20))</f>
        <v>0</v>
      </c>
      <c r="D134" s="2">
        <f t="shared" si="125"/>
        <v>0</v>
      </c>
      <c r="E134" s="2">
        <f t="shared" si="125"/>
        <v>1.0163306047952139E-3</v>
      </c>
      <c r="F134" s="2">
        <f t="shared" si="125"/>
        <v>5.2784251259875407E-4</v>
      </c>
      <c r="G134" s="2">
        <f t="shared" si="125"/>
        <v>5.4094239092634824E-4</v>
      </c>
      <c r="H134" s="2">
        <f t="shared" si="125"/>
        <v>9.681332708922324E-4</v>
      </c>
      <c r="I134" s="2">
        <f t="shared" si="125"/>
        <v>0</v>
      </c>
      <c r="J134" s="2">
        <f t="shared" si="125"/>
        <v>0</v>
      </c>
      <c r="K134" s="2">
        <f t="shared" si="125"/>
        <v>0</v>
      </c>
      <c r="L134" s="2">
        <f t="shared" si="125"/>
        <v>0</v>
      </c>
      <c r="M134" s="2">
        <f t="shared" si="125"/>
        <v>1.1495426561211525E-4</v>
      </c>
      <c r="N134" s="2">
        <f t="shared" si="125"/>
        <v>3.6679677403890824E-4</v>
      </c>
      <c r="O134" s="2">
        <f t="shared" si="125"/>
        <v>2.5726219649131336E-4</v>
      </c>
      <c r="P134" s="2">
        <f t="shared" si="125"/>
        <v>0</v>
      </c>
      <c r="Q134" s="2">
        <f t="shared" si="125"/>
        <v>0</v>
      </c>
      <c r="R134" s="2">
        <f t="shared" si="125"/>
        <v>0</v>
      </c>
      <c r="S134" s="2">
        <f t="shared" si="125"/>
        <v>0</v>
      </c>
      <c r="T134" s="2">
        <f t="shared" si="125"/>
        <v>0</v>
      </c>
      <c r="U134" s="2">
        <f t="shared" si="125"/>
        <v>0</v>
      </c>
      <c r="V134" s="2">
        <f t="shared" si="125"/>
        <v>0</v>
      </c>
      <c r="W134" s="2">
        <f t="shared" si="125"/>
        <v>0</v>
      </c>
      <c r="X134" s="2">
        <f t="shared" si="125"/>
        <v>0</v>
      </c>
      <c r="Y134" s="2">
        <f t="shared" si="125"/>
        <v>0</v>
      </c>
      <c r="Z134" s="2">
        <f t="shared" si="125"/>
        <v>0</v>
      </c>
      <c r="AA134" s="2">
        <f t="shared" si="125"/>
        <v>0</v>
      </c>
      <c r="AB134" s="2">
        <f t="shared" si="125"/>
        <v>0</v>
      </c>
      <c r="AC134" s="2">
        <f t="shared" si="125"/>
        <v>0</v>
      </c>
      <c r="AD134" s="2">
        <f t="shared" si="125"/>
        <v>0</v>
      </c>
      <c r="AE134" s="2">
        <f t="shared" si="125"/>
        <v>0</v>
      </c>
      <c r="AF134" s="2">
        <f t="shared" si="125"/>
        <v>0</v>
      </c>
      <c r="AG134" s="2">
        <f t="shared" si="125"/>
        <v>0</v>
      </c>
      <c r="AH134" s="2">
        <f t="shared" si="125"/>
        <v>0</v>
      </c>
      <c r="AI134" s="2">
        <f t="shared" si="125"/>
        <v>0</v>
      </c>
      <c r="AJ134" s="2">
        <f t="shared" si="125"/>
        <v>0</v>
      </c>
      <c r="AK134" s="2">
        <f t="shared" si="125"/>
        <v>0</v>
      </c>
      <c r="AL134" s="2">
        <f t="shared" si="125"/>
        <v>0</v>
      </c>
      <c r="AM134" s="2">
        <f t="shared" si="125"/>
        <v>0</v>
      </c>
      <c r="AN134" s="2">
        <f t="shared" si="125"/>
        <v>0</v>
      </c>
      <c r="AO134" s="2">
        <f t="shared" si="125"/>
        <v>0</v>
      </c>
      <c r="AP134" s="2">
        <f t="shared" si="125"/>
        <v>0</v>
      </c>
      <c r="AQ134" s="2">
        <f t="shared" si="125"/>
        <v>0</v>
      </c>
      <c r="AR134" s="2" t="str">
        <f t="shared" si="125"/>
        <v/>
      </c>
      <c r="AS134" s="2" t="str">
        <f t="shared" si="125"/>
        <v/>
      </c>
      <c r="AT134" s="2" t="str">
        <f t="shared" si="125"/>
        <v/>
      </c>
      <c r="AU134" s="2" t="str">
        <f t="shared" si="125"/>
        <v/>
      </c>
      <c r="AV134" s="2" t="str">
        <f t="shared" si="125"/>
        <v/>
      </c>
      <c r="AW134" s="2" t="str">
        <f t="shared" si="125"/>
        <v/>
      </c>
      <c r="AX134" s="2" t="str">
        <f t="shared" si="125"/>
        <v/>
      </c>
      <c r="AY134" s="2" t="str">
        <f t="shared" si="125"/>
        <v/>
      </c>
      <c r="AZ134" s="2" t="str">
        <f t="shared" si="125"/>
        <v/>
      </c>
      <c r="BA134" s="2" t="str">
        <f t="shared" si="125"/>
        <v/>
      </c>
      <c r="BB134" s="2" t="str">
        <f t="shared" si="125"/>
        <v/>
      </c>
    </row>
    <row r="135" spans="1:54" ht="14.5" customHeight="1">
      <c r="A135" s="5">
        <v>42736</v>
      </c>
      <c r="B135" s="6">
        <f t="shared" si="114"/>
        <v>0</v>
      </c>
      <c r="C135" s="2">
        <f t="shared" ref="C135:BB135" si="126">IF(C78="","",C78/(1-B21))</f>
        <v>0</v>
      </c>
      <c r="D135" s="2">
        <f t="shared" si="126"/>
        <v>0</v>
      </c>
      <c r="E135" s="2">
        <f t="shared" si="126"/>
        <v>6.335087966502903E-4</v>
      </c>
      <c r="F135" s="2">
        <f t="shared" si="126"/>
        <v>6.4875364748415002E-4</v>
      </c>
      <c r="G135" s="2">
        <f t="shared" si="126"/>
        <v>6.5954460972346613E-4</v>
      </c>
      <c r="H135" s="2">
        <f t="shared" si="126"/>
        <v>1.2822508733970268E-3</v>
      </c>
      <c r="I135" s="2">
        <f t="shared" si="126"/>
        <v>0</v>
      </c>
      <c r="J135" s="2">
        <f t="shared" si="126"/>
        <v>5.3986102983486471E-4</v>
      </c>
      <c r="K135" s="2">
        <f t="shared" si="126"/>
        <v>1.2538460800244115E-4</v>
      </c>
      <c r="L135" s="2">
        <f t="shared" si="126"/>
        <v>0</v>
      </c>
      <c r="M135" s="2">
        <f t="shared" si="126"/>
        <v>3.2664558158065362E-4</v>
      </c>
      <c r="N135" s="2">
        <f t="shared" si="126"/>
        <v>0</v>
      </c>
      <c r="O135" s="2">
        <f t="shared" si="126"/>
        <v>0</v>
      </c>
      <c r="P135" s="2">
        <f t="shared" si="126"/>
        <v>0</v>
      </c>
      <c r="Q135" s="2">
        <f t="shared" si="126"/>
        <v>0</v>
      </c>
      <c r="R135" s="2">
        <f t="shared" si="126"/>
        <v>0</v>
      </c>
      <c r="S135" s="2">
        <f t="shared" si="126"/>
        <v>0</v>
      </c>
      <c r="T135" s="2">
        <f t="shared" si="126"/>
        <v>0</v>
      </c>
      <c r="U135" s="2">
        <f t="shared" si="126"/>
        <v>0</v>
      </c>
      <c r="V135" s="2">
        <f t="shared" si="126"/>
        <v>0</v>
      </c>
      <c r="W135" s="2">
        <f t="shared" si="126"/>
        <v>0</v>
      </c>
      <c r="X135" s="2">
        <f t="shared" si="126"/>
        <v>0</v>
      </c>
      <c r="Y135" s="2">
        <f t="shared" si="126"/>
        <v>0</v>
      </c>
      <c r="Z135" s="2">
        <f t="shared" si="126"/>
        <v>0</v>
      </c>
      <c r="AA135" s="2">
        <f t="shared" si="126"/>
        <v>0</v>
      </c>
      <c r="AB135" s="2">
        <f t="shared" si="126"/>
        <v>0</v>
      </c>
      <c r="AC135" s="2">
        <f t="shared" si="126"/>
        <v>0</v>
      </c>
      <c r="AD135" s="2">
        <f t="shared" si="126"/>
        <v>0</v>
      </c>
      <c r="AE135" s="2">
        <f t="shared" si="126"/>
        <v>0</v>
      </c>
      <c r="AF135" s="2">
        <f t="shared" si="126"/>
        <v>0</v>
      </c>
      <c r="AG135" s="2">
        <f t="shared" si="126"/>
        <v>0</v>
      </c>
      <c r="AH135" s="2">
        <f t="shared" si="126"/>
        <v>0</v>
      </c>
      <c r="AI135" s="2">
        <f t="shared" si="126"/>
        <v>0</v>
      </c>
      <c r="AJ135" s="2">
        <f t="shared" si="126"/>
        <v>0</v>
      </c>
      <c r="AK135" s="2">
        <f t="shared" si="126"/>
        <v>0</v>
      </c>
      <c r="AL135" s="2">
        <f t="shared" si="126"/>
        <v>0</v>
      </c>
      <c r="AM135" s="2">
        <f t="shared" si="126"/>
        <v>0</v>
      </c>
      <c r="AN135" s="2">
        <f t="shared" si="126"/>
        <v>0</v>
      </c>
      <c r="AO135" s="2">
        <f t="shared" si="126"/>
        <v>0</v>
      </c>
      <c r="AP135" s="2">
        <f t="shared" si="126"/>
        <v>0</v>
      </c>
      <c r="AQ135" s="2" t="str">
        <f t="shared" si="126"/>
        <v/>
      </c>
      <c r="AR135" s="2" t="str">
        <f t="shared" si="126"/>
        <v/>
      </c>
      <c r="AS135" s="2" t="str">
        <f t="shared" si="126"/>
        <v/>
      </c>
      <c r="AT135" s="2" t="str">
        <f t="shared" si="126"/>
        <v/>
      </c>
      <c r="AU135" s="2" t="str">
        <f t="shared" si="126"/>
        <v/>
      </c>
      <c r="AV135" s="2" t="str">
        <f t="shared" si="126"/>
        <v/>
      </c>
      <c r="AW135" s="2" t="str">
        <f t="shared" si="126"/>
        <v/>
      </c>
      <c r="AX135" s="2" t="str">
        <f t="shared" si="126"/>
        <v/>
      </c>
      <c r="AY135" s="2" t="str">
        <f t="shared" si="126"/>
        <v/>
      </c>
      <c r="AZ135" s="2" t="str">
        <f t="shared" si="126"/>
        <v/>
      </c>
      <c r="BA135" s="2" t="str">
        <f t="shared" si="126"/>
        <v/>
      </c>
      <c r="BB135" s="2" t="str">
        <f t="shared" si="126"/>
        <v/>
      </c>
    </row>
    <row r="136" spans="1:54" ht="14.5" customHeight="1">
      <c r="A136" s="5">
        <v>42767</v>
      </c>
      <c r="B136" s="6">
        <f t="shared" si="114"/>
        <v>0</v>
      </c>
      <c r="C136" s="2">
        <f t="shared" ref="C136:BB136" si="127">IF(C79="","",C79/(1-B22))</f>
        <v>0</v>
      </c>
      <c r="D136" s="2">
        <f t="shared" si="127"/>
        <v>0</v>
      </c>
      <c r="E136" s="2">
        <f t="shared" si="127"/>
        <v>5.515194690496176E-4</v>
      </c>
      <c r="F136" s="2">
        <f t="shared" si="127"/>
        <v>2.176431236574924E-4</v>
      </c>
      <c r="G136" s="2">
        <f t="shared" si="127"/>
        <v>1.0010335782973351E-3</v>
      </c>
      <c r="H136" s="2">
        <f t="shared" si="127"/>
        <v>7.9764908791164486E-4</v>
      </c>
      <c r="I136" s="2">
        <f t="shared" si="127"/>
        <v>3.3956901161059607E-4</v>
      </c>
      <c r="J136" s="2">
        <f t="shared" si="127"/>
        <v>7.0266594945700867E-4</v>
      </c>
      <c r="K136" s="2">
        <f t="shared" si="127"/>
        <v>7.5521549014875887E-4</v>
      </c>
      <c r="L136" s="2">
        <f t="shared" si="127"/>
        <v>0</v>
      </c>
      <c r="M136" s="2">
        <f t="shared" si="127"/>
        <v>2.6373979773597274E-4</v>
      </c>
      <c r="N136" s="2">
        <f t="shared" si="127"/>
        <v>5.2250434416679687E-4</v>
      </c>
      <c r="O136" s="2">
        <f t="shared" si="127"/>
        <v>0</v>
      </c>
      <c r="P136" s="2">
        <f t="shared" si="127"/>
        <v>0</v>
      </c>
      <c r="Q136" s="2">
        <f t="shared" si="127"/>
        <v>0</v>
      </c>
      <c r="R136" s="2">
        <f t="shared" si="127"/>
        <v>0</v>
      </c>
      <c r="S136" s="2">
        <f t="shared" si="127"/>
        <v>0</v>
      </c>
      <c r="T136" s="2">
        <f t="shared" si="127"/>
        <v>0</v>
      </c>
      <c r="U136" s="2">
        <f t="shared" si="127"/>
        <v>0</v>
      </c>
      <c r="V136" s="2">
        <f t="shared" si="127"/>
        <v>0</v>
      </c>
      <c r="W136" s="2">
        <f t="shared" si="127"/>
        <v>0</v>
      </c>
      <c r="X136" s="2">
        <f t="shared" si="127"/>
        <v>0</v>
      </c>
      <c r="Y136" s="2">
        <f t="shared" si="127"/>
        <v>0</v>
      </c>
      <c r="Z136" s="2">
        <f t="shared" si="127"/>
        <v>0</v>
      </c>
      <c r="AA136" s="2">
        <f t="shared" si="127"/>
        <v>0</v>
      </c>
      <c r="AB136" s="2">
        <f t="shared" si="127"/>
        <v>0</v>
      </c>
      <c r="AC136" s="2">
        <f t="shared" si="127"/>
        <v>0</v>
      </c>
      <c r="AD136" s="2">
        <f t="shared" si="127"/>
        <v>0</v>
      </c>
      <c r="AE136" s="2">
        <f t="shared" si="127"/>
        <v>0</v>
      </c>
      <c r="AF136" s="2">
        <f t="shared" si="127"/>
        <v>0</v>
      </c>
      <c r="AG136" s="2">
        <f t="shared" si="127"/>
        <v>0</v>
      </c>
      <c r="AH136" s="2">
        <f t="shared" si="127"/>
        <v>0</v>
      </c>
      <c r="AI136" s="2">
        <f t="shared" si="127"/>
        <v>0</v>
      </c>
      <c r="AJ136" s="2">
        <f t="shared" si="127"/>
        <v>0</v>
      </c>
      <c r="AK136" s="2">
        <f t="shared" si="127"/>
        <v>0</v>
      </c>
      <c r="AL136" s="2">
        <f t="shared" si="127"/>
        <v>0</v>
      </c>
      <c r="AM136" s="2">
        <f t="shared" si="127"/>
        <v>0</v>
      </c>
      <c r="AN136" s="2">
        <f t="shared" si="127"/>
        <v>0</v>
      </c>
      <c r="AO136" s="2">
        <f t="shared" si="127"/>
        <v>0</v>
      </c>
      <c r="AP136" s="2" t="str">
        <f t="shared" si="127"/>
        <v/>
      </c>
      <c r="AQ136" s="2" t="str">
        <f t="shared" si="127"/>
        <v/>
      </c>
      <c r="AR136" s="2" t="str">
        <f t="shared" si="127"/>
        <v/>
      </c>
      <c r="AS136" s="2" t="str">
        <f t="shared" si="127"/>
        <v/>
      </c>
      <c r="AT136" s="2" t="str">
        <f t="shared" si="127"/>
        <v/>
      </c>
      <c r="AU136" s="2" t="str">
        <f t="shared" si="127"/>
        <v/>
      </c>
      <c r="AV136" s="2" t="str">
        <f t="shared" si="127"/>
        <v/>
      </c>
      <c r="AW136" s="2" t="str">
        <f t="shared" si="127"/>
        <v/>
      </c>
      <c r="AX136" s="2" t="str">
        <f t="shared" si="127"/>
        <v/>
      </c>
      <c r="AY136" s="2" t="str">
        <f t="shared" si="127"/>
        <v/>
      </c>
      <c r="AZ136" s="2" t="str">
        <f t="shared" si="127"/>
        <v/>
      </c>
      <c r="BA136" s="2" t="str">
        <f t="shared" si="127"/>
        <v/>
      </c>
      <c r="BB136" s="2" t="str">
        <f t="shared" si="127"/>
        <v/>
      </c>
    </row>
    <row r="137" spans="1:54" ht="14.5" customHeight="1">
      <c r="A137" s="5">
        <v>42795</v>
      </c>
      <c r="B137" s="6">
        <f t="shared" si="114"/>
        <v>0</v>
      </c>
      <c r="C137" s="2">
        <f t="shared" ref="C137:BB137" si="128">IF(C80="","",C80/(1-B23))</f>
        <v>0</v>
      </c>
      <c r="D137" s="2">
        <f t="shared" si="128"/>
        <v>0</v>
      </c>
      <c r="E137" s="2">
        <f t="shared" si="128"/>
        <v>1.5964340206950599E-3</v>
      </c>
      <c r="F137" s="2">
        <f t="shared" si="128"/>
        <v>2.440138934147071E-3</v>
      </c>
      <c r="G137" s="2">
        <f t="shared" si="128"/>
        <v>1.3524851167860553E-3</v>
      </c>
      <c r="H137" s="2">
        <f t="shared" si="128"/>
        <v>1.5428297209583875E-3</v>
      </c>
      <c r="I137" s="2">
        <f t="shared" si="128"/>
        <v>0</v>
      </c>
      <c r="J137" s="2">
        <f t="shared" si="128"/>
        <v>0</v>
      </c>
      <c r="K137" s="2">
        <f t="shared" si="128"/>
        <v>0</v>
      </c>
      <c r="L137" s="2">
        <f t="shared" si="128"/>
        <v>0</v>
      </c>
      <c r="M137" s="2">
        <f t="shared" si="128"/>
        <v>0</v>
      </c>
      <c r="N137" s="2">
        <f t="shared" si="128"/>
        <v>0</v>
      </c>
      <c r="O137" s="2">
        <f t="shared" si="128"/>
        <v>0</v>
      </c>
      <c r="P137" s="2">
        <f t="shared" si="128"/>
        <v>3.4228856583750174E-4</v>
      </c>
      <c r="Q137" s="2">
        <f t="shared" si="128"/>
        <v>1.4371525362048864E-4</v>
      </c>
      <c r="R137" s="2">
        <f t="shared" si="128"/>
        <v>0</v>
      </c>
      <c r="S137" s="2">
        <f t="shared" si="128"/>
        <v>0</v>
      </c>
      <c r="T137" s="2">
        <f t="shared" si="128"/>
        <v>0</v>
      </c>
      <c r="U137" s="2">
        <f t="shared" si="128"/>
        <v>0</v>
      </c>
      <c r="V137" s="2">
        <f t="shared" si="128"/>
        <v>0</v>
      </c>
      <c r="W137" s="2">
        <f t="shared" si="128"/>
        <v>0</v>
      </c>
      <c r="X137" s="2">
        <f t="shared" si="128"/>
        <v>0</v>
      </c>
      <c r="Y137" s="2">
        <f t="shared" si="128"/>
        <v>0</v>
      </c>
      <c r="Z137" s="2">
        <f t="shared" si="128"/>
        <v>0</v>
      </c>
      <c r="AA137" s="2">
        <f t="shared" si="128"/>
        <v>0</v>
      </c>
      <c r="AB137" s="2">
        <f t="shared" si="128"/>
        <v>0</v>
      </c>
      <c r="AC137" s="2">
        <f t="shared" si="128"/>
        <v>0</v>
      </c>
      <c r="AD137" s="2">
        <f t="shared" si="128"/>
        <v>0</v>
      </c>
      <c r="AE137" s="2">
        <f t="shared" si="128"/>
        <v>0</v>
      </c>
      <c r="AF137" s="2">
        <f t="shared" si="128"/>
        <v>0</v>
      </c>
      <c r="AG137" s="2">
        <f t="shared" si="128"/>
        <v>0</v>
      </c>
      <c r="AH137" s="2">
        <f t="shared" si="128"/>
        <v>0</v>
      </c>
      <c r="AI137" s="2">
        <f t="shared" si="128"/>
        <v>0</v>
      </c>
      <c r="AJ137" s="2">
        <f t="shared" si="128"/>
        <v>0</v>
      </c>
      <c r="AK137" s="2">
        <f t="shared" si="128"/>
        <v>0</v>
      </c>
      <c r="AL137" s="2">
        <f t="shared" si="128"/>
        <v>0</v>
      </c>
      <c r="AM137" s="2">
        <f t="shared" si="128"/>
        <v>0</v>
      </c>
      <c r="AN137" s="2">
        <f t="shared" si="128"/>
        <v>0</v>
      </c>
      <c r="AO137" s="2" t="str">
        <f t="shared" si="128"/>
        <v/>
      </c>
      <c r="AP137" s="2" t="str">
        <f t="shared" si="128"/>
        <v/>
      </c>
      <c r="AQ137" s="2" t="str">
        <f t="shared" si="128"/>
        <v/>
      </c>
      <c r="AR137" s="2" t="str">
        <f t="shared" si="128"/>
        <v/>
      </c>
      <c r="AS137" s="2" t="str">
        <f t="shared" si="128"/>
        <v/>
      </c>
      <c r="AT137" s="2" t="str">
        <f t="shared" si="128"/>
        <v/>
      </c>
      <c r="AU137" s="2" t="str">
        <f t="shared" si="128"/>
        <v/>
      </c>
      <c r="AV137" s="2" t="str">
        <f t="shared" si="128"/>
        <v/>
      </c>
      <c r="AW137" s="2" t="str">
        <f t="shared" si="128"/>
        <v/>
      </c>
      <c r="AX137" s="2" t="str">
        <f t="shared" si="128"/>
        <v/>
      </c>
      <c r="AY137" s="2" t="str">
        <f t="shared" si="128"/>
        <v/>
      </c>
      <c r="AZ137" s="2" t="str">
        <f t="shared" si="128"/>
        <v/>
      </c>
      <c r="BA137" s="2" t="str">
        <f t="shared" si="128"/>
        <v/>
      </c>
      <c r="BB137" s="2" t="str">
        <f t="shared" si="128"/>
        <v/>
      </c>
    </row>
    <row r="138" spans="1:54" ht="14.5" customHeight="1">
      <c r="A138" s="5">
        <v>42826</v>
      </c>
      <c r="B138" s="6">
        <f t="shared" si="114"/>
        <v>0</v>
      </c>
      <c r="C138" s="2">
        <f t="shared" ref="C138:BB138" si="129">IF(C81="","",C81/(1-B24))</f>
        <v>0</v>
      </c>
      <c r="D138" s="2">
        <f t="shared" si="129"/>
        <v>0</v>
      </c>
      <c r="E138" s="2">
        <f t="shared" si="129"/>
        <v>5.9014253939219186E-3</v>
      </c>
      <c r="F138" s="2">
        <f t="shared" si="129"/>
        <v>5.2619933315293053E-3</v>
      </c>
      <c r="G138" s="2">
        <f t="shared" si="129"/>
        <v>3.2177660334487906E-3</v>
      </c>
      <c r="H138" s="2">
        <f t="shared" si="129"/>
        <v>3.6377742125909087E-3</v>
      </c>
      <c r="I138" s="2">
        <f t="shared" si="129"/>
        <v>0</v>
      </c>
      <c r="J138" s="2">
        <f t="shared" si="129"/>
        <v>0</v>
      </c>
      <c r="K138" s="2">
        <f t="shared" si="129"/>
        <v>0</v>
      </c>
      <c r="L138" s="2">
        <f t="shared" si="129"/>
        <v>0</v>
      </c>
      <c r="M138" s="2">
        <f t="shared" si="129"/>
        <v>0</v>
      </c>
      <c r="N138" s="2">
        <f t="shared" si="129"/>
        <v>0</v>
      </c>
      <c r="O138" s="2">
        <f t="shared" si="129"/>
        <v>0</v>
      </c>
      <c r="P138" s="2">
        <f t="shared" si="129"/>
        <v>0</v>
      </c>
      <c r="Q138" s="2">
        <f t="shared" si="129"/>
        <v>0</v>
      </c>
      <c r="R138" s="2">
        <f t="shared" si="129"/>
        <v>0</v>
      </c>
      <c r="S138" s="2">
        <f t="shared" si="129"/>
        <v>0</v>
      </c>
      <c r="T138" s="2">
        <f t="shared" si="129"/>
        <v>0</v>
      </c>
      <c r="U138" s="2">
        <f t="shared" si="129"/>
        <v>0</v>
      </c>
      <c r="V138" s="2">
        <f t="shared" si="129"/>
        <v>0</v>
      </c>
      <c r="W138" s="2">
        <f t="shared" si="129"/>
        <v>0</v>
      </c>
      <c r="X138" s="2">
        <f t="shared" si="129"/>
        <v>0</v>
      </c>
      <c r="Y138" s="2">
        <f t="shared" si="129"/>
        <v>0</v>
      </c>
      <c r="Z138" s="2">
        <f t="shared" si="129"/>
        <v>0</v>
      </c>
      <c r="AA138" s="2">
        <f t="shared" si="129"/>
        <v>0</v>
      </c>
      <c r="AB138" s="2">
        <f t="shared" si="129"/>
        <v>0</v>
      </c>
      <c r="AC138" s="2">
        <f t="shared" si="129"/>
        <v>0</v>
      </c>
      <c r="AD138" s="2">
        <f t="shared" si="129"/>
        <v>0</v>
      </c>
      <c r="AE138" s="2">
        <f t="shared" si="129"/>
        <v>0</v>
      </c>
      <c r="AF138" s="2">
        <f t="shared" si="129"/>
        <v>0</v>
      </c>
      <c r="AG138" s="2">
        <f t="shared" si="129"/>
        <v>0</v>
      </c>
      <c r="AH138" s="2">
        <f t="shared" si="129"/>
        <v>0</v>
      </c>
      <c r="AI138" s="2">
        <f t="shared" si="129"/>
        <v>0</v>
      </c>
      <c r="AJ138" s="2">
        <f t="shared" si="129"/>
        <v>0</v>
      </c>
      <c r="AK138" s="2">
        <f t="shared" si="129"/>
        <v>0</v>
      </c>
      <c r="AL138" s="2">
        <f t="shared" si="129"/>
        <v>0</v>
      </c>
      <c r="AM138" s="2">
        <f t="shared" si="129"/>
        <v>0</v>
      </c>
      <c r="AN138" s="2" t="str">
        <f t="shared" si="129"/>
        <v/>
      </c>
      <c r="AO138" s="2" t="str">
        <f t="shared" si="129"/>
        <v/>
      </c>
      <c r="AP138" s="2" t="str">
        <f t="shared" si="129"/>
        <v/>
      </c>
      <c r="AQ138" s="2" t="str">
        <f t="shared" si="129"/>
        <v/>
      </c>
      <c r="AR138" s="2" t="str">
        <f t="shared" si="129"/>
        <v/>
      </c>
      <c r="AS138" s="2" t="str">
        <f t="shared" si="129"/>
        <v/>
      </c>
      <c r="AT138" s="2" t="str">
        <f t="shared" si="129"/>
        <v/>
      </c>
      <c r="AU138" s="2" t="str">
        <f t="shared" si="129"/>
        <v/>
      </c>
      <c r="AV138" s="2" t="str">
        <f t="shared" si="129"/>
        <v/>
      </c>
      <c r="AW138" s="2" t="str">
        <f t="shared" si="129"/>
        <v/>
      </c>
      <c r="AX138" s="2" t="str">
        <f t="shared" si="129"/>
        <v/>
      </c>
      <c r="AY138" s="2" t="str">
        <f t="shared" si="129"/>
        <v/>
      </c>
      <c r="AZ138" s="2" t="str">
        <f t="shared" si="129"/>
        <v/>
      </c>
      <c r="BA138" s="2" t="str">
        <f t="shared" si="129"/>
        <v/>
      </c>
      <c r="BB138" s="2" t="str">
        <f t="shared" si="129"/>
        <v/>
      </c>
    </row>
    <row r="139" spans="1:54" ht="14.5" customHeight="1">
      <c r="A139" s="5">
        <v>42856</v>
      </c>
      <c r="B139" s="6">
        <f t="shared" si="114"/>
        <v>0</v>
      </c>
      <c r="C139" s="2">
        <f t="shared" ref="C139:BB139" si="130">IF(C82="","",C82/(1-B25))</f>
        <v>0</v>
      </c>
      <c r="D139" s="2">
        <f t="shared" si="130"/>
        <v>0</v>
      </c>
      <c r="E139" s="2">
        <f t="shared" si="130"/>
        <v>6.4275173968340524E-3</v>
      </c>
      <c r="F139" s="2">
        <f t="shared" si="130"/>
        <v>5.8561224072634253E-3</v>
      </c>
      <c r="G139" s="2">
        <f t="shared" si="130"/>
        <v>4.2108691739762717E-3</v>
      </c>
      <c r="H139" s="2">
        <f t="shared" si="130"/>
        <v>2.959522049085137E-3</v>
      </c>
      <c r="I139" s="2">
        <f t="shared" si="130"/>
        <v>0</v>
      </c>
      <c r="J139" s="2">
        <f t="shared" si="130"/>
        <v>0</v>
      </c>
      <c r="K139" s="2">
        <f t="shared" si="130"/>
        <v>0</v>
      </c>
      <c r="L139" s="2">
        <f t="shared" si="130"/>
        <v>0</v>
      </c>
      <c r="M139" s="2">
        <f t="shared" si="130"/>
        <v>0</v>
      </c>
      <c r="N139" s="2">
        <f t="shared" si="130"/>
        <v>0</v>
      </c>
      <c r="O139" s="2">
        <f t="shared" si="130"/>
        <v>0</v>
      </c>
      <c r="P139" s="2">
        <f t="shared" si="130"/>
        <v>0</v>
      </c>
      <c r="Q139" s="2">
        <f t="shared" si="130"/>
        <v>0</v>
      </c>
      <c r="R139" s="2">
        <f t="shared" si="130"/>
        <v>0</v>
      </c>
      <c r="S139" s="2">
        <f t="shared" si="130"/>
        <v>0</v>
      </c>
      <c r="T139" s="2">
        <f t="shared" si="130"/>
        <v>0</v>
      </c>
      <c r="U139" s="2">
        <f t="shared" si="130"/>
        <v>0</v>
      </c>
      <c r="V139" s="2">
        <f t="shared" si="130"/>
        <v>0</v>
      </c>
      <c r="W139" s="2">
        <f t="shared" si="130"/>
        <v>0</v>
      </c>
      <c r="X139" s="2">
        <f t="shared" si="130"/>
        <v>0</v>
      </c>
      <c r="Y139" s="2">
        <f t="shared" si="130"/>
        <v>0</v>
      </c>
      <c r="Z139" s="2">
        <f t="shared" si="130"/>
        <v>0</v>
      </c>
      <c r="AA139" s="2">
        <f t="shared" si="130"/>
        <v>0</v>
      </c>
      <c r="AB139" s="2">
        <f t="shared" si="130"/>
        <v>0</v>
      </c>
      <c r="AC139" s="2">
        <f t="shared" si="130"/>
        <v>0</v>
      </c>
      <c r="AD139" s="2">
        <f t="shared" si="130"/>
        <v>0</v>
      </c>
      <c r="AE139" s="2">
        <f t="shared" si="130"/>
        <v>0</v>
      </c>
      <c r="AF139" s="2">
        <f t="shared" si="130"/>
        <v>0</v>
      </c>
      <c r="AG139" s="2">
        <f t="shared" si="130"/>
        <v>0</v>
      </c>
      <c r="AH139" s="2">
        <f t="shared" si="130"/>
        <v>0</v>
      </c>
      <c r="AI139" s="2">
        <f t="shared" si="130"/>
        <v>0</v>
      </c>
      <c r="AJ139" s="2">
        <f t="shared" si="130"/>
        <v>0</v>
      </c>
      <c r="AK139" s="2">
        <f t="shared" si="130"/>
        <v>0</v>
      </c>
      <c r="AL139" s="2">
        <f t="shared" si="130"/>
        <v>0</v>
      </c>
      <c r="AM139" s="2" t="str">
        <f t="shared" si="130"/>
        <v/>
      </c>
      <c r="AN139" s="2" t="str">
        <f t="shared" si="130"/>
        <v/>
      </c>
      <c r="AO139" s="2" t="str">
        <f t="shared" si="130"/>
        <v/>
      </c>
      <c r="AP139" s="2" t="str">
        <f t="shared" si="130"/>
        <v/>
      </c>
      <c r="AQ139" s="2" t="str">
        <f t="shared" si="130"/>
        <v/>
      </c>
      <c r="AR139" s="2" t="str">
        <f t="shared" si="130"/>
        <v/>
      </c>
      <c r="AS139" s="2" t="str">
        <f t="shared" si="130"/>
        <v/>
      </c>
      <c r="AT139" s="2" t="str">
        <f t="shared" si="130"/>
        <v/>
      </c>
      <c r="AU139" s="2" t="str">
        <f t="shared" si="130"/>
        <v/>
      </c>
      <c r="AV139" s="2" t="str">
        <f t="shared" si="130"/>
        <v/>
      </c>
      <c r="AW139" s="2" t="str">
        <f t="shared" si="130"/>
        <v/>
      </c>
      <c r="AX139" s="2" t="str">
        <f t="shared" si="130"/>
        <v/>
      </c>
      <c r="AY139" s="2" t="str">
        <f t="shared" si="130"/>
        <v/>
      </c>
      <c r="AZ139" s="2" t="str">
        <f t="shared" si="130"/>
        <v/>
      </c>
      <c r="BA139" s="2" t="str">
        <f t="shared" si="130"/>
        <v/>
      </c>
      <c r="BB139" s="2" t="str">
        <f t="shared" si="130"/>
        <v/>
      </c>
    </row>
    <row r="140" spans="1:54" ht="14.5" customHeight="1">
      <c r="A140" s="5">
        <v>42887</v>
      </c>
      <c r="B140" s="6">
        <f t="shared" si="114"/>
        <v>0</v>
      </c>
      <c r="C140" s="2">
        <f t="shared" ref="C140:BB140" si="131">IF(C83="","",C83/(1-B26))</f>
        <v>0</v>
      </c>
      <c r="D140" s="2">
        <f t="shared" si="131"/>
        <v>0</v>
      </c>
      <c r="E140" s="2">
        <f t="shared" si="131"/>
        <v>1.0387197350309822E-2</v>
      </c>
      <c r="F140" s="2">
        <f t="shared" si="131"/>
        <v>8.8419317066634959E-3</v>
      </c>
      <c r="G140" s="2">
        <f t="shared" si="131"/>
        <v>4.2905532976264572E-3</v>
      </c>
      <c r="H140" s="2">
        <f t="shared" si="131"/>
        <v>1.2126033436425339E-3</v>
      </c>
      <c r="I140" s="2">
        <f t="shared" si="131"/>
        <v>0</v>
      </c>
      <c r="J140" s="2">
        <f t="shared" si="131"/>
        <v>0</v>
      </c>
      <c r="K140" s="2">
        <f t="shared" si="131"/>
        <v>0</v>
      </c>
      <c r="L140" s="2">
        <f t="shared" si="131"/>
        <v>0</v>
      </c>
      <c r="M140" s="2">
        <f t="shared" si="131"/>
        <v>0</v>
      </c>
      <c r="N140" s="2">
        <f t="shared" si="131"/>
        <v>0</v>
      </c>
      <c r="O140" s="2">
        <f t="shared" si="131"/>
        <v>0</v>
      </c>
      <c r="P140" s="2">
        <f t="shared" si="131"/>
        <v>0</v>
      </c>
      <c r="Q140" s="2">
        <f t="shared" si="131"/>
        <v>0</v>
      </c>
      <c r="R140" s="2">
        <f t="shared" si="131"/>
        <v>0</v>
      </c>
      <c r="S140" s="2">
        <f t="shared" si="131"/>
        <v>0</v>
      </c>
      <c r="T140" s="2">
        <f t="shared" si="131"/>
        <v>0</v>
      </c>
      <c r="U140" s="2">
        <f t="shared" si="131"/>
        <v>0</v>
      </c>
      <c r="V140" s="2">
        <f t="shared" si="131"/>
        <v>0</v>
      </c>
      <c r="W140" s="2">
        <f t="shared" si="131"/>
        <v>0</v>
      </c>
      <c r="X140" s="2">
        <f t="shared" si="131"/>
        <v>0</v>
      </c>
      <c r="Y140" s="2">
        <f t="shared" si="131"/>
        <v>0</v>
      </c>
      <c r="Z140" s="2">
        <f t="shared" si="131"/>
        <v>0</v>
      </c>
      <c r="AA140" s="2">
        <f t="shared" si="131"/>
        <v>0</v>
      </c>
      <c r="AB140" s="2">
        <f t="shared" si="131"/>
        <v>0</v>
      </c>
      <c r="AC140" s="2">
        <f t="shared" si="131"/>
        <v>0</v>
      </c>
      <c r="AD140" s="2">
        <f t="shared" si="131"/>
        <v>0</v>
      </c>
      <c r="AE140" s="2">
        <f t="shared" si="131"/>
        <v>0</v>
      </c>
      <c r="AF140" s="2">
        <f t="shared" si="131"/>
        <v>0</v>
      </c>
      <c r="AG140" s="2">
        <f t="shared" si="131"/>
        <v>0</v>
      </c>
      <c r="AH140" s="2">
        <f t="shared" si="131"/>
        <v>0</v>
      </c>
      <c r="AI140" s="2">
        <f t="shared" si="131"/>
        <v>0</v>
      </c>
      <c r="AJ140" s="2">
        <f t="shared" si="131"/>
        <v>0</v>
      </c>
      <c r="AK140" s="2">
        <f t="shared" si="131"/>
        <v>0</v>
      </c>
      <c r="AL140" s="2" t="str">
        <f t="shared" si="131"/>
        <v/>
      </c>
      <c r="AM140" s="2" t="str">
        <f t="shared" si="131"/>
        <v/>
      </c>
      <c r="AN140" s="2" t="str">
        <f t="shared" si="131"/>
        <v/>
      </c>
      <c r="AO140" s="2" t="str">
        <f t="shared" si="131"/>
        <v/>
      </c>
      <c r="AP140" s="2" t="str">
        <f t="shared" si="131"/>
        <v/>
      </c>
      <c r="AQ140" s="2" t="str">
        <f t="shared" si="131"/>
        <v/>
      </c>
      <c r="AR140" s="2" t="str">
        <f t="shared" si="131"/>
        <v/>
      </c>
      <c r="AS140" s="2" t="str">
        <f t="shared" si="131"/>
        <v/>
      </c>
      <c r="AT140" s="2" t="str">
        <f t="shared" si="131"/>
        <v/>
      </c>
      <c r="AU140" s="2" t="str">
        <f t="shared" si="131"/>
        <v/>
      </c>
      <c r="AV140" s="2" t="str">
        <f t="shared" si="131"/>
        <v/>
      </c>
      <c r="AW140" s="2" t="str">
        <f t="shared" si="131"/>
        <v/>
      </c>
      <c r="AX140" s="2" t="str">
        <f t="shared" si="131"/>
        <v/>
      </c>
      <c r="AY140" s="2" t="str">
        <f t="shared" si="131"/>
        <v/>
      </c>
      <c r="AZ140" s="2" t="str">
        <f t="shared" si="131"/>
        <v/>
      </c>
      <c r="BA140" s="2" t="str">
        <f t="shared" si="131"/>
        <v/>
      </c>
      <c r="BB140" s="2" t="str">
        <f t="shared" si="131"/>
        <v/>
      </c>
    </row>
    <row r="141" spans="1:54" ht="14.5" customHeight="1">
      <c r="A141" s="5">
        <v>42917</v>
      </c>
      <c r="B141" s="6">
        <f t="shared" si="114"/>
        <v>0</v>
      </c>
      <c r="C141" s="2">
        <f t="shared" ref="C141:BB141" si="132">IF(C84="","",C84/(1-B27))</f>
        <v>0</v>
      </c>
      <c r="D141" s="2">
        <f t="shared" si="132"/>
        <v>0</v>
      </c>
      <c r="E141" s="2">
        <f t="shared" si="132"/>
        <v>9.6333475885116981E-3</v>
      </c>
      <c r="F141" s="2">
        <f t="shared" si="132"/>
        <v>6.435491348363148E-3</v>
      </c>
      <c r="G141" s="2">
        <f t="shared" si="132"/>
        <v>3.2256457473851972E-3</v>
      </c>
      <c r="H141" s="2">
        <f t="shared" si="132"/>
        <v>5.6303486031475444E-3</v>
      </c>
      <c r="I141" s="2">
        <f t="shared" si="132"/>
        <v>0</v>
      </c>
      <c r="J141" s="2">
        <f t="shared" si="132"/>
        <v>0</v>
      </c>
      <c r="K141" s="2">
        <f t="shared" si="132"/>
        <v>0</v>
      </c>
      <c r="L141" s="2">
        <f t="shared" si="132"/>
        <v>0</v>
      </c>
      <c r="M141" s="2">
        <f t="shared" si="132"/>
        <v>0</v>
      </c>
      <c r="N141" s="2">
        <f t="shared" si="132"/>
        <v>0</v>
      </c>
      <c r="O141" s="2">
        <f t="shared" si="132"/>
        <v>0</v>
      </c>
      <c r="P141" s="2">
        <f t="shared" si="132"/>
        <v>0</v>
      </c>
      <c r="Q141" s="2">
        <f t="shared" si="132"/>
        <v>0</v>
      </c>
      <c r="R141" s="2">
        <f t="shared" si="132"/>
        <v>0</v>
      </c>
      <c r="S141" s="2">
        <f t="shared" si="132"/>
        <v>0</v>
      </c>
      <c r="T141" s="2">
        <f t="shared" si="132"/>
        <v>0</v>
      </c>
      <c r="U141" s="2">
        <f t="shared" si="132"/>
        <v>0</v>
      </c>
      <c r="V141" s="2">
        <f t="shared" si="132"/>
        <v>0</v>
      </c>
      <c r="W141" s="2">
        <f t="shared" si="132"/>
        <v>0</v>
      </c>
      <c r="X141" s="2">
        <f t="shared" si="132"/>
        <v>0</v>
      </c>
      <c r="Y141" s="2">
        <f t="shared" si="132"/>
        <v>0</v>
      </c>
      <c r="Z141" s="2">
        <f t="shared" si="132"/>
        <v>0</v>
      </c>
      <c r="AA141" s="2">
        <f t="shared" si="132"/>
        <v>0</v>
      </c>
      <c r="AB141" s="2">
        <f t="shared" si="132"/>
        <v>0</v>
      </c>
      <c r="AC141" s="2">
        <f t="shared" si="132"/>
        <v>0</v>
      </c>
      <c r="AD141" s="2">
        <f t="shared" si="132"/>
        <v>0</v>
      </c>
      <c r="AE141" s="2">
        <f t="shared" si="132"/>
        <v>0</v>
      </c>
      <c r="AF141" s="2">
        <f t="shared" si="132"/>
        <v>0</v>
      </c>
      <c r="AG141" s="2">
        <f t="shared" si="132"/>
        <v>0</v>
      </c>
      <c r="AH141" s="2">
        <f t="shared" si="132"/>
        <v>0</v>
      </c>
      <c r="AI141" s="2">
        <f t="shared" si="132"/>
        <v>0</v>
      </c>
      <c r="AJ141" s="2">
        <f t="shared" si="132"/>
        <v>0</v>
      </c>
      <c r="AK141" s="2" t="str">
        <f t="shared" si="132"/>
        <v/>
      </c>
      <c r="AL141" s="2" t="str">
        <f t="shared" si="132"/>
        <v/>
      </c>
      <c r="AM141" s="2" t="str">
        <f t="shared" si="132"/>
        <v/>
      </c>
      <c r="AN141" s="2" t="str">
        <f t="shared" si="132"/>
        <v/>
      </c>
      <c r="AO141" s="2" t="str">
        <f t="shared" si="132"/>
        <v/>
      </c>
      <c r="AP141" s="2" t="str">
        <f t="shared" si="132"/>
        <v/>
      </c>
      <c r="AQ141" s="2" t="str">
        <f t="shared" si="132"/>
        <v/>
      </c>
      <c r="AR141" s="2" t="str">
        <f t="shared" si="132"/>
        <v/>
      </c>
      <c r="AS141" s="2" t="str">
        <f t="shared" si="132"/>
        <v/>
      </c>
      <c r="AT141" s="2" t="str">
        <f t="shared" si="132"/>
        <v/>
      </c>
      <c r="AU141" s="2" t="str">
        <f t="shared" si="132"/>
        <v/>
      </c>
      <c r="AV141" s="2" t="str">
        <f t="shared" si="132"/>
        <v/>
      </c>
      <c r="AW141" s="2" t="str">
        <f t="shared" si="132"/>
        <v/>
      </c>
      <c r="AX141" s="2" t="str">
        <f t="shared" si="132"/>
        <v/>
      </c>
      <c r="AY141" s="2" t="str">
        <f t="shared" si="132"/>
        <v/>
      </c>
      <c r="AZ141" s="2" t="str">
        <f t="shared" si="132"/>
        <v/>
      </c>
      <c r="BA141" s="2" t="str">
        <f t="shared" si="132"/>
        <v/>
      </c>
      <c r="BB141" s="2" t="str">
        <f t="shared" si="132"/>
        <v/>
      </c>
    </row>
    <row r="142" spans="1:54" ht="14.5" customHeight="1">
      <c r="A142" s="5">
        <v>42948</v>
      </c>
      <c r="B142" s="6">
        <f t="shared" si="114"/>
        <v>0</v>
      </c>
      <c r="C142" s="2">
        <f t="shared" ref="C142:BB142" si="133">IF(C85="","",C85/(1-B28))</f>
        <v>0</v>
      </c>
      <c r="D142" s="2">
        <f t="shared" si="133"/>
        <v>0</v>
      </c>
      <c r="E142" s="2">
        <f t="shared" si="133"/>
        <v>6.9267908163896993E-3</v>
      </c>
      <c r="F142" s="2">
        <f t="shared" si="133"/>
        <v>5.8092448475035438E-3</v>
      </c>
      <c r="G142" s="2">
        <f t="shared" si="133"/>
        <v>5.167436491839073E-3</v>
      </c>
      <c r="H142" s="2">
        <f t="shared" si="133"/>
        <v>5.5983170933484438E-3</v>
      </c>
      <c r="I142" s="2">
        <f t="shared" si="133"/>
        <v>0</v>
      </c>
      <c r="J142" s="2">
        <f t="shared" si="133"/>
        <v>0</v>
      </c>
      <c r="K142" s="2">
        <f t="shared" si="133"/>
        <v>0</v>
      </c>
      <c r="L142" s="2">
        <f t="shared" si="133"/>
        <v>0</v>
      </c>
      <c r="M142" s="2">
        <f t="shared" si="133"/>
        <v>0</v>
      </c>
      <c r="N142" s="2">
        <f t="shared" si="133"/>
        <v>0</v>
      </c>
      <c r="O142" s="2">
        <f t="shared" si="133"/>
        <v>0</v>
      </c>
      <c r="P142" s="2">
        <f t="shared" si="133"/>
        <v>0</v>
      </c>
      <c r="Q142" s="2">
        <f t="shared" si="133"/>
        <v>0</v>
      </c>
      <c r="R142" s="2">
        <f t="shared" si="133"/>
        <v>0</v>
      </c>
      <c r="S142" s="2">
        <f t="shared" si="133"/>
        <v>0</v>
      </c>
      <c r="T142" s="2">
        <f t="shared" si="133"/>
        <v>0</v>
      </c>
      <c r="U142" s="2">
        <f t="shared" si="133"/>
        <v>0</v>
      </c>
      <c r="V142" s="2">
        <f t="shared" si="133"/>
        <v>0</v>
      </c>
      <c r="W142" s="2">
        <f t="shared" si="133"/>
        <v>0</v>
      </c>
      <c r="X142" s="2">
        <f t="shared" si="133"/>
        <v>0</v>
      </c>
      <c r="Y142" s="2">
        <f t="shared" si="133"/>
        <v>0</v>
      </c>
      <c r="Z142" s="2">
        <f t="shared" si="133"/>
        <v>0</v>
      </c>
      <c r="AA142" s="2">
        <f t="shared" si="133"/>
        <v>0</v>
      </c>
      <c r="AB142" s="2">
        <f t="shared" si="133"/>
        <v>0</v>
      </c>
      <c r="AC142" s="2">
        <f t="shared" si="133"/>
        <v>0</v>
      </c>
      <c r="AD142" s="2">
        <f t="shared" si="133"/>
        <v>0</v>
      </c>
      <c r="AE142" s="2">
        <f t="shared" si="133"/>
        <v>0</v>
      </c>
      <c r="AF142" s="2">
        <f t="shared" si="133"/>
        <v>0</v>
      </c>
      <c r="AG142" s="2">
        <f t="shared" si="133"/>
        <v>0</v>
      </c>
      <c r="AH142" s="2">
        <f t="shared" si="133"/>
        <v>0</v>
      </c>
      <c r="AI142" s="2">
        <f t="shared" si="133"/>
        <v>0</v>
      </c>
      <c r="AJ142" s="2" t="str">
        <f t="shared" si="133"/>
        <v/>
      </c>
      <c r="AK142" s="2" t="str">
        <f t="shared" si="133"/>
        <v/>
      </c>
      <c r="AL142" s="2" t="str">
        <f t="shared" si="133"/>
        <v/>
      </c>
      <c r="AM142" s="2" t="str">
        <f t="shared" si="133"/>
        <v/>
      </c>
      <c r="AN142" s="2" t="str">
        <f t="shared" si="133"/>
        <v/>
      </c>
      <c r="AO142" s="2" t="str">
        <f t="shared" si="133"/>
        <v/>
      </c>
      <c r="AP142" s="2" t="str">
        <f t="shared" si="133"/>
        <v/>
      </c>
      <c r="AQ142" s="2" t="str">
        <f t="shared" si="133"/>
        <v/>
      </c>
      <c r="AR142" s="2" t="str">
        <f t="shared" si="133"/>
        <v/>
      </c>
      <c r="AS142" s="2" t="str">
        <f t="shared" si="133"/>
        <v/>
      </c>
      <c r="AT142" s="2" t="str">
        <f t="shared" si="133"/>
        <v/>
      </c>
      <c r="AU142" s="2" t="str">
        <f t="shared" si="133"/>
        <v/>
      </c>
      <c r="AV142" s="2" t="str">
        <f t="shared" si="133"/>
        <v/>
      </c>
      <c r="AW142" s="2" t="str">
        <f t="shared" si="133"/>
        <v/>
      </c>
      <c r="AX142" s="2" t="str">
        <f t="shared" si="133"/>
        <v/>
      </c>
      <c r="AY142" s="2" t="str">
        <f t="shared" si="133"/>
        <v/>
      </c>
      <c r="AZ142" s="2" t="str">
        <f t="shared" si="133"/>
        <v/>
      </c>
      <c r="BA142" s="2" t="str">
        <f t="shared" si="133"/>
        <v/>
      </c>
      <c r="BB142" s="2" t="str">
        <f t="shared" si="133"/>
        <v/>
      </c>
    </row>
    <row r="143" spans="1:54" ht="14.5" customHeight="1">
      <c r="A143" s="5">
        <v>42979</v>
      </c>
      <c r="B143" s="6">
        <f t="shared" si="114"/>
        <v>0</v>
      </c>
      <c r="C143" s="2">
        <f t="shared" ref="C143:BB143" si="134">IF(C86="","",C86/(1-B29))</f>
        <v>0</v>
      </c>
      <c r="D143" s="2">
        <f t="shared" si="134"/>
        <v>0</v>
      </c>
      <c r="E143" s="2">
        <f t="shared" si="134"/>
        <v>5.2360699957599574E-3</v>
      </c>
      <c r="F143" s="2">
        <f t="shared" si="134"/>
        <v>5.514638755675305E-3</v>
      </c>
      <c r="G143" s="2">
        <f t="shared" si="134"/>
        <v>3.7756211800689453E-3</v>
      </c>
      <c r="H143" s="2">
        <f t="shared" si="134"/>
        <v>4.0445971762865223E-3</v>
      </c>
      <c r="I143" s="2">
        <f t="shared" si="134"/>
        <v>0</v>
      </c>
      <c r="J143" s="2">
        <f t="shared" si="134"/>
        <v>0</v>
      </c>
      <c r="K143" s="2">
        <f t="shared" si="134"/>
        <v>0</v>
      </c>
      <c r="L143" s="2">
        <f t="shared" si="134"/>
        <v>0</v>
      </c>
      <c r="M143" s="2">
        <f t="shared" si="134"/>
        <v>0</v>
      </c>
      <c r="N143" s="2">
        <f t="shared" si="134"/>
        <v>0</v>
      </c>
      <c r="O143" s="2">
        <f t="shared" si="134"/>
        <v>0</v>
      </c>
      <c r="P143" s="2">
        <f t="shared" si="134"/>
        <v>0</v>
      </c>
      <c r="Q143" s="2">
        <f t="shared" si="134"/>
        <v>0</v>
      </c>
      <c r="R143" s="2">
        <f t="shared" si="134"/>
        <v>0</v>
      </c>
      <c r="S143" s="2">
        <f t="shared" si="134"/>
        <v>0</v>
      </c>
      <c r="T143" s="2">
        <f t="shared" si="134"/>
        <v>0</v>
      </c>
      <c r="U143" s="2">
        <f t="shared" si="134"/>
        <v>0</v>
      </c>
      <c r="V143" s="2">
        <f t="shared" si="134"/>
        <v>0</v>
      </c>
      <c r="W143" s="2">
        <f t="shared" si="134"/>
        <v>0</v>
      </c>
      <c r="X143" s="2">
        <f t="shared" si="134"/>
        <v>0</v>
      </c>
      <c r="Y143" s="2">
        <f t="shared" si="134"/>
        <v>0</v>
      </c>
      <c r="Z143" s="2">
        <f t="shared" si="134"/>
        <v>0</v>
      </c>
      <c r="AA143" s="2">
        <f t="shared" si="134"/>
        <v>0</v>
      </c>
      <c r="AB143" s="2">
        <f t="shared" si="134"/>
        <v>0</v>
      </c>
      <c r="AC143" s="2">
        <f t="shared" si="134"/>
        <v>0</v>
      </c>
      <c r="AD143" s="2">
        <f t="shared" si="134"/>
        <v>0</v>
      </c>
      <c r="AE143" s="2">
        <f t="shared" si="134"/>
        <v>0</v>
      </c>
      <c r="AF143" s="2">
        <f t="shared" si="134"/>
        <v>0</v>
      </c>
      <c r="AG143" s="2">
        <f t="shared" si="134"/>
        <v>0</v>
      </c>
      <c r="AH143" s="2">
        <f t="shared" si="134"/>
        <v>0</v>
      </c>
      <c r="AI143" s="2" t="str">
        <f t="shared" si="134"/>
        <v/>
      </c>
      <c r="AJ143" s="2" t="str">
        <f t="shared" si="134"/>
        <v/>
      </c>
      <c r="AK143" s="2" t="str">
        <f t="shared" si="134"/>
        <v/>
      </c>
      <c r="AL143" s="2" t="str">
        <f t="shared" si="134"/>
        <v/>
      </c>
      <c r="AM143" s="2" t="str">
        <f t="shared" si="134"/>
        <v/>
      </c>
      <c r="AN143" s="2" t="str">
        <f t="shared" si="134"/>
        <v/>
      </c>
      <c r="AO143" s="2" t="str">
        <f t="shared" si="134"/>
        <v/>
      </c>
      <c r="AP143" s="2" t="str">
        <f t="shared" si="134"/>
        <v/>
      </c>
      <c r="AQ143" s="2" t="str">
        <f t="shared" si="134"/>
        <v/>
      </c>
      <c r="AR143" s="2" t="str">
        <f t="shared" si="134"/>
        <v/>
      </c>
      <c r="AS143" s="2" t="str">
        <f t="shared" si="134"/>
        <v/>
      </c>
      <c r="AT143" s="2" t="str">
        <f t="shared" si="134"/>
        <v/>
      </c>
      <c r="AU143" s="2" t="str">
        <f t="shared" si="134"/>
        <v/>
      </c>
      <c r="AV143" s="2" t="str">
        <f t="shared" si="134"/>
        <v/>
      </c>
      <c r="AW143" s="2" t="str">
        <f t="shared" si="134"/>
        <v/>
      </c>
      <c r="AX143" s="2" t="str">
        <f t="shared" si="134"/>
        <v/>
      </c>
      <c r="AY143" s="2" t="str">
        <f t="shared" si="134"/>
        <v/>
      </c>
      <c r="AZ143" s="2" t="str">
        <f t="shared" si="134"/>
        <v/>
      </c>
      <c r="BA143" s="2" t="str">
        <f t="shared" si="134"/>
        <v/>
      </c>
      <c r="BB143" s="2" t="str">
        <f t="shared" si="134"/>
        <v/>
      </c>
    </row>
    <row r="144" spans="1:54" ht="14.5" customHeight="1">
      <c r="A144" s="5">
        <v>43009</v>
      </c>
      <c r="B144" s="6">
        <f t="shared" si="114"/>
        <v>0</v>
      </c>
      <c r="C144" s="2">
        <f t="shared" ref="C144:BB144" si="135">IF(C87="","",C87/(1-B30))</f>
        <v>0</v>
      </c>
      <c r="D144" s="2">
        <f t="shared" si="135"/>
        <v>0</v>
      </c>
      <c r="E144" s="2">
        <f t="shared" si="135"/>
        <v>3.5601810919036014E-3</v>
      </c>
      <c r="F144" s="2">
        <f t="shared" si="135"/>
        <v>2.806807351759766E-3</v>
      </c>
      <c r="G144" s="2">
        <f t="shared" si="135"/>
        <v>2.0757845969162328E-3</v>
      </c>
      <c r="H144" s="2">
        <f t="shared" si="135"/>
        <v>2.3655696483086243E-3</v>
      </c>
      <c r="I144" s="2">
        <f t="shared" si="135"/>
        <v>0</v>
      </c>
      <c r="J144" s="2">
        <f t="shared" si="135"/>
        <v>0</v>
      </c>
      <c r="K144" s="2">
        <f t="shared" si="135"/>
        <v>0</v>
      </c>
      <c r="L144" s="2">
        <f t="shared" si="135"/>
        <v>0</v>
      </c>
      <c r="M144" s="2">
        <f t="shared" si="135"/>
        <v>0</v>
      </c>
      <c r="N144" s="2">
        <f t="shared" si="135"/>
        <v>0</v>
      </c>
      <c r="O144" s="2">
        <f t="shared" si="135"/>
        <v>0</v>
      </c>
      <c r="P144" s="2">
        <f t="shared" si="135"/>
        <v>0</v>
      </c>
      <c r="Q144" s="2">
        <f t="shared" si="135"/>
        <v>0</v>
      </c>
      <c r="R144" s="2">
        <f t="shared" si="135"/>
        <v>0</v>
      </c>
      <c r="S144" s="2">
        <f t="shared" si="135"/>
        <v>0</v>
      </c>
      <c r="T144" s="2">
        <f t="shared" si="135"/>
        <v>0</v>
      </c>
      <c r="U144" s="2">
        <f t="shared" si="135"/>
        <v>0</v>
      </c>
      <c r="V144" s="2">
        <f t="shared" si="135"/>
        <v>0</v>
      </c>
      <c r="W144" s="2">
        <f t="shared" si="135"/>
        <v>0</v>
      </c>
      <c r="X144" s="2">
        <f t="shared" si="135"/>
        <v>0</v>
      </c>
      <c r="Y144" s="2">
        <f t="shared" si="135"/>
        <v>0</v>
      </c>
      <c r="Z144" s="2">
        <f t="shared" si="135"/>
        <v>0</v>
      </c>
      <c r="AA144" s="2">
        <f t="shared" si="135"/>
        <v>0</v>
      </c>
      <c r="AB144" s="2">
        <f t="shared" si="135"/>
        <v>0</v>
      </c>
      <c r="AC144" s="2">
        <f t="shared" si="135"/>
        <v>0</v>
      </c>
      <c r="AD144" s="2">
        <f t="shared" si="135"/>
        <v>0</v>
      </c>
      <c r="AE144" s="2">
        <f t="shared" si="135"/>
        <v>0</v>
      </c>
      <c r="AF144" s="2">
        <f t="shared" si="135"/>
        <v>0</v>
      </c>
      <c r="AG144" s="2">
        <f t="shared" si="135"/>
        <v>0</v>
      </c>
      <c r="AH144" s="2" t="str">
        <f t="shared" si="135"/>
        <v/>
      </c>
      <c r="AI144" s="2" t="str">
        <f t="shared" si="135"/>
        <v/>
      </c>
      <c r="AJ144" s="2" t="str">
        <f t="shared" si="135"/>
        <v/>
      </c>
      <c r="AK144" s="2" t="str">
        <f t="shared" si="135"/>
        <v/>
      </c>
      <c r="AL144" s="2" t="str">
        <f t="shared" si="135"/>
        <v/>
      </c>
      <c r="AM144" s="2" t="str">
        <f t="shared" si="135"/>
        <v/>
      </c>
      <c r="AN144" s="2" t="str">
        <f t="shared" si="135"/>
        <v/>
      </c>
      <c r="AO144" s="2" t="str">
        <f t="shared" si="135"/>
        <v/>
      </c>
      <c r="AP144" s="2" t="str">
        <f t="shared" si="135"/>
        <v/>
      </c>
      <c r="AQ144" s="2" t="str">
        <f t="shared" si="135"/>
        <v/>
      </c>
      <c r="AR144" s="2" t="str">
        <f t="shared" si="135"/>
        <v/>
      </c>
      <c r="AS144" s="2" t="str">
        <f t="shared" si="135"/>
        <v/>
      </c>
      <c r="AT144" s="2" t="str">
        <f t="shared" si="135"/>
        <v/>
      </c>
      <c r="AU144" s="2" t="str">
        <f t="shared" si="135"/>
        <v/>
      </c>
      <c r="AV144" s="2" t="str">
        <f t="shared" si="135"/>
        <v/>
      </c>
      <c r="AW144" s="2" t="str">
        <f t="shared" si="135"/>
        <v/>
      </c>
      <c r="AX144" s="2" t="str">
        <f t="shared" si="135"/>
        <v/>
      </c>
      <c r="AY144" s="2" t="str">
        <f t="shared" si="135"/>
        <v/>
      </c>
      <c r="AZ144" s="2" t="str">
        <f t="shared" si="135"/>
        <v/>
      </c>
      <c r="BA144" s="2" t="str">
        <f t="shared" si="135"/>
        <v/>
      </c>
      <c r="BB144" s="2" t="str">
        <f t="shared" si="135"/>
        <v/>
      </c>
    </row>
    <row r="145" spans="1:54" ht="14.5" customHeight="1">
      <c r="A145" s="5">
        <v>43040</v>
      </c>
      <c r="B145" s="6">
        <f t="shared" si="114"/>
        <v>0</v>
      </c>
      <c r="C145" s="2">
        <f t="shared" ref="C145:BB145" si="136">IF(C88="","",C88/(1-B31))</f>
        <v>0</v>
      </c>
      <c r="D145" s="2">
        <f t="shared" si="136"/>
        <v>0</v>
      </c>
      <c r="E145" s="2">
        <f t="shared" si="136"/>
        <v>2.1512212578141498E-3</v>
      </c>
      <c r="F145" s="2">
        <f t="shared" si="136"/>
        <v>2.1908791370358473E-3</v>
      </c>
      <c r="G145" s="2">
        <f t="shared" si="136"/>
        <v>2.0569173706498785E-3</v>
      </c>
      <c r="H145" s="2">
        <f t="shared" si="136"/>
        <v>2.5564846360421074E-3</v>
      </c>
      <c r="I145" s="2">
        <f t="shared" si="136"/>
        <v>0</v>
      </c>
      <c r="J145" s="2">
        <f t="shared" si="136"/>
        <v>0</v>
      </c>
      <c r="K145" s="2">
        <f t="shared" si="136"/>
        <v>0</v>
      </c>
      <c r="L145" s="2">
        <f t="shared" si="136"/>
        <v>0</v>
      </c>
      <c r="M145" s="2">
        <f t="shared" si="136"/>
        <v>0</v>
      </c>
      <c r="N145" s="2">
        <f t="shared" si="136"/>
        <v>0</v>
      </c>
      <c r="O145" s="2">
        <f t="shared" si="136"/>
        <v>0</v>
      </c>
      <c r="P145" s="2">
        <f t="shared" si="136"/>
        <v>0</v>
      </c>
      <c r="Q145" s="2">
        <f t="shared" si="136"/>
        <v>0</v>
      </c>
      <c r="R145" s="2">
        <f t="shared" si="136"/>
        <v>0</v>
      </c>
      <c r="S145" s="2">
        <f t="shared" si="136"/>
        <v>0</v>
      </c>
      <c r="T145" s="2">
        <f t="shared" si="136"/>
        <v>0</v>
      </c>
      <c r="U145" s="2">
        <f t="shared" si="136"/>
        <v>0</v>
      </c>
      <c r="V145" s="2">
        <f t="shared" si="136"/>
        <v>0</v>
      </c>
      <c r="W145" s="2">
        <f t="shared" si="136"/>
        <v>0</v>
      </c>
      <c r="X145" s="2">
        <f t="shared" si="136"/>
        <v>0</v>
      </c>
      <c r="Y145" s="2">
        <f t="shared" si="136"/>
        <v>0</v>
      </c>
      <c r="Z145" s="2">
        <f t="shared" si="136"/>
        <v>0</v>
      </c>
      <c r="AA145" s="2">
        <f t="shared" si="136"/>
        <v>0</v>
      </c>
      <c r="AB145" s="2">
        <f t="shared" si="136"/>
        <v>0</v>
      </c>
      <c r="AC145" s="2">
        <f t="shared" si="136"/>
        <v>0</v>
      </c>
      <c r="AD145" s="2">
        <f t="shared" si="136"/>
        <v>2.036701963831109E-4</v>
      </c>
      <c r="AE145" s="2">
        <f t="shared" si="136"/>
        <v>0</v>
      </c>
      <c r="AF145" s="2">
        <f t="shared" si="136"/>
        <v>0</v>
      </c>
      <c r="AG145" s="2" t="str">
        <f t="shared" si="136"/>
        <v/>
      </c>
      <c r="AH145" s="2" t="str">
        <f t="shared" si="136"/>
        <v/>
      </c>
      <c r="AI145" s="2" t="str">
        <f t="shared" si="136"/>
        <v/>
      </c>
      <c r="AJ145" s="2" t="str">
        <f t="shared" si="136"/>
        <v/>
      </c>
      <c r="AK145" s="2" t="str">
        <f t="shared" si="136"/>
        <v/>
      </c>
      <c r="AL145" s="2" t="str">
        <f t="shared" si="136"/>
        <v/>
      </c>
      <c r="AM145" s="2" t="str">
        <f t="shared" si="136"/>
        <v/>
      </c>
      <c r="AN145" s="2" t="str">
        <f t="shared" si="136"/>
        <v/>
      </c>
      <c r="AO145" s="2" t="str">
        <f t="shared" si="136"/>
        <v/>
      </c>
      <c r="AP145" s="2" t="str">
        <f t="shared" si="136"/>
        <v/>
      </c>
      <c r="AQ145" s="2" t="str">
        <f t="shared" si="136"/>
        <v/>
      </c>
      <c r="AR145" s="2" t="str">
        <f t="shared" si="136"/>
        <v/>
      </c>
      <c r="AS145" s="2" t="str">
        <f t="shared" si="136"/>
        <v/>
      </c>
      <c r="AT145" s="2" t="str">
        <f t="shared" si="136"/>
        <v/>
      </c>
      <c r="AU145" s="2" t="str">
        <f t="shared" si="136"/>
        <v/>
      </c>
      <c r="AV145" s="2" t="str">
        <f t="shared" si="136"/>
        <v/>
      </c>
      <c r="AW145" s="2" t="str">
        <f t="shared" si="136"/>
        <v/>
      </c>
      <c r="AX145" s="2" t="str">
        <f t="shared" si="136"/>
        <v/>
      </c>
      <c r="AY145" s="2" t="str">
        <f t="shared" si="136"/>
        <v/>
      </c>
      <c r="AZ145" s="2" t="str">
        <f t="shared" si="136"/>
        <v/>
      </c>
      <c r="BA145" s="2" t="str">
        <f t="shared" si="136"/>
        <v/>
      </c>
      <c r="BB145" s="2" t="str">
        <f t="shared" si="136"/>
        <v/>
      </c>
    </row>
    <row r="146" spans="1:54" ht="14.5" customHeight="1">
      <c r="A146" s="5">
        <v>43070</v>
      </c>
      <c r="B146" s="6">
        <f t="shared" si="114"/>
        <v>0</v>
      </c>
      <c r="C146" s="2">
        <f t="shared" ref="C146:BB146" si="137">IF(C89="","",C89/(1-B32))</f>
        <v>0</v>
      </c>
      <c r="D146" s="2">
        <f t="shared" si="137"/>
        <v>0</v>
      </c>
      <c r="E146" s="2">
        <f t="shared" si="137"/>
        <v>1.6127681268115553E-3</v>
      </c>
      <c r="F146" s="2">
        <f t="shared" si="137"/>
        <v>1.7727697022707639E-3</v>
      </c>
      <c r="G146" s="2">
        <f t="shared" si="137"/>
        <v>2.0271329140733375E-3</v>
      </c>
      <c r="H146" s="2">
        <f t="shared" si="137"/>
        <v>1.3619444089072066E-3</v>
      </c>
      <c r="I146" s="2">
        <f t="shared" si="137"/>
        <v>4.8122513403082827E-4</v>
      </c>
      <c r="J146" s="2">
        <f t="shared" si="137"/>
        <v>0</v>
      </c>
      <c r="K146" s="2">
        <f t="shared" si="137"/>
        <v>0</v>
      </c>
      <c r="L146" s="2">
        <f t="shared" si="137"/>
        <v>0</v>
      </c>
      <c r="M146" s="2">
        <f t="shared" si="137"/>
        <v>0</v>
      </c>
      <c r="N146" s="2">
        <f t="shared" si="137"/>
        <v>0</v>
      </c>
      <c r="O146" s="2">
        <f t="shared" si="137"/>
        <v>0</v>
      </c>
      <c r="P146" s="2">
        <f t="shared" si="137"/>
        <v>0</v>
      </c>
      <c r="Q146" s="2">
        <f t="shared" si="137"/>
        <v>0</v>
      </c>
      <c r="R146" s="2">
        <f t="shared" si="137"/>
        <v>0</v>
      </c>
      <c r="S146" s="2">
        <f t="shared" si="137"/>
        <v>0</v>
      </c>
      <c r="T146" s="2">
        <f t="shared" si="137"/>
        <v>0</v>
      </c>
      <c r="U146" s="2">
        <f t="shared" si="137"/>
        <v>0</v>
      </c>
      <c r="V146" s="2">
        <f t="shared" si="137"/>
        <v>0</v>
      </c>
      <c r="W146" s="2">
        <f t="shared" si="137"/>
        <v>0</v>
      </c>
      <c r="X146" s="2">
        <f t="shared" si="137"/>
        <v>0</v>
      </c>
      <c r="Y146" s="2">
        <f t="shared" si="137"/>
        <v>0</v>
      </c>
      <c r="Z146" s="2">
        <f t="shared" si="137"/>
        <v>0</v>
      </c>
      <c r="AA146" s="2">
        <f t="shared" si="137"/>
        <v>0</v>
      </c>
      <c r="AB146" s="2">
        <f t="shared" si="137"/>
        <v>0</v>
      </c>
      <c r="AC146" s="2">
        <f t="shared" si="137"/>
        <v>1.6125572962327171E-3</v>
      </c>
      <c r="AD146" s="2">
        <f t="shared" si="137"/>
        <v>0</v>
      </c>
      <c r="AE146" s="2">
        <f t="shared" si="137"/>
        <v>0</v>
      </c>
      <c r="AF146" s="2" t="str">
        <f t="shared" si="137"/>
        <v/>
      </c>
      <c r="AG146" s="2" t="str">
        <f t="shared" si="137"/>
        <v/>
      </c>
      <c r="AH146" s="2" t="str">
        <f t="shared" si="137"/>
        <v/>
      </c>
      <c r="AI146" s="2" t="str">
        <f t="shared" si="137"/>
        <v/>
      </c>
      <c r="AJ146" s="2" t="str">
        <f t="shared" si="137"/>
        <v/>
      </c>
      <c r="AK146" s="2" t="str">
        <f t="shared" si="137"/>
        <v/>
      </c>
      <c r="AL146" s="2" t="str">
        <f t="shared" si="137"/>
        <v/>
      </c>
      <c r="AM146" s="2" t="str">
        <f t="shared" si="137"/>
        <v/>
      </c>
      <c r="AN146" s="2" t="str">
        <f t="shared" si="137"/>
        <v/>
      </c>
      <c r="AO146" s="2" t="str">
        <f t="shared" si="137"/>
        <v/>
      </c>
      <c r="AP146" s="2" t="str">
        <f t="shared" si="137"/>
        <v/>
      </c>
      <c r="AQ146" s="2" t="str">
        <f t="shared" si="137"/>
        <v/>
      </c>
      <c r="AR146" s="2" t="str">
        <f t="shared" si="137"/>
        <v/>
      </c>
      <c r="AS146" s="2" t="str">
        <f t="shared" si="137"/>
        <v/>
      </c>
      <c r="AT146" s="2" t="str">
        <f t="shared" si="137"/>
        <v/>
      </c>
      <c r="AU146" s="2" t="str">
        <f t="shared" si="137"/>
        <v/>
      </c>
      <c r="AV146" s="2" t="str">
        <f t="shared" si="137"/>
        <v/>
      </c>
      <c r="AW146" s="2" t="str">
        <f t="shared" si="137"/>
        <v/>
      </c>
      <c r="AX146" s="2" t="str">
        <f t="shared" si="137"/>
        <v/>
      </c>
      <c r="AY146" s="2" t="str">
        <f t="shared" si="137"/>
        <v/>
      </c>
      <c r="AZ146" s="2" t="str">
        <f t="shared" si="137"/>
        <v/>
      </c>
      <c r="BA146" s="2" t="str">
        <f t="shared" si="137"/>
        <v/>
      </c>
      <c r="BB146" s="2" t="str">
        <f t="shared" si="137"/>
        <v/>
      </c>
    </row>
    <row r="147" spans="1:54" ht="14.5" customHeight="1">
      <c r="A147" s="5">
        <v>43101</v>
      </c>
      <c r="B147" s="6">
        <f t="shared" si="114"/>
        <v>0</v>
      </c>
      <c r="C147" s="2">
        <f t="shared" ref="C147:BB147" si="138">IF(C90="","",C90/(1-B33))</f>
        <v>0</v>
      </c>
      <c r="D147" s="2">
        <f t="shared" si="138"/>
        <v>0</v>
      </c>
      <c r="E147" s="2">
        <f t="shared" si="138"/>
        <v>1.2332204280170237E-3</v>
      </c>
      <c r="F147" s="2">
        <f t="shared" si="138"/>
        <v>1.5506880774427039E-3</v>
      </c>
      <c r="G147" s="2">
        <f t="shared" si="138"/>
        <v>1.1741979789353328E-3</v>
      </c>
      <c r="H147" s="2">
        <f t="shared" si="138"/>
        <v>1.234436494878357E-3</v>
      </c>
      <c r="I147" s="2">
        <f t="shared" si="138"/>
        <v>0</v>
      </c>
      <c r="J147" s="2">
        <f t="shared" si="138"/>
        <v>0</v>
      </c>
      <c r="K147" s="2">
        <f t="shared" si="138"/>
        <v>0</v>
      </c>
      <c r="L147" s="2">
        <f t="shared" si="138"/>
        <v>0</v>
      </c>
      <c r="M147" s="2">
        <f t="shared" si="138"/>
        <v>0</v>
      </c>
      <c r="N147" s="2">
        <f t="shared" si="138"/>
        <v>0</v>
      </c>
      <c r="O147" s="2">
        <f t="shared" si="138"/>
        <v>0</v>
      </c>
      <c r="P147" s="2">
        <f t="shared" si="138"/>
        <v>0</v>
      </c>
      <c r="Q147" s="2">
        <f t="shared" si="138"/>
        <v>0</v>
      </c>
      <c r="R147" s="2">
        <f t="shared" si="138"/>
        <v>0</v>
      </c>
      <c r="S147" s="2">
        <f t="shared" si="138"/>
        <v>0</v>
      </c>
      <c r="T147" s="2">
        <f t="shared" si="138"/>
        <v>0</v>
      </c>
      <c r="U147" s="2">
        <f t="shared" si="138"/>
        <v>0</v>
      </c>
      <c r="V147" s="2">
        <f t="shared" si="138"/>
        <v>0</v>
      </c>
      <c r="W147" s="2">
        <f t="shared" si="138"/>
        <v>0</v>
      </c>
      <c r="X147" s="2">
        <f t="shared" si="138"/>
        <v>0</v>
      </c>
      <c r="Y147" s="2">
        <f t="shared" si="138"/>
        <v>0</v>
      </c>
      <c r="Z147" s="2">
        <f t="shared" si="138"/>
        <v>0</v>
      </c>
      <c r="AA147" s="2">
        <f t="shared" si="138"/>
        <v>1.7772513951767662E-3</v>
      </c>
      <c r="AB147" s="2">
        <f t="shared" si="138"/>
        <v>2.2008404172183852E-3</v>
      </c>
      <c r="AC147" s="2">
        <f t="shared" si="138"/>
        <v>0</v>
      </c>
      <c r="AD147" s="2">
        <f t="shared" si="138"/>
        <v>0</v>
      </c>
      <c r="AE147" s="2" t="str">
        <f t="shared" si="138"/>
        <v/>
      </c>
      <c r="AF147" s="2" t="str">
        <f t="shared" si="138"/>
        <v/>
      </c>
      <c r="AG147" s="2" t="str">
        <f t="shared" si="138"/>
        <v/>
      </c>
      <c r="AH147" s="2" t="str">
        <f t="shared" si="138"/>
        <v/>
      </c>
      <c r="AI147" s="2" t="str">
        <f t="shared" si="138"/>
        <v/>
      </c>
      <c r="AJ147" s="2" t="str">
        <f t="shared" si="138"/>
        <v/>
      </c>
      <c r="AK147" s="2" t="str">
        <f t="shared" si="138"/>
        <v/>
      </c>
      <c r="AL147" s="2" t="str">
        <f t="shared" si="138"/>
        <v/>
      </c>
      <c r="AM147" s="2" t="str">
        <f t="shared" si="138"/>
        <v/>
      </c>
      <c r="AN147" s="2" t="str">
        <f t="shared" si="138"/>
        <v/>
      </c>
      <c r="AO147" s="2" t="str">
        <f t="shared" si="138"/>
        <v/>
      </c>
      <c r="AP147" s="2" t="str">
        <f t="shared" si="138"/>
        <v/>
      </c>
      <c r="AQ147" s="2" t="str">
        <f t="shared" si="138"/>
        <v/>
      </c>
      <c r="AR147" s="2" t="str">
        <f t="shared" si="138"/>
        <v/>
      </c>
      <c r="AS147" s="2" t="str">
        <f t="shared" si="138"/>
        <v/>
      </c>
      <c r="AT147" s="2" t="str">
        <f t="shared" si="138"/>
        <v/>
      </c>
      <c r="AU147" s="2" t="str">
        <f t="shared" si="138"/>
        <v/>
      </c>
      <c r="AV147" s="2" t="str">
        <f t="shared" si="138"/>
        <v/>
      </c>
      <c r="AW147" s="2" t="str">
        <f t="shared" si="138"/>
        <v/>
      </c>
      <c r="AX147" s="2" t="str">
        <f t="shared" si="138"/>
        <v/>
      </c>
      <c r="AY147" s="2" t="str">
        <f t="shared" si="138"/>
        <v/>
      </c>
      <c r="AZ147" s="2" t="str">
        <f t="shared" si="138"/>
        <v/>
      </c>
      <c r="BA147" s="2" t="str">
        <f t="shared" si="138"/>
        <v/>
      </c>
      <c r="BB147" s="2" t="str">
        <f t="shared" si="138"/>
        <v/>
      </c>
    </row>
    <row r="148" spans="1:54" ht="14.5" customHeight="1">
      <c r="A148" s="5">
        <v>43132</v>
      </c>
      <c r="B148" s="6">
        <f t="shared" si="114"/>
        <v>0</v>
      </c>
      <c r="C148" s="2">
        <f t="shared" ref="C148:BB148" si="139">IF(C91="","",C91/(1-B34))</f>
        <v>0</v>
      </c>
      <c r="D148" s="2">
        <f t="shared" si="139"/>
        <v>0</v>
      </c>
      <c r="E148" s="2">
        <f t="shared" si="139"/>
        <v>1.7723046319717778E-3</v>
      </c>
      <c r="F148" s="2">
        <f t="shared" si="139"/>
        <v>9.9100601914322499E-4</v>
      </c>
      <c r="G148" s="2">
        <f t="shared" si="139"/>
        <v>1.4981144356845521E-3</v>
      </c>
      <c r="H148" s="2">
        <f t="shared" si="139"/>
        <v>0</v>
      </c>
      <c r="I148" s="2">
        <f t="shared" si="139"/>
        <v>0</v>
      </c>
      <c r="J148" s="2">
        <f t="shared" si="139"/>
        <v>0</v>
      </c>
      <c r="K148" s="2">
        <f t="shared" si="139"/>
        <v>0</v>
      </c>
      <c r="L148" s="2">
        <f t="shared" si="139"/>
        <v>0</v>
      </c>
      <c r="M148" s="2">
        <f t="shared" si="139"/>
        <v>0</v>
      </c>
      <c r="N148" s="2">
        <f t="shared" si="139"/>
        <v>0</v>
      </c>
      <c r="O148" s="2">
        <f t="shared" si="139"/>
        <v>0</v>
      </c>
      <c r="P148" s="2">
        <f t="shared" si="139"/>
        <v>0</v>
      </c>
      <c r="Q148" s="2">
        <f t="shared" si="139"/>
        <v>0</v>
      </c>
      <c r="R148" s="2">
        <f t="shared" si="139"/>
        <v>0</v>
      </c>
      <c r="S148" s="2">
        <f t="shared" si="139"/>
        <v>1.9797798065305519E-4</v>
      </c>
      <c r="T148" s="2">
        <f t="shared" si="139"/>
        <v>0</v>
      </c>
      <c r="U148" s="2">
        <f t="shared" si="139"/>
        <v>4.0446744575214124E-4</v>
      </c>
      <c r="V148" s="2">
        <f t="shared" si="139"/>
        <v>0</v>
      </c>
      <c r="W148" s="2">
        <f t="shared" si="139"/>
        <v>0</v>
      </c>
      <c r="X148" s="2">
        <f t="shared" si="139"/>
        <v>0</v>
      </c>
      <c r="Y148" s="2">
        <f t="shared" si="139"/>
        <v>0</v>
      </c>
      <c r="Z148" s="2">
        <f t="shared" si="139"/>
        <v>3.5818651481183462E-3</v>
      </c>
      <c r="AA148" s="2">
        <f t="shared" si="139"/>
        <v>1.2942499682682797E-3</v>
      </c>
      <c r="AB148" s="2">
        <f t="shared" si="139"/>
        <v>0</v>
      </c>
      <c r="AC148" s="2">
        <f t="shared" si="139"/>
        <v>0</v>
      </c>
      <c r="AD148" s="2" t="str">
        <f t="shared" si="139"/>
        <v/>
      </c>
      <c r="AE148" s="2" t="str">
        <f t="shared" si="139"/>
        <v/>
      </c>
      <c r="AF148" s="2" t="str">
        <f t="shared" si="139"/>
        <v/>
      </c>
      <c r="AG148" s="2" t="str">
        <f t="shared" si="139"/>
        <v/>
      </c>
      <c r="AH148" s="2" t="str">
        <f t="shared" si="139"/>
        <v/>
      </c>
      <c r="AI148" s="2" t="str">
        <f t="shared" si="139"/>
        <v/>
      </c>
      <c r="AJ148" s="2" t="str">
        <f t="shared" si="139"/>
        <v/>
      </c>
      <c r="AK148" s="2" t="str">
        <f t="shared" si="139"/>
        <v/>
      </c>
      <c r="AL148" s="2" t="str">
        <f t="shared" si="139"/>
        <v/>
      </c>
      <c r="AM148" s="2" t="str">
        <f t="shared" si="139"/>
        <v/>
      </c>
      <c r="AN148" s="2" t="str">
        <f t="shared" si="139"/>
        <v/>
      </c>
      <c r="AO148" s="2" t="str">
        <f t="shared" si="139"/>
        <v/>
      </c>
      <c r="AP148" s="2" t="str">
        <f t="shared" si="139"/>
        <v/>
      </c>
      <c r="AQ148" s="2" t="str">
        <f t="shared" si="139"/>
        <v/>
      </c>
      <c r="AR148" s="2" t="str">
        <f t="shared" si="139"/>
        <v/>
      </c>
      <c r="AS148" s="2" t="str">
        <f t="shared" si="139"/>
        <v/>
      </c>
      <c r="AT148" s="2" t="str">
        <f t="shared" si="139"/>
        <v/>
      </c>
      <c r="AU148" s="2" t="str">
        <f t="shared" si="139"/>
        <v/>
      </c>
      <c r="AV148" s="2" t="str">
        <f t="shared" si="139"/>
        <v/>
      </c>
      <c r="AW148" s="2" t="str">
        <f t="shared" si="139"/>
        <v/>
      </c>
      <c r="AX148" s="2" t="str">
        <f t="shared" si="139"/>
        <v/>
      </c>
      <c r="AY148" s="2" t="str">
        <f t="shared" si="139"/>
        <v/>
      </c>
      <c r="AZ148" s="2" t="str">
        <f t="shared" si="139"/>
        <v/>
      </c>
      <c r="BA148" s="2" t="str">
        <f t="shared" si="139"/>
        <v/>
      </c>
      <c r="BB148" s="2" t="str">
        <f t="shared" si="139"/>
        <v/>
      </c>
    </row>
    <row r="149" spans="1:54" ht="14.5" customHeight="1">
      <c r="A149" s="5">
        <v>43160</v>
      </c>
      <c r="B149" s="6">
        <f t="shared" si="114"/>
        <v>0</v>
      </c>
      <c r="C149" s="2">
        <f t="shared" ref="C149:BB149" si="140">IF(C92="","",C92/(1-B35))</f>
        <v>0</v>
      </c>
      <c r="D149" s="2">
        <f t="shared" si="140"/>
        <v>0</v>
      </c>
      <c r="E149" s="2">
        <f t="shared" si="140"/>
        <v>1.6165827548962047E-3</v>
      </c>
      <c r="F149" s="2">
        <f t="shared" si="140"/>
        <v>1.4429573840835134E-3</v>
      </c>
      <c r="G149" s="2">
        <f t="shared" si="140"/>
        <v>1.1234749228135924E-3</v>
      </c>
      <c r="H149" s="2">
        <f t="shared" si="140"/>
        <v>6.416760566644844E-4</v>
      </c>
      <c r="I149" s="2">
        <f t="shared" si="140"/>
        <v>6.1711749391476004E-4</v>
      </c>
      <c r="J149" s="2">
        <f t="shared" si="140"/>
        <v>3.8000210554921677E-4</v>
      </c>
      <c r="K149" s="2">
        <f t="shared" si="140"/>
        <v>0</v>
      </c>
      <c r="L149" s="2">
        <f t="shared" si="140"/>
        <v>2.9927907294566195E-5</v>
      </c>
      <c r="M149" s="2">
        <f t="shared" si="140"/>
        <v>0</v>
      </c>
      <c r="N149" s="2">
        <f t="shared" si="140"/>
        <v>0</v>
      </c>
      <c r="O149" s="2">
        <f t="shared" si="140"/>
        <v>0</v>
      </c>
      <c r="P149" s="2">
        <f t="shared" si="140"/>
        <v>0</v>
      </c>
      <c r="Q149" s="2">
        <f t="shared" si="140"/>
        <v>0</v>
      </c>
      <c r="R149" s="2">
        <f t="shared" si="140"/>
        <v>0</v>
      </c>
      <c r="S149" s="2">
        <f t="shared" si="140"/>
        <v>0</v>
      </c>
      <c r="T149" s="2">
        <f t="shared" si="140"/>
        <v>0</v>
      </c>
      <c r="U149" s="2">
        <f t="shared" si="140"/>
        <v>0</v>
      </c>
      <c r="V149" s="2">
        <f t="shared" si="140"/>
        <v>0</v>
      </c>
      <c r="W149" s="2">
        <f t="shared" si="140"/>
        <v>0</v>
      </c>
      <c r="X149" s="2">
        <f t="shared" si="140"/>
        <v>1.2763633760595785E-6</v>
      </c>
      <c r="Y149" s="2">
        <f t="shared" si="140"/>
        <v>2.8943730180638612E-3</v>
      </c>
      <c r="Z149" s="2">
        <f t="shared" si="140"/>
        <v>1.9440071072413996E-3</v>
      </c>
      <c r="AA149" s="2">
        <f t="shared" si="140"/>
        <v>0</v>
      </c>
      <c r="AB149" s="2">
        <f t="shared" si="140"/>
        <v>0</v>
      </c>
      <c r="AC149" s="2" t="str">
        <f t="shared" si="140"/>
        <v/>
      </c>
      <c r="AD149" s="2" t="str">
        <f t="shared" si="140"/>
        <v/>
      </c>
      <c r="AE149" s="2" t="str">
        <f t="shared" si="140"/>
        <v/>
      </c>
      <c r="AF149" s="2" t="str">
        <f t="shared" si="140"/>
        <v/>
      </c>
      <c r="AG149" s="2" t="str">
        <f t="shared" si="140"/>
        <v/>
      </c>
      <c r="AH149" s="2" t="str">
        <f t="shared" si="140"/>
        <v/>
      </c>
      <c r="AI149" s="2" t="str">
        <f t="shared" si="140"/>
        <v/>
      </c>
      <c r="AJ149" s="2" t="str">
        <f t="shared" si="140"/>
        <v/>
      </c>
      <c r="AK149" s="2" t="str">
        <f t="shared" si="140"/>
        <v/>
      </c>
      <c r="AL149" s="2" t="str">
        <f t="shared" si="140"/>
        <v/>
      </c>
      <c r="AM149" s="2" t="str">
        <f t="shared" si="140"/>
        <v/>
      </c>
      <c r="AN149" s="2" t="str">
        <f t="shared" si="140"/>
        <v/>
      </c>
      <c r="AO149" s="2" t="str">
        <f t="shared" si="140"/>
        <v/>
      </c>
      <c r="AP149" s="2" t="str">
        <f t="shared" si="140"/>
        <v/>
      </c>
      <c r="AQ149" s="2" t="str">
        <f t="shared" si="140"/>
        <v/>
      </c>
      <c r="AR149" s="2" t="str">
        <f t="shared" si="140"/>
        <v/>
      </c>
      <c r="AS149" s="2" t="str">
        <f t="shared" si="140"/>
        <v/>
      </c>
      <c r="AT149" s="2" t="str">
        <f t="shared" si="140"/>
        <v/>
      </c>
      <c r="AU149" s="2" t="str">
        <f t="shared" si="140"/>
        <v/>
      </c>
      <c r="AV149" s="2" t="str">
        <f t="shared" si="140"/>
        <v/>
      </c>
      <c r="AW149" s="2" t="str">
        <f t="shared" si="140"/>
        <v/>
      </c>
      <c r="AX149" s="2" t="str">
        <f t="shared" si="140"/>
        <v/>
      </c>
      <c r="AY149" s="2" t="str">
        <f t="shared" si="140"/>
        <v/>
      </c>
      <c r="AZ149" s="2" t="str">
        <f t="shared" si="140"/>
        <v/>
      </c>
      <c r="BA149" s="2" t="str">
        <f t="shared" si="140"/>
        <v/>
      </c>
      <c r="BB149" s="2" t="str">
        <f t="shared" si="140"/>
        <v/>
      </c>
    </row>
    <row r="150" spans="1:54" ht="14.5" customHeight="1">
      <c r="A150" s="5">
        <v>43191</v>
      </c>
      <c r="B150" s="6">
        <f t="shared" si="114"/>
        <v>0</v>
      </c>
      <c r="C150" s="2">
        <f t="shared" ref="C150:BB150" si="141">IF(C93="","",C93/(1-B36))</f>
        <v>0</v>
      </c>
      <c r="D150" s="2">
        <f t="shared" si="141"/>
        <v>0</v>
      </c>
      <c r="E150" s="2">
        <f t="shared" si="141"/>
        <v>1.2233954331156997E-3</v>
      </c>
      <c r="F150" s="2">
        <f t="shared" si="141"/>
        <v>6.986288585149698E-4</v>
      </c>
      <c r="G150" s="2">
        <f t="shared" si="141"/>
        <v>7.4582733844743025E-4</v>
      </c>
      <c r="H150" s="2">
        <f t="shared" si="141"/>
        <v>1.6447112660059201E-3</v>
      </c>
      <c r="I150" s="2">
        <f t="shared" si="141"/>
        <v>1.192048158999539E-3</v>
      </c>
      <c r="J150" s="2">
        <f t="shared" si="141"/>
        <v>0</v>
      </c>
      <c r="K150" s="2">
        <f t="shared" si="141"/>
        <v>1.482908713098462E-3</v>
      </c>
      <c r="L150" s="2">
        <f t="shared" si="141"/>
        <v>0</v>
      </c>
      <c r="M150" s="2">
        <f t="shared" si="141"/>
        <v>0</v>
      </c>
      <c r="N150" s="2">
        <f t="shared" si="141"/>
        <v>0</v>
      </c>
      <c r="O150" s="2">
        <f t="shared" si="141"/>
        <v>0</v>
      </c>
      <c r="P150" s="2">
        <f t="shared" si="141"/>
        <v>0</v>
      </c>
      <c r="Q150" s="2">
        <f t="shared" si="141"/>
        <v>0</v>
      </c>
      <c r="R150" s="2">
        <f t="shared" si="141"/>
        <v>0</v>
      </c>
      <c r="S150" s="2">
        <f t="shared" si="141"/>
        <v>0</v>
      </c>
      <c r="T150" s="2">
        <f t="shared" si="141"/>
        <v>0</v>
      </c>
      <c r="U150" s="2">
        <f t="shared" si="141"/>
        <v>0</v>
      </c>
      <c r="V150" s="2">
        <f t="shared" si="141"/>
        <v>0</v>
      </c>
      <c r="W150" s="2">
        <f t="shared" si="141"/>
        <v>0</v>
      </c>
      <c r="X150" s="2">
        <f t="shared" si="141"/>
        <v>3.5988150320135515E-3</v>
      </c>
      <c r="Y150" s="2">
        <f t="shared" si="141"/>
        <v>2.8026525801824434E-3</v>
      </c>
      <c r="Z150" s="2">
        <f t="shared" si="141"/>
        <v>0</v>
      </c>
      <c r="AA150" s="2">
        <f t="shared" si="141"/>
        <v>0</v>
      </c>
      <c r="AB150" s="2" t="str">
        <f t="shared" si="141"/>
        <v/>
      </c>
      <c r="AC150" s="2" t="str">
        <f t="shared" si="141"/>
        <v/>
      </c>
      <c r="AD150" s="2" t="str">
        <f t="shared" si="141"/>
        <v/>
      </c>
      <c r="AE150" s="2" t="str">
        <f t="shared" si="141"/>
        <v/>
      </c>
      <c r="AF150" s="2" t="str">
        <f t="shared" si="141"/>
        <v/>
      </c>
      <c r="AG150" s="2" t="str">
        <f t="shared" si="141"/>
        <v/>
      </c>
      <c r="AH150" s="2" t="str">
        <f t="shared" si="141"/>
        <v/>
      </c>
      <c r="AI150" s="2" t="str">
        <f t="shared" si="141"/>
        <v/>
      </c>
      <c r="AJ150" s="2" t="str">
        <f t="shared" si="141"/>
        <v/>
      </c>
      <c r="AK150" s="2" t="str">
        <f t="shared" si="141"/>
        <v/>
      </c>
      <c r="AL150" s="2" t="str">
        <f t="shared" si="141"/>
        <v/>
      </c>
      <c r="AM150" s="2" t="str">
        <f t="shared" si="141"/>
        <v/>
      </c>
      <c r="AN150" s="2" t="str">
        <f t="shared" si="141"/>
        <v/>
      </c>
      <c r="AO150" s="2" t="str">
        <f t="shared" si="141"/>
        <v/>
      </c>
      <c r="AP150" s="2" t="str">
        <f t="shared" si="141"/>
        <v/>
      </c>
      <c r="AQ150" s="2" t="str">
        <f t="shared" si="141"/>
        <v/>
      </c>
      <c r="AR150" s="2" t="str">
        <f t="shared" si="141"/>
        <v/>
      </c>
      <c r="AS150" s="2" t="str">
        <f t="shared" si="141"/>
        <v/>
      </c>
      <c r="AT150" s="2" t="str">
        <f t="shared" si="141"/>
        <v/>
      </c>
      <c r="AU150" s="2" t="str">
        <f t="shared" si="141"/>
        <v/>
      </c>
      <c r="AV150" s="2" t="str">
        <f t="shared" si="141"/>
        <v/>
      </c>
      <c r="AW150" s="2" t="str">
        <f t="shared" si="141"/>
        <v/>
      </c>
      <c r="AX150" s="2" t="str">
        <f t="shared" si="141"/>
        <v/>
      </c>
      <c r="AY150" s="2" t="str">
        <f t="shared" si="141"/>
        <v/>
      </c>
      <c r="AZ150" s="2" t="str">
        <f t="shared" si="141"/>
        <v/>
      </c>
      <c r="BA150" s="2" t="str">
        <f t="shared" si="141"/>
        <v/>
      </c>
      <c r="BB150" s="2" t="str">
        <f t="shared" si="141"/>
        <v/>
      </c>
    </row>
    <row r="151" spans="1:54" ht="14.5" customHeight="1">
      <c r="A151" s="5">
        <v>43221</v>
      </c>
      <c r="B151" s="6">
        <f t="shared" si="114"/>
        <v>0</v>
      </c>
      <c r="C151" s="2">
        <f t="shared" ref="C151:BB151" si="142">IF(C94="","",C94/(1-B37))</f>
        <v>0</v>
      </c>
      <c r="D151" s="2">
        <f t="shared" si="142"/>
        <v>0</v>
      </c>
      <c r="E151" s="2">
        <f t="shared" si="142"/>
        <v>6.0396769579491448E-4</v>
      </c>
      <c r="F151" s="2">
        <f t="shared" si="142"/>
        <v>1.2781222798479599E-3</v>
      </c>
      <c r="G151" s="2">
        <f t="shared" si="142"/>
        <v>9.6696269413622422E-4</v>
      </c>
      <c r="H151" s="2">
        <f t="shared" si="142"/>
        <v>2.0344175990661554E-3</v>
      </c>
      <c r="I151" s="2">
        <f t="shared" si="142"/>
        <v>1.3957822751082608E-4</v>
      </c>
      <c r="J151" s="2">
        <f t="shared" si="142"/>
        <v>1.0873174975842945E-4</v>
      </c>
      <c r="K151" s="2">
        <f t="shared" si="142"/>
        <v>1.7665254205740652E-4</v>
      </c>
      <c r="L151" s="2">
        <f t="shared" si="142"/>
        <v>0</v>
      </c>
      <c r="M151" s="2">
        <f t="shared" si="142"/>
        <v>0</v>
      </c>
      <c r="N151" s="2">
        <f t="shared" si="142"/>
        <v>0</v>
      </c>
      <c r="O151" s="2">
        <f t="shared" si="142"/>
        <v>0</v>
      </c>
      <c r="P151" s="2">
        <f t="shared" si="142"/>
        <v>0</v>
      </c>
      <c r="Q151" s="2">
        <f t="shared" si="142"/>
        <v>0</v>
      </c>
      <c r="R151" s="2">
        <f t="shared" si="142"/>
        <v>1.450885620430588E-3</v>
      </c>
      <c r="S151" s="2">
        <f t="shared" si="142"/>
        <v>0</v>
      </c>
      <c r="T151" s="2">
        <f t="shared" si="142"/>
        <v>0</v>
      </c>
      <c r="U151" s="2">
        <f t="shared" si="142"/>
        <v>0</v>
      </c>
      <c r="V151" s="2">
        <f t="shared" si="142"/>
        <v>0</v>
      </c>
      <c r="W151" s="2">
        <f t="shared" si="142"/>
        <v>4.1545359831877769E-3</v>
      </c>
      <c r="X151" s="2">
        <f t="shared" si="142"/>
        <v>2.7127334825932728E-3</v>
      </c>
      <c r="Y151" s="2">
        <f t="shared" si="142"/>
        <v>0</v>
      </c>
      <c r="Z151" s="2">
        <f t="shared" si="142"/>
        <v>0</v>
      </c>
      <c r="AA151" s="2" t="str">
        <f t="shared" si="142"/>
        <v/>
      </c>
      <c r="AB151" s="2" t="str">
        <f t="shared" si="142"/>
        <v/>
      </c>
      <c r="AC151" s="2" t="str">
        <f t="shared" si="142"/>
        <v/>
      </c>
      <c r="AD151" s="2" t="str">
        <f t="shared" si="142"/>
        <v/>
      </c>
      <c r="AE151" s="2" t="str">
        <f t="shared" si="142"/>
        <v/>
      </c>
      <c r="AF151" s="2" t="str">
        <f t="shared" si="142"/>
        <v/>
      </c>
      <c r="AG151" s="2" t="str">
        <f t="shared" si="142"/>
        <v/>
      </c>
      <c r="AH151" s="2" t="str">
        <f t="shared" si="142"/>
        <v/>
      </c>
      <c r="AI151" s="2" t="str">
        <f t="shared" si="142"/>
        <v/>
      </c>
      <c r="AJ151" s="2" t="str">
        <f t="shared" si="142"/>
        <v/>
      </c>
      <c r="AK151" s="2" t="str">
        <f t="shared" si="142"/>
        <v/>
      </c>
      <c r="AL151" s="2" t="str">
        <f t="shared" si="142"/>
        <v/>
      </c>
      <c r="AM151" s="2" t="str">
        <f t="shared" si="142"/>
        <v/>
      </c>
      <c r="AN151" s="2" t="str">
        <f t="shared" si="142"/>
        <v/>
      </c>
      <c r="AO151" s="2" t="str">
        <f t="shared" si="142"/>
        <v/>
      </c>
      <c r="AP151" s="2" t="str">
        <f t="shared" si="142"/>
        <v/>
      </c>
      <c r="AQ151" s="2" t="str">
        <f t="shared" si="142"/>
        <v/>
      </c>
      <c r="AR151" s="2" t="str">
        <f t="shared" si="142"/>
        <v/>
      </c>
      <c r="AS151" s="2" t="str">
        <f t="shared" si="142"/>
        <v/>
      </c>
      <c r="AT151" s="2" t="str">
        <f t="shared" si="142"/>
        <v/>
      </c>
      <c r="AU151" s="2" t="str">
        <f t="shared" si="142"/>
        <v/>
      </c>
      <c r="AV151" s="2" t="str">
        <f t="shared" si="142"/>
        <v/>
      </c>
      <c r="AW151" s="2" t="str">
        <f t="shared" si="142"/>
        <v/>
      </c>
      <c r="AX151" s="2" t="str">
        <f t="shared" si="142"/>
        <v/>
      </c>
      <c r="AY151" s="2" t="str">
        <f t="shared" si="142"/>
        <v/>
      </c>
      <c r="AZ151" s="2" t="str">
        <f t="shared" si="142"/>
        <v/>
      </c>
      <c r="BA151" s="2" t="str">
        <f t="shared" si="142"/>
        <v/>
      </c>
      <c r="BB151" s="2" t="str">
        <f t="shared" si="142"/>
        <v/>
      </c>
    </row>
    <row r="152" spans="1:54" ht="14.5" customHeight="1">
      <c r="A152" s="5">
        <v>43252</v>
      </c>
      <c r="B152" s="6">
        <f t="shared" si="114"/>
        <v>0</v>
      </c>
      <c r="C152" s="2">
        <f t="shared" ref="C152:BB152" si="143">IF(C95="","",C95/(1-B38))</f>
        <v>0</v>
      </c>
      <c r="D152" s="2">
        <f t="shared" si="143"/>
        <v>0</v>
      </c>
      <c r="E152" s="2">
        <f t="shared" si="143"/>
        <v>1.0369966369233338E-3</v>
      </c>
      <c r="F152" s="2">
        <f t="shared" si="143"/>
        <v>1.4512028495062301E-3</v>
      </c>
      <c r="G152" s="2">
        <f t="shared" si="143"/>
        <v>2.0896904495267352E-3</v>
      </c>
      <c r="H152" s="2">
        <f t="shared" si="143"/>
        <v>1.2594195629564572E-3</v>
      </c>
      <c r="I152" s="2">
        <f t="shared" si="143"/>
        <v>3.20921356272715E-4</v>
      </c>
      <c r="J152" s="2">
        <f t="shared" si="143"/>
        <v>0</v>
      </c>
      <c r="K152" s="2">
        <f t="shared" si="143"/>
        <v>0</v>
      </c>
      <c r="L152" s="2">
        <f t="shared" si="143"/>
        <v>0</v>
      </c>
      <c r="M152" s="2">
        <f t="shared" si="143"/>
        <v>0</v>
      </c>
      <c r="N152" s="2">
        <f t="shared" si="143"/>
        <v>0</v>
      </c>
      <c r="O152" s="2">
        <f t="shared" si="143"/>
        <v>0</v>
      </c>
      <c r="P152" s="2">
        <f t="shared" si="143"/>
        <v>0</v>
      </c>
      <c r="Q152" s="2">
        <f t="shared" si="143"/>
        <v>0</v>
      </c>
      <c r="R152" s="2">
        <f t="shared" si="143"/>
        <v>0</v>
      </c>
      <c r="S152" s="2">
        <f t="shared" si="143"/>
        <v>0</v>
      </c>
      <c r="T152" s="2">
        <f t="shared" si="143"/>
        <v>0</v>
      </c>
      <c r="U152" s="2">
        <f t="shared" si="143"/>
        <v>0</v>
      </c>
      <c r="V152" s="2">
        <f t="shared" si="143"/>
        <v>3.6311174907413613E-3</v>
      </c>
      <c r="W152" s="2">
        <f t="shared" si="143"/>
        <v>2.490609495215131E-3</v>
      </c>
      <c r="X152" s="2">
        <f t="shared" si="143"/>
        <v>0</v>
      </c>
      <c r="Y152" s="2">
        <f t="shared" si="143"/>
        <v>0</v>
      </c>
      <c r="Z152" s="2" t="str">
        <f t="shared" si="143"/>
        <v/>
      </c>
      <c r="AA152" s="2" t="str">
        <f t="shared" si="143"/>
        <v/>
      </c>
      <c r="AB152" s="2" t="str">
        <f t="shared" si="143"/>
        <v/>
      </c>
      <c r="AC152" s="2" t="str">
        <f t="shared" si="143"/>
        <v/>
      </c>
      <c r="AD152" s="2" t="str">
        <f t="shared" si="143"/>
        <v/>
      </c>
      <c r="AE152" s="2" t="str">
        <f t="shared" si="143"/>
        <v/>
      </c>
      <c r="AF152" s="2" t="str">
        <f t="shared" si="143"/>
        <v/>
      </c>
      <c r="AG152" s="2" t="str">
        <f t="shared" si="143"/>
        <v/>
      </c>
      <c r="AH152" s="2" t="str">
        <f t="shared" si="143"/>
        <v/>
      </c>
      <c r="AI152" s="2" t="str">
        <f t="shared" si="143"/>
        <v/>
      </c>
      <c r="AJ152" s="2" t="str">
        <f t="shared" si="143"/>
        <v/>
      </c>
      <c r="AK152" s="2" t="str">
        <f t="shared" si="143"/>
        <v/>
      </c>
      <c r="AL152" s="2" t="str">
        <f t="shared" si="143"/>
        <v/>
      </c>
      <c r="AM152" s="2" t="str">
        <f t="shared" si="143"/>
        <v/>
      </c>
      <c r="AN152" s="2" t="str">
        <f t="shared" si="143"/>
        <v/>
      </c>
      <c r="AO152" s="2" t="str">
        <f t="shared" si="143"/>
        <v/>
      </c>
      <c r="AP152" s="2" t="str">
        <f t="shared" si="143"/>
        <v/>
      </c>
      <c r="AQ152" s="2" t="str">
        <f t="shared" si="143"/>
        <v/>
      </c>
      <c r="AR152" s="2" t="str">
        <f t="shared" si="143"/>
        <v/>
      </c>
      <c r="AS152" s="2" t="str">
        <f t="shared" si="143"/>
        <v/>
      </c>
      <c r="AT152" s="2" t="str">
        <f t="shared" si="143"/>
        <v/>
      </c>
      <c r="AU152" s="2" t="str">
        <f t="shared" si="143"/>
        <v/>
      </c>
      <c r="AV152" s="2" t="str">
        <f t="shared" si="143"/>
        <v/>
      </c>
      <c r="AW152" s="2" t="str">
        <f t="shared" si="143"/>
        <v/>
      </c>
      <c r="AX152" s="2" t="str">
        <f t="shared" si="143"/>
        <v/>
      </c>
      <c r="AY152" s="2" t="str">
        <f t="shared" si="143"/>
        <v/>
      </c>
      <c r="AZ152" s="2" t="str">
        <f t="shared" si="143"/>
        <v/>
      </c>
      <c r="BA152" s="2" t="str">
        <f t="shared" si="143"/>
        <v/>
      </c>
      <c r="BB152" s="2" t="str">
        <f t="shared" si="143"/>
        <v/>
      </c>
    </row>
    <row r="153" spans="1:54" ht="14.5" customHeight="1">
      <c r="A153" s="5">
        <v>43282</v>
      </c>
      <c r="B153" s="6">
        <f t="shared" si="114"/>
        <v>0</v>
      </c>
      <c r="C153" s="2">
        <f t="shared" ref="C153:BB153" si="144">IF(C96="","",C96/(1-B39))</f>
        <v>0</v>
      </c>
      <c r="D153" s="2">
        <f t="shared" si="144"/>
        <v>0</v>
      </c>
      <c r="E153" s="2">
        <f t="shared" si="144"/>
        <v>1.5026051052105013E-3</v>
      </c>
      <c r="F153" s="2">
        <f t="shared" si="144"/>
        <v>1.8321466564676975E-3</v>
      </c>
      <c r="G153" s="2">
        <f t="shared" si="144"/>
        <v>9.5738167638727918E-4</v>
      </c>
      <c r="H153" s="2">
        <f t="shared" si="144"/>
        <v>2.3195825237019682E-3</v>
      </c>
      <c r="I153" s="2">
        <f t="shared" si="144"/>
        <v>0</v>
      </c>
      <c r="J153" s="2">
        <f t="shared" si="144"/>
        <v>0</v>
      </c>
      <c r="K153" s="2">
        <f t="shared" si="144"/>
        <v>0</v>
      </c>
      <c r="L153" s="2">
        <f t="shared" si="144"/>
        <v>0</v>
      </c>
      <c r="M153" s="2">
        <f t="shared" si="144"/>
        <v>0</v>
      </c>
      <c r="N153" s="2">
        <f t="shared" si="144"/>
        <v>0</v>
      </c>
      <c r="O153" s="2">
        <f t="shared" si="144"/>
        <v>0</v>
      </c>
      <c r="P153" s="2">
        <f t="shared" si="144"/>
        <v>0</v>
      </c>
      <c r="Q153" s="2">
        <f t="shared" si="144"/>
        <v>0</v>
      </c>
      <c r="R153" s="2">
        <f t="shared" si="144"/>
        <v>0</v>
      </c>
      <c r="S153" s="2">
        <f t="shared" si="144"/>
        <v>0</v>
      </c>
      <c r="T153" s="2">
        <f t="shared" si="144"/>
        <v>5.6608468124412308E-4</v>
      </c>
      <c r="U153" s="2">
        <f t="shared" si="144"/>
        <v>4.7252018036306005E-3</v>
      </c>
      <c r="V153" s="2">
        <f t="shared" si="144"/>
        <v>2.1285385553728685E-3</v>
      </c>
      <c r="W153" s="2">
        <f t="shared" si="144"/>
        <v>0</v>
      </c>
      <c r="X153" s="2">
        <f t="shared" si="144"/>
        <v>0</v>
      </c>
      <c r="Y153" s="2" t="str">
        <f t="shared" si="144"/>
        <v/>
      </c>
      <c r="Z153" s="2" t="str">
        <f t="shared" si="144"/>
        <v/>
      </c>
      <c r="AA153" s="2" t="str">
        <f t="shared" si="144"/>
        <v/>
      </c>
      <c r="AB153" s="2" t="str">
        <f t="shared" si="144"/>
        <v/>
      </c>
      <c r="AC153" s="2" t="str">
        <f t="shared" si="144"/>
        <v/>
      </c>
      <c r="AD153" s="2" t="str">
        <f t="shared" si="144"/>
        <v/>
      </c>
      <c r="AE153" s="2" t="str">
        <f t="shared" si="144"/>
        <v/>
      </c>
      <c r="AF153" s="2" t="str">
        <f t="shared" si="144"/>
        <v/>
      </c>
      <c r="AG153" s="2" t="str">
        <f t="shared" si="144"/>
        <v/>
      </c>
      <c r="AH153" s="2" t="str">
        <f t="shared" si="144"/>
        <v/>
      </c>
      <c r="AI153" s="2" t="str">
        <f t="shared" si="144"/>
        <v/>
      </c>
      <c r="AJ153" s="2" t="str">
        <f t="shared" si="144"/>
        <v/>
      </c>
      <c r="AK153" s="2" t="str">
        <f t="shared" si="144"/>
        <v/>
      </c>
      <c r="AL153" s="2" t="str">
        <f t="shared" si="144"/>
        <v/>
      </c>
      <c r="AM153" s="2" t="str">
        <f t="shared" si="144"/>
        <v/>
      </c>
      <c r="AN153" s="2" t="str">
        <f t="shared" si="144"/>
        <v/>
      </c>
      <c r="AO153" s="2" t="str">
        <f t="shared" si="144"/>
        <v/>
      </c>
      <c r="AP153" s="2" t="str">
        <f t="shared" si="144"/>
        <v/>
      </c>
      <c r="AQ153" s="2" t="str">
        <f t="shared" si="144"/>
        <v/>
      </c>
      <c r="AR153" s="2" t="str">
        <f t="shared" si="144"/>
        <v/>
      </c>
      <c r="AS153" s="2" t="str">
        <f t="shared" si="144"/>
        <v/>
      </c>
      <c r="AT153" s="2" t="str">
        <f t="shared" si="144"/>
        <v/>
      </c>
      <c r="AU153" s="2" t="str">
        <f t="shared" si="144"/>
        <v/>
      </c>
      <c r="AV153" s="2" t="str">
        <f t="shared" si="144"/>
        <v/>
      </c>
      <c r="AW153" s="2" t="str">
        <f t="shared" si="144"/>
        <v/>
      </c>
      <c r="AX153" s="2" t="str">
        <f t="shared" si="144"/>
        <v/>
      </c>
      <c r="AY153" s="2" t="str">
        <f t="shared" si="144"/>
        <v/>
      </c>
      <c r="AZ153" s="2" t="str">
        <f t="shared" si="144"/>
        <v/>
      </c>
      <c r="BA153" s="2" t="str">
        <f t="shared" si="144"/>
        <v/>
      </c>
      <c r="BB153" s="2" t="str">
        <f t="shared" si="144"/>
        <v/>
      </c>
    </row>
    <row r="154" spans="1:54" ht="14.5" customHeight="1">
      <c r="A154" s="5">
        <v>43313</v>
      </c>
      <c r="B154" s="6">
        <f t="shared" si="114"/>
        <v>0</v>
      </c>
      <c r="C154" s="2">
        <f t="shared" ref="C154:BB154" si="145">IF(C97="","",C97/(1-B40))</f>
        <v>0</v>
      </c>
      <c r="D154" s="2">
        <f t="shared" si="145"/>
        <v>0</v>
      </c>
      <c r="E154" s="2">
        <f t="shared" si="145"/>
        <v>2.5694987074990874E-3</v>
      </c>
      <c r="F154" s="2">
        <f t="shared" si="145"/>
        <v>2.119196971873794E-3</v>
      </c>
      <c r="G154" s="2">
        <f t="shared" si="145"/>
        <v>1.7521773067374069E-3</v>
      </c>
      <c r="H154" s="2">
        <f t="shared" si="145"/>
        <v>8.8273936281436005E-4</v>
      </c>
      <c r="I154" s="2">
        <f t="shared" si="145"/>
        <v>0</v>
      </c>
      <c r="J154" s="2">
        <f t="shared" si="145"/>
        <v>0</v>
      </c>
      <c r="K154" s="2">
        <f t="shared" si="145"/>
        <v>0</v>
      </c>
      <c r="L154" s="2">
        <f t="shared" si="145"/>
        <v>0</v>
      </c>
      <c r="M154" s="2">
        <f t="shared" si="145"/>
        <v>0</v>
      </c>
      <c r="N154" s="2">
        <f t="shared" si="145"/>
        <v>0</v>
      </c>
      <c r="O154" s="2">
        <f t="shared" si="145"/>
        <v>0</v>
      </c>
      <c r="P154" s="2">
        <f t="shared" si="145"/>
        <v>0</v>
      </c>
      <c r="Q154" s="2">
        <f t="shared" si="145"/>
        <v>0</v>
      </c>
      <c r="R154" s="2">
        <f t="shared" si="145"/>
        <v>0</v>
      </c>
      <c r="S154" s="2">
        <f t="shared" si="145"/>
        <v>0</v>
      </c>
      <c r="T154" s="2">
        <f t="shared" si="145"/>
        <v>6.0381812847336716E-3</v>
      </c>
      <c r="U154" s="2">
        <f t="shared" si="145"/>
        <v>2.6898819907479631E-3</v>
      </c>
      <c r="V154" s="2">
        <f t="shared" si="145"/>
        <v>0</v>
      </c>
      <c r="W154" s="2">
        <f t="shared" si="145"/>
        <v>0</v>
      </c>
      <c r="X154" s="2" t="str">
        <f t="shared" si="145"/>
        <v/>
      </c>
      <c r="Y154" s="2" t="str">
        <f t="shared" si="145"/>
        <v/>
      </c>
      <c r="Z154" s="2" t="str">
        <f t="shared" si="145"/>
        <v/>
      </c>
      <c r="AA154" s="2" t="str">
        <f t="shared" si="145"/>
        <v/>
      </c>
      <c r="AB154" s="2" t="str">
        <f t="shared" si="145"/>
        <v/>
      </c>
      <c r="AC154" s="2" t="str">
        <f t="shared" si="145"/>
        <v/>
      </c>
      <c r="AD154" s="2" t="str">
        <f t="shared" si="145"/>
        <v/>
      </c>
      <c r="AE154" s="2" t="str">
        <f t="shared" si="145"/>
        <v/>
      </c>
      <c r="AF154" s="2" t="str">
        <f t="shared" si="145"/>
        <v/>
      </c>
      <c r="AG154" s="2" t="str">
        <f t="shared" si="145"/>
        <v/>
      </c>
      <c r="AH154" s="2" t="str">
        <f t="shared" si="145"/>
        <v/>
      </c>
      <c r="AI154" s="2" t="str">
        <f t="shared" si="145"/>
        <v/>
      </c>
      <c r="AJ154" s="2" t="str">
        <f t="shared" si="145"/>
        <v/>
      </c>
      <c r="AK154" s="2" t="str">
        <f t="shared" si="145"/>
        <v/>
      </c>
      <c r="AL154" s="2" t="str">
        <f t="shared" si="145"/>
        <v/>
      </c>
      <c r="AM154" s="2" t="str">
        <f t="shared" si="145"/>
        <v/>
      </c>
      <c r="AN154" s="2" t="str">
        <f t="shared" si="145"/>
        <v/>
      </c>
      <c r="AO154" s="2" t="str">
        <f t="shared" si="145"/>
        <v/>
      </c>
      <c r="AP154" s="2" t="str">
        <f t="shared" si="145"/>
        <v/>
      </c>
      <c r="AQ154" s="2" t="str">
        <f t="shared" si="145"/>
        <v/>
      </c>
      <c r="AR154" s="2" t="str">
        <f t="shared" si="145"/>
        <v/>
      </c>
      <c r="AS154" s="2" t="str">
        <f t="shared" si="145"/>
        <v/>
      </c>
      <c r="AT154" s="2" t="str">
        <f t="shared" si="145"/>
        <v/>
      </c>
      <c r="AU154" s="2" t="str">
        <f t="shared" si="145"/>
        <v/>
      </c>
      <c r="AV154" s="2" t="str">
        <f t="shared" si="145"/>
        <v/>
      </c>
      <c r="AW154" s="2" t="str">
        <f t="shared" si="145"/>
        <v/>
      </c>
      <c r="AX154" s="2" t="str">
        <f t="shared" si="145"/>
        <v/>
      </c>
      <c r="AY154" s="2" t="str">
        <f t="shared" si="145"/>
        <v/>
      </c>
      <c r="AZ154" s="2" t="str">
        <f t="shared" si="145"/>
        <v/>
      </c>
      <c r="BA154" s="2" t="str">
        <f t="shared" si="145"/>
        <v/>
      </c>
      <c r="BB154" s="2" t="str">
        <f t="shared" si="145"/>
        <v/>
      </c>
    </row>
    <row r="155" spans="1:54" ht="14.5" customHeight="1">
      <c r="A155" s="5">
        <v>43344</v>
      </c>
      <c r="B155" s="6">
        <f t="shared" si="114"/>
        <v>0</v>
      </c>
      <c r="C155" s="2">
        <f t="shared" ref="C155:BB155" si="146">IF(C98="","",C98/(1-B41))</f>
        <v>0</v>
      </c>
      <c r="D155" s="2">
        <f t="shared" si="146"/>
        <v>0</v>
      </c>
      <c r="E155" s="2">
        <f t="shared" si="146"/>
        <v>2.4734866815170451E-3</v>
      </c>
      <c r="F155" s="2">
        <f t="shared" si="146"/>
        <v>2.4189588232268345E-3</v>
      </c>
      <c r="G155" s="2">
        <f t="shared" si="146"/>
        <v>9.5206746339794872E-4</v>
      </c>
      <c r="H155" s="2">
        <f t="shared" si="146"/>
        <v>9.7700306600418058E-4</v>
      </c>
      <c r="I155" s="2">
        <f t="shared" si="146"/>
        <v>0</v>
      </c>
      <c r="J155" s="2">
        <f t="shared" si="146"/>
        <v>0</v>
      </c>
      <c r="K155" s="2">
        <f t="shared" si="146"/>
        <v>0</v>
      </c>
      <c r="L155" s="2">
        <f t="shared" si="146"/>
        <v>0</v>
      </c>
      <c r="M155" s="2">
        <f t="shared" si="146"/>
        <v>0</v>
      </c>
      <c r="N155" s="2">
        <f t="shared" si="146"/>
        <v>0</v>
      </c>
      <c r="O155" s="2">
        <f t="shared" si="146"/>
        <v>0</v>
      </c>
      <c r="P155" s="2">
        <f t="shared" si="146"/>
        <v>0</v>
      </c>
      <c r="Q155" s="2">
        <f t="shared" si="146"/>
        <v>0</v>
      </c>
      <c r="R155" s="2">
        <f t="shared" si="146"/>
        <v>1.5386161601985966E-3</v>
      </c>
      <c r="S155" s="2">
        <f t="shared" si="146"/>
        <v>5.578468512921827E-3</v>
      </c>
      <c r="T155" s="2">
        <f t="shared" si="146"/>
        <v>2.4679171673730621E-3</v>
      </c>
      <c r="U155" s="2">
        <f t="shared" si="146"/>
        <v>0</v>
      </c>
      <c r="V155" s="2">
        <f t="shared" si="146"/>
        <v>0</v>
      </c>
      <c r="W155" s="2" t="str">
        <f t="shared" si="146"/>
        <v/>
      </c>
      <c r="X155" s="2" t="str">
        <f t="shared" si="146"/>
        <v/>
      </c>
      <c r="Y155" s="2" t="str">
        <f t="shared" si="146"/>
        <v/>
      </c>
      <c r="Z155" s="2" t="str">
        <f t="shared" si="146"/>
        <v/>
      </c>
      <c r="AA155" s="2" t="str">
        <f t="shared" si="146"/>
        <v/>
      </c>
      <c r="AB155" s="2" t="str">
        <f t="shared" si="146"/>
        <v/>
      </c>
      <c r="AC155" s="2" t="str">
        <f t="shared" si="146"/>
        <v/>
      </c>
      <c r="AD155" s="2" t="str">
        <f t="shared" si="146"/>
        <v/>
      </c>
      <c r="AE155" s="2" t="str">
        <f t="shared" si="146"/>
        <v/>
      </c>
      <c r="AF155" s="2" t="str">
        <f t="shared" si="146"/>
        <v/>
      </c>
      <c r="AG155" s="2" t="str">
        <f t="shared" si="146"/>
        <v/>
      </c>
      <c r="AH155" s="2" t="str">
        <f t="shared" si="146"/>
        <v/>
      </c>
      <c r="AI155" s="2" t="str">
        <f t="shared" si="146"/>
        <v/>
      </c>
      <c r="AJ155" s="2" t="str">
        <f t="shared" si="146"/>
        <v/>
      </c>
      <c r="AK155" s="2" t="str">
        <f t="shared" si="146"/>
        <v/>
      </c>
      <c r="AL155" s="2" t="str">
        <f t="shared" si="146"/>
        <v/>
      </c>
      <c r="AM155" s="2" t="str">
        <f t="shared" si="146"/>
        <v/>
      </c>
      <c r="AN155" s="2" t="str">
        <f t="shared" si="146"/>
        <v/>
      </c>
      <c r="AO155" s="2" t="str">
        <f t="shared" si="146"/>
        <v/>
      </c>
      <c r="AP155" s="2" t="str">
        <f t="shared" si="146"/>
        <v/>
      </c>
      <c r="AQ155" s="2" t="str">
        <f t="shared" si="146"/>
        <v/>
      </c>
      <c r="AR155" s="2" t="str">
        <f t="shared" si="146"/>
        <v/>
      </c>
      <c r="AS155" s="2" t="str">
        <f t="shared" si="146"/>
        <v/>
      </c>
      <c r="AT155" s="2" t="str">
        <f t="shared" si="146"/>
        <v/>
      </c>
      <c r="AU155" s="2" t="str">
        <f t="shared" si="146"/>
        <v/>
      </c>
      <c r="AV155" s="2" t="str">
        <f t="shared" si="146"/>
        <v/>
      </c>
      <c r="AW155" s="2" t="str">
        <f t="shared" si="146"/>
        <v/>
      </c>
      <c r="AX155" s="2" t="str">
        <f t="shared" si="146"/>
        <v/>
      </c>
      <c r="AY155" s="2" t="str">
        <f t="shared" si="146"/>
        <v/>
      </c>
      <c r="AZ155" s="2" t="str">
        <f t="shared" si="146"/>
        <v/>
      </c>
      <c r="BA155" s="2" t="str">
        <f t="shared" si="146"/>
        <v/>
      </c>
      <c r="BB155" s="2" t="str">
        <f t="shared" si="146"/>
        <v/>
      </c>
    </row>
    <row r="156" spans="1:54" ht="14.5" customHeight="1">
      <c r="A156" s="5">
        <v>43374</v>
      </c>
      <c r="B156" s="6">
        <f t="shared" si="114"/>
        <v>0</v>
      </c>
      <c r="C156" s="2">
        <f t="shared" ref="C156:BB156" si="147">IF(C99="","",C99/(1-B42))</f>
        <v>0</v>
      </c>
      <c r="D156" s="2">
        <f t="shared" si="147"/>
        <v>0</v>
      </c>
      <c r="E156" s="2">
        <f t="shared" si="147"/>
        <v>1.9215341167666488E-3</v>
      </c>
      <c r="F156" s="2">
        <f t="shared" si="147"/>
        <v>1.9149789343662427E-3</v>
      </c>
      <c r="G156" s="2">
        <f t="shared" si="147"/>
        <v>1.464524742067818E-3</v>
      </c>
      <c r="H156" s="2">
        <f t="shared" si="147"/>
        <v>3.2210313431072614E-3</v>
      </c>
      <c r="I156" s="2">
        <f t="shared" si="147"/>
        <v>0</v>
      </c>
      <c r="J156" s="2">
        <f t="shared" si="147"/>
        <v>0</v>
      </c>
      <c r="K156" s="2">
        <f t="shared" si="147"/>
        <v>0</v>
      </c>
      <c r="L156" s="2">
        <f t="shared" si="147"/>
        <v>0</v>
      </c>
      <c r="M156" s="2">
        <f t="shared" si="147"/>
        <v>0</v>
      </c>
      <c r="N156" s="2">
        <f t="shared" si="147"/>
        <v>0</v>
      </c>
      <c r="O156" s="2">
        <f t="shared" si="147"/>
        <v>0</v>
      </c>
      <c r="P156" s="2">
        <f t="shared" si="147"/>
        <v>0</v>
      </c>
      <c r="Q156" s="2">
        <f t="shared" si="147"/>
        <v>0</v>
      </c>
      <c r="R156" s="2">
        <f t="shared" si="147"/>
        <v>6.597092242154959E-3</v>
      </c>
      <c r="S156" s="2">
        <f t="shared" si="147"/>
        <v>3.3337811108791497E-3</v>
      </c>
      <c r="T156" s="2">
        <f t="shared" si="147"/>
        <v>0</v>
      </c>
      <c r="U156" s="2">
        <f t="shared" si="147"/>
        <v>0</v>
      </c>
      <c r="V156" s="2" t="str">
        <f t="shared" si="147"/>
        <v/>
      </c>
      <c r="W156" s="2" t="str">
        <f t="shared" si="147"/>
        <v/>
      </c>
      <c r="X156" s="2" t="str">
        <f t="shared" si="147"/>
        <v/>
      </c>
      <c r="Y156" s="2" t="str">
        <f t="shared" si="147"/>
        <v/>
      </c>
      <c r="Z156" s="2" t="str">
        <f t="shared" si="147"/>
        <v/>
      </c>
      <c r="AA156" s="2" t="str">
        <f t="shared" si="147"/>
        <v/>
      </c>
      <c r="AB156" s="2" t="str">
        <f t="shared" si="147"/>
        <v/>
      </c>
      <c r="AC156" s="2" t="str">
        <f t="shared" si="147"/>
        <v/>
      </c>
      <c r="AD156" s="2" t="str">
        <f t="shared" si="147"/>
        <v/>
      </c>
      <c r="AE156" s="2" t="str">
        <f t="shared" si="147"/>
        <v/>
      </c>
      <c r="AF156" s="2" t="str">
        <f t="shared" si="147"/>
        <v/>
      </c>
      <c r="AG156" s="2" t="str">
        <f t="shared" si="147"/>
        <v/>
      </c>
      <c r="AH156" s="2" t="str">
        <f t="shared" si="147"/>
        <v/>
      </c>
      <c r="AI156" s="2" t="str">
        <f t="shared" si="147"/>
        <v/>
      </c>
      <c r="AJ156" s="2" t="str">
        <f t="shared" si="147"/>
        <v/>
      </c>
      <c r="AK156" s="2" t="str">
        <f t="shared" si="147"/>
        <v/>
      </c>
      <c r="AL156" s="2" t="str">
        <f t="shared" si="147"/>
        <v/>
      </c>
      <c r="AM156" s="2" t="str">
        <f t="shared" si="147"/>
        <v/>
      </c>
      <c r="AN156" s="2" t="str">
        <f t="shared" si="147"/>
        <v/>
      </c>
      <c r="AO156" s="2" t="str">
        <f t="shared" si="147"/>
        <v/>
      </c>
      <c r="AP156" s="2" t="str">
        <f t="shared" si="147"/>
        <v/>
      </c>
      <c r="AQ156" s="2" t="str">
        <f t="shared" si="147"/>
        <v/>
      </c>
      <c r="AR156" s="2" t="str">
        <f t="shared" si="147"/>
        <v/>
      </c>
      <c r="AS156" s="2" t="str">
        <f t="shared" si="147"/>
        <v/>
      </c>
      <c r="AT156" s="2" t="str">
        <f t="shared" si="147"/>
        <v/>
      </c>
      <c r="AU156" s="2" t="str">
        <f t="shared" si="147"/>
        <v/>
      </c>
      <c r="AV156" s="2" t="str">
        <f t="shared" si="147"/>
        <v/>
      </c>
      <c r="AW156" s="2" t="str">
        <f t="shared" si="147"/>
        <v/>
      </c>
      <c r="AX156" s="2" t="str">
        <f t="shared" si="147"/>
        <v/>
      </c>
      <c r="AY156" s="2" t="str">
        <f t="shared" si="147"/>
        <v/>
      </c>
      <c r="AZ156" s="2" t="str">
        <f t="shared" si="147"/>
        <v/>
      </c>
      <c r="BA156" s="2" t="str">
        <f t="shared" si="147"/>
        <v/>
      </c>
      <c r="BB156" s="2" t="str">
        <f t="shared" si="147"/>
        <v/>
      </c>
    </row>
    <row r="157" spans="1:54" ht="14.5" customHeight="1">
      <c r="A157" s="5">
        <v>43405</v>
      </c>
      <c r="B157" s="6">
        <f t="shared" si="114"/>
        <v>0</v>
      </c>
      <c r="C157" s="2">
        <f t="shared" ref="C157:BB157" si="148">IF(C100="","",C100/(1-B43))</f>
        <v>0</v>
      </c>
      <c r="D157" s="2">
        <f t="shared" si="148"/>
        <v>0</v>
      </c>
      <c r="E157" s="2">
        <f t="shared" si="148"/>
        <v>1.6673416910021439E-3</v>
      </c>
      <c r="F157" s="2">
        <f t="shared" si="148"/>
        <v>2.042567024427532E-3</v>
      </c>
      <c r="G157" s="2">
        <f t="shared" si="148"/>
        <v>1.2005581087772845E-3</v>
      </c>
      <c r="H157" s="2">
        <f t="shared" si="148"/>
        <v>0</v>
      </c>
      <c r="I157" s="2">
        <f t="shared" si="148"/>
        <v>2.1060525346531032E-3</v>
      </c>
      <c r="J157" s="2">
        <f t="shared" si="148"/>
        <v>0</v>
      </c>
      <c r="K157" s="2">
        <f t="shared" si="148"/>
        <v>0</v>
      </c>
      <c r="L157" s="2">
        <f t="shared" si="148"/>
        <v>0</v>
      </c>
      <c r="M157" s="2">
        <f t="shared" si="148"/>
        <v>0</v>
      </c>
      <c r="N157" s="2">
        <f t="shared" si="148"/>
        <v>0</v>
      </c>
      <c r="O157" s="2">
        <f t="shared" si="148"/>
        <v>0</v>
      </c>
      <c r="P157" s="2">
        <f t="shared" si="148"/>
        <v>3.9213423451456156E-3</v>
      </c>
      <c r="Q157" s="2">
        <f t="shared" si="148"/>
        <v>7.5356264870740375E-3</v>
      </c>
      <c r="R157" s="2">
        <f t="shared" si="148"/>
        <v>6.7350077424493482E-4</v>
      </c>
      <c r="S157" s="2">
        <f t="shared" si="148"/>
        <v>0</v>
      </c>
      <c r="T157" s="2">
        <f t="shared" si="148"/>
        <v>0</v>
      </c>
      <c r="U157" s="2" t="str">
        <f t="shared" si="148"/>
        <v/>
      </c>
      <c r="V157" s="2" t="str">
        <f t="shared" si="148"/>
        <v/>
      </c>
      <c r="W157" s="2" t="str">
        <f t="shared" si="148"/>
        <v/>
      </c>
      <c r="X157" s="2" t="str">
        <f t="shared" si="148"/>
        <v/>
      </c>
      <c r="Y157" s="2" t="str">
        <f t="shared" si="148"/>
        <v/>
      </c>
      <c r="Z157" s="2" t="str">
        <f t="shared" si="148"/>
        <v/>
      </c>
      <c r="AA157" s="2" t="str">
        <f t="shared" si="148"/>
        <v/>
      </c>
      <c r="AB157" s="2" t="str">
        <f t="shared" si="148"/>
        <v/>
      </c>
      <c r="AC157" s="2" t="str">
        <f t="shared" si="148"/>
        <v/>
      </c>
      <c r="AD157" s="2" t="str">
        <f t="shared" si="148"/>
        <v/>
      </c>
      <c r="AE157" s="2" t="str">
        <f t="shared" si="148"/>
        <v/>
      </c>
      <c r="AF157" s="2" t="str">
        <f t="shared" si="148"/>
        <v/>
      </c>
      <c r="AG157" s="2" t="str">
        <f t="shared" si="148"/>
        <v/>
      </c>
      <c r="AH157" s="2" t="str">
        <f t="shared" si="148"/>
        <v/>
      </c>
      <c r="AI157" s="2" t="str">
        <f t="shared" si="148"/>
        <v/>
      </c>
      <c r="AJ157" s="2" t="str">
        <f t="shared" si="148"/>
        <v/>
      </c>
      <c r="AK157" s="2" t="str">
        <f t="shared" si="148"/>
        <v/>
      </c>
      <c r="AL157" s="2" t="str">
        <f t="shared" si="148"/>
        <v/>
      </c>
      <c r="AM157" s="2" t="str">
        <f t="shared" si="148"/>
        <v/>
      </c>
      <c r="AN157" s="2" t="str">
        <f t="shared" si="148"/>
        <v/>
      </c>
      <c r="AO157" s="2" t="str">
        <f t="shared" si="148"/>
        <v/>
      </c>
      <c r="AP157" s="2" t="str">
        <f t="shared" si="148"/>
        <v/>
      </c>
      <c r="AQ157" s="2" t="str">
        <f t="shared" si="148"/>
        <v/>
      </c>
      <c r="AR157" s="2" t="str">
        <f t="shared" si="148"/>
        <v/>
      </c>
      <c r="AS157" s="2" t="str">
        <f t="shared" si="148"/>
        <v/>
      </c>
      <c r="AT157" s="2" t="str">
        <f t="shared" si="148"/>
        <v/>
      </c>
      <c r="AU157" s="2" t="str">
        <f t="shared" si="148"/>
        <v/>
      </c>
      <c r="AV157" s="2" t="str">
        <f t="shared" si="148"/>
        <v/>
      </c>
      <c r="AW157" s="2" t="str">
        <f t="shared" si="148"/>
        <v/>
      </c>
      <c r="AX157" s="2" t="str">
        <f t="shared" si="148"/>
        <v/>
      </c>
      <c r="AY157" s="2" t="str">
        <f t="shared" si="148"/>
        <v/>
      </c>
      <c r="AZ157" s="2" t="str">
        <f t="shared" si="148"/>
        <v/>
      </c>
      <c r="BA157" s="2" t="str">
        <f t="shared" si="148"/>
        <v/>
      </c>
      <c r="BB157" s="2" t="str">
        <f t="shared" si="148"/>
        <v/>
      </c>
    </row>
    <row r="158" spans="1:54" ht="14.5" customHeight="1">
      <c r="A158" s="5">
        <v>43435</v>
      </c>
      <c r="B158" s="6">
        <f t="shared" si="114"/>
        <v>0</v>
      </c>
      <c r="C158" s="2">
        <f t="shared" ref="C158:BB158" si="149">IF(C101="","",C101/(1-B44))</f>
        <v>0</v>
      </c>
      <c r="D158" s="2">
        <f t="shared" si="149"/>
        <v>0</v>
      </c>
      <c r="E158" s="2">
        <f t="shared" si="149"/>
        <v>2.6460289104634259E-3</v>
      </c>
      <c r="F158" s="2">
        <f t="shared" si="149"/>
        <v>3.2813118861704064E-3</v>
      </c>
      <c r="G158" s="2">
        <f t="shared" si="149"/>
        <v>0</v>
      </c>
      <c r="H158" s="2">
        <f t="shared" si="149"/>
        <v>2.7062015189605558E-4</v>
      </c>
      <c r="I158" s="2">
        <f t="shared" si="149"/>
        <v>1.3825032038843536E-3</v>
      </c>
      <c r="J158" s="2">
        <f t="shared" si="149"/>
        <v>0</v>
      </c>
      <c r="K158" s="2">
        <f t="shared" si="149"/>
        <v>0</v>
      </c>
      <c r="L158" s="2">
        <f t="shared" si="149"/>
        <v>0</v>
      </c>
      <c r="M158" s="2">
        <f t="shared" si="149"/>
        <v>0</v>
      </c>
      <c r="N158" s="2">
        <f t="shared" si="149"/>
        <v>0</v>
      </c>
      <c r="O158" s="2">
        <f t="shared" si="149"/>
        <v>1.7935441816460437E-3</v>
      </c>
      <c r="P158" s="2">
        <f t="shared" si="149"/>
        <v>6.9385889163787965E-3</v>
      </c>
      <c r="Q158" s="2">
        <f t="shared" si="149"/>
        <v>4.335510024426688E-3</v>
      </c>
      <c r="R158" s="2">
        <f t="shared" si="149"/>
        <v>0</v>
      </c>
      <c r="S158" s="2">
        <f t="shared" si="149"/>
        <v>0</v>
      </c>
      <c r="T158" s="2" t="str">
        <f t="shared" si="149"/>
        <v/>
      </c>
      <c r="U158" s="2" t="str">
        <f t="shared" si="149"/>
        <v/>
      </c>
      <c r="V158" s="2" t="str">
        <f t="shared" si="149"/>
        <v/>
      </c>
      <c r="W158" s="2" t="str">
        <f t="shared" si="149"/>
        <v/>
      </c>
      <c r="X158" s="2" t="str">
        <f t="shared" si="149"/>
        <v/>
      </c>
      <c r="Y158" s="2" t="str">
        <f t="shared" si="149"/>
        <v/>
      </c>
      <c r="Z158" s="2" t="str">
        <f t="shared" si="149"/>
        <v/>
      </c>
      <c r="AA158" s="2" t="str">
        <f t="shared" si="149"/>
        <v/>
      </c>
      <c r="AB158" s="2" t="str">
        <f t="shared" si="149"/>
        <v/>
      </c>
      <c r="AC158" s="2" t="str">
        <f t="shared" si="149"/>
        <v/>
      </c>
      <c r="AD158" s="2" t="str">
        <f t="shared" si="149"/>
        <v/>
      </c>
      <c r="AE158" s="2" t="str">
        <f t="shared" si="149"/>
        <v/>
      </c>
      <c r="AF158" s="2" t="str">
        <f t="shared" si="149"/>
        <v/>
      </c>
      <c r="AG158" s="2" t="str">
        <f t="shared" si="149"/>
        <v/>
      </c>
      <c r="AH158" s="2" t="str">
        <f t="shared" si="149"/>
        <v/>
      </c>
      <c r="AI158" s="2" t="str">
        <f t="shared" si="149"/>
        <v/>
      </c>
      <c r="AJ158" s="2" t="str">
        <f t="shared" si="149"/>
        <v/>
      </c>
      <c r="AK158" s="2" t="str">
        <f t="shared" si="149"/>
        <v/>
      </c>
      <c r="AL158" s="2" t="str">
        <f t="shared" si="149"/>
        <v/>
      </c>
      <c r="AM158" s="2" t="str">
        <f t="shared" si="149"/>
        <v/>
      </c>
      <c r="AN158" s="2" t="str">
        <f t="shared" si="149"/>
        <v/>
      </c>
      <c r="AO158" s="2" t="str">
        <f t="shared" si="149"/>
        <v/>
      </c>
      <c r="AP158" s="2" t="str">
        <f t="shared" si="149"/>
        <v/>
      </c>
      <c r="AQ158" s="2" t="str">
        <f t="shared" si="149"/>
        <v/>
      </c>
      <c r="AR158" s="2" t="str">
        <f t="shared" si="149"/>
        <v/>
      </c>
      <c r="AS158" s="2" t="str">
        <f t="shared" si="149"/>
        <v/>
      </c>
      <c r="AT158" s="2" t="str">
        <f t="shared" si="149"/>
        <v/>
      </c>
      <c r="AU158" s="2" t="str">
        <f t="shared" si="149"/>
        <v/>
      </c>
      <c r="AV158" s="2" t="str">
        <f t="shared" si="149"/>
        <v/>
      </c>
      <c r="AW158" s="2" t="str">
        <f t="shared" si="149"/>
        <v/>
      </c>
      <c r="AX158" s="2" t="str">
        <f t="shared" si="149"/>
        <v/>
      </c>
      <c r="AY158" s="2" t="str">
        <f t="shared" si="149"/>
        <v/>
      </c>
      <c r="AZ158" s="2" t="str">
        <f t="shared" si="149"/>
        <v/>
      </c>
      <c r="BA158" s="2" t="str">
        <f t="shared" si="149"/>
        <v/>
      </c>
      <c r="BB158" s="2" t="str">
        <f t="shared" si="149"/>
        <v/>
      </c>
    </row>
    <row r="159" spans="1:54" ht="14.5" customHeight="1">
      <c r="A159" s="5">
        <v>43466</v>
      </c>
      <c r="B159" s="6">
        <f t="shared" si="114"/>
        <v>0</v>
      </c>
      <c r="C159" s="2">
        <f t="shared" ref="C159:BB159" si="150">IF(C102="","",C102/(1-B45))</f>
        <v>0</v>
      </c>
      <c r="D159" s="2">
        <f t="shared" si="150"/>
        <v>0</v>
      </c>
      <c r="E159" s="2">
        <f t="shared" si="150"/>
        <v>3.4870281833646595E-3</v>
      </c>
      <c r="F159" s="2">
        <f t="shared" si="150"/>
        <v>0</v>
      </c>
      <c r="G159" s="2">
        <f t="shared" si="150"/>
        <v>6.3254157246702136E-3</v>
      </c>
      <c r="H159" s="2">
        <f t="shared" si="150"/>
        <v>3.0539738170408341E-3</v>
      </c>
      <c r="I159" s="2">
        <f t="shared" si="150"/>
        <v>0</v>
      </c>
      <c r="J159" s="2">
        <f t="shared" si="150"/>
        <v>0</v>
      </c>
      <c r="K159" s="2">
        <f t="shared" si="150"/>
        <v>0</v>
      </c>
      <c r="L159" s="2">
        <f t="shared" si="150"/>
        <v>0</v>
      </c>
      <c r="M159" s="2">
        <f t="shared" si="150"/>
        <v>0</v>
      </c>
      <c r="N159" s="2">
        <f t="shared" si="150"/>
        <v>0</v>
      </c>
      <c r="O159" s="2">
        <f t="shared" si="150"/>
        <v>1.0350587092290755E-2</v>
      </c>
      <c r="P159" s="2">
        <f t="shared" si="150"/>
        <v>5.5981124864633658E-3</v>
      </c>
      <c r="Q159" s="2">
        <f t="shared" si="150"/>
        <v>0</v>
      </c>
      <c r="R159" s="2">
        <f t="shared" si="150"/>
        <v>0</v>
      </c>
      <c r="S159" s="2" t="str">
        <f t="shared" si="150"/>
        <v/>
      </c>
      <c r="T159" s="2" t="str">
        <f t="shared" si="150"/>
        <v/>
      </c>
      <c r="U159" s="2" t="str">
        <f t="shared" si="150"/>
        <v/>
      </c>
      <c r="V159" s="2" t="str">
        <f t="shared" si="150"/>
        <v/>
      </c>
      <c r="W159" s="2" t="str">
        <f t="shared" si="150"/>
        <v/>
      </c>
      <c r="X159" s="2" t="str">
        <f t="shared" si="150"/>
        <v/>
      </c>
      <c r="Y159" s="2" t="str">
        <f t="shared" si="150"/>
        <v/>
      </c>
      <c r="Z159" s="2" t="str">
        <f t="shared" si="150"/>
        <v/>
      </c>
      <c r="AA159" s="2" t="str">
        <f t="shared" si="150"/>
        <v/>
      </c>
      <c r="AB159" s="2" t="str">
        <f t="shared" si="150"/>
        <v/>
      </c>
      <c r="AC159" s="2" t="str">
        <f t="shared" si="150"/>
        <v/>
      </c>
      <c r="AD159" s="2" t="str">
        <f t="shared" si="150"/>
        <v/>
      </c>
      <c r="AE159" s="2" t="str">
        <f t="shared" si="150"/>
        <v/>
      </c>
      <c r="AF159" s="2" t="str">
        <f t="shared" si="150"/>
        <v/>
      </c>
      <c r="AG159" s="2" t="str">
        <f t="shared" si="150"/>
        <v/>
      </c>
      <c r="AH159" s="2" t="str">
        <f t="shared" si="150"/>
        <v/>
      </c>
      <c r="AI159" s="2" t="str">
        <f t="shared" si="150"/>
        <v/>
      </c>
      <c r="AJ159" s="2" t="str">
        <f t="shared" si="150"/>
        <v/>
      </c>
      <c r="AK159" s="2" t="str">
        <f t="shared" si="150"/>
        <v/>
      </c>
      <c r="AL159" s="2" t="str">
        <f t="shared" si="150"/>
        <v/>
      </c>
      <c r="AM159" s="2" t="str">
        <f t="shared" si="150"/>
        <v/>
      </c>
      <c r="AN159" s="2" t="str">
        <f t="shared" si="150"/>
        <v/>
      </c>
      <c r="AO159" s="2" t="str">
        <f t="shared" si="150"/>
        <v/>
      </c>
      <c r="AP159" s="2" t="str">
        <f t="shared" si="150"/>
        <v/>
      </c>
      <c r="AQ159" s="2" t="str">
        <f t="shared" si="150"/>
        <v/>
      </c>
      <c r="AR159" s="2" t="str">
        <f t="shared" si="150"/>
        <v/>
      </c>
      <c r="AS159" s="2" t="str">
        <f t="shared" si="150"/>
        <v/>
      </c>
      <c r="AT159" s="2" t="str">
        <f t="shared" si="150"/>
        <v/>
      </c>
      <c r="AU159" s="2" t="str">
        <f t="shared" si="150"/>
        <v/>
      </c>
      <c r="AV159" s="2" t="str">
        <f t="shared" si="150"/>
        <v/>
      </c>
      <c r="AW159" s="2" t="str">
        <f t="shared" si="150"/>
        <v/>
      </c>
      <c r="AX159" s="2" t="str">
        <f t="shared" si="150"/>
        <v/>
      </c>
      <c r="AY159" s="2" t="str">
        <f t="shared" si="150"/>
        <v/>
      </c>
      <c r="AZ159" s="2" t="str">
        <f t="shared" si="150"/>
        <v/>
      </c>
      <c r="BA159" s="2" t="str">
        <f t="shared" si="150"/>
        <v/>
      </c>
      <c r="BB159" s="2" t="str">
        <f t="shared" si="150"/>
        <v/>
      </c>
    </row>
    <row r="160" spans="1:54" ht="14.5" customHeight="1">
      <c r="A160" s="5">
        <v>43497</v>
      </c>
      <c r="B160" s="6">
        <f t="shared" si="114"/>
        <v>0</v>
      </c>
      <c r="C160" s="2">
        <f t="shared" ref="C160:BB160" si="151">IF(C103="","",C103/(1-B46))</f>
        <v>0</v>
      </c>
      <c r="D160" s="2">
        <f t="shared" si="151"/>
        <v>0</v>
      </c>
      <c r="E160" s="2">
        <f t="shared" si="151"/>
        <v>5.7997127312756525E-4</v>
      </c>
      <c r="F160" s="2">
        <f t="shared" si="151"/>
        <v>6.1909556055540016E-3</v>
      </c>
      <c r="G160" s="2">
        <f t="shared" si="151"/>
        <v>2.4052740792478203E-3</v>
      </c>
      <c r="H160" s="2">
        <f t="shared" si="151"/>
        <v>0</v>
      </c>
      <c r="I160" s="2">
        <f t="shared" si="151"/>
        <v>0</v>
      </c>
      <c r="J160" s="2">
        <f t="shared" si="151"/>
        <v>0</v>
      </c>
      <c r="K160" s="2">
        <f t="shared" si="151"/>
        <v>0</v>
      </c>
      <c r="L160" s="2">
        <f t="shared" si="151"/>
        <v>0</v>
      </c>
      <c r="M160" s="2">
        <f t="shared" si="151"/>
        <v>1.1286612195386234E-3</v>
      </c>
      <c r="N160" s="2">
        <f t="shared" si="151"/>
        <v>7.1749665156639782E-3</v>
      </c>
      <c r="O160" s="2">
        <f t="shared" si="151"/>
        <v>3.0355429556392132E-3</v>
      </c>
      <c r="P160" s="2">
        <f t="shared" si="151"/>
        <v>0</v>
      </c>
      <c r="Q160" s="2">
        <f t="shared" si="151"/>
        <v>0</v>
      </c>
      <c r="R160" s="2" t="str">
        <f t="shared" si="151"/>
        <v/>
      </c>
      <c r="S160" s="2" t="str">
        <f t="shared" si="151"/>
        <v/>
      </c>
      <c r="T160" s="2" t="str">
        <f t="shared" si="151"/>
        <v/>
      </c>
      <c r="U160" s="2" t="str">
        <f t="shared" si="151"/>
        <v/>
      </c>
      <c r="V160" s="2" t="str">
        <f t="shared" si="151"/>
        <v/>
      </c>
      <c r="W160" s="2" t="str">
        <f t="shared" si="151"/>
        <v/>
      </c>
      <c r="X160" s="2" t="str">
        <f t="shared" si="151"/>
        <v/>
      </c>
      <c r="Y160" s="2" t="str">
        <f t="shared" si="151"/>
        <v/>
      </c>
      <c r="Z160" s="2" t="str">
        <f t="shared" si="151"/>
        <v/>
      </c>
      <c r="AA160" s="2" t="str">
        <f t="shared" si="151"/>
        <v/>
      </c>
      <c r="AB160" s="2" t="str">
        <f t="shared" si="151"/>
        <v/>
      </c>
      <c r="AC160" s="2" t="str">
        <f t="shared" si="151"/>
        <v/>
      </c>
      <c r="AD160" s="2" t="str">
        <f t="shared" si="151"/>
        <v/>
      </c>
      <c r="AE160" s="2" t="str">
        <f t="shared" si="151"/>
        <v/>
      </c>
      <c r="AF160" s="2" t="str">
        <f t="shared" si="151"/>
        <v/>
      </c>
      <c r="AG160" s="2" t="str">
        <f t="shared" si="151"/>
        <v/>
      </c>
      <c r="AH160" s="2" t="str">
        <f t="shared" si="151"/>
        <v/>
      </c>
      <c r="AI160" s="2" t="str">
        <f t="shared" si="151"/>
        <v/>
      </c>
      <c r="AJ160" s="2" t="str">
        <f t="shared" si="151"/>
        <v/>
      </c>
      <c r="AK160" s="2" t="str">
        <f t="shared" si="151"/>
        <v/>
      </c>
      <c r="AL160" s="2" t="str">
        <f t="shared" si="151"/>
        <v/>
      </c>
      <c r="AM160" s="2" t="str">
        <f t="shared" si="151"/>
        <v/>
      </c>
      <c r="AN160" s="2" t="str">
        <f t="shared" si="151"/>
        <v/>
      </c>
      <c r="AO160" s="2" t="str">
        <f t="shared" si="151"/>
        <v/>
      </c>
      <c r="AP160" s="2" t="str">
        <f t="shared" si="151"/>
        <v/>
      </c>
      <c r="AQ160" s="2" t="str">
        <f t="shared" si="151"/>
        <v/>
      </c>
      <c r="AR160" s="2" t="str">
        <f t="shared" si="151"/>
        <v/>
      </c>
      <c r="AS160" s="2" t="str">
        <f t="shared" si="151"/>
        <v/>
      </c>
      <c r="AT160" s="2" t="str">
        <f t="shared" si="151"/>
        <v/>
      </c>
      <c r="AU160" s="2" t="str">
        <f t="shared" si="151"/>
        <v/>
      </c>
      <c r="AV160" s="2" t="str">
        <f t="shared" si="151"/>
        <v/>
      </c>
      <c r="AW160" s="2" t="str">
        <f t="shared" si="151"/>
        <v/>
      </c>
      <c r="AX160" s="2" t="str">
        <f t="shared" si="151"/>
        <v/>
      </c>
      <c r="AY160" s="2" t="str">
        <f t="shared" si="151"/>
        <v/>
      </c>
      <c r="AZ160" s="2" t="str">
        <f t="shared" si="151"/>
        <v/>
      </c>
      <c r="BA160" s="2" t="str">
        <f t="shared" si="151"/>
        <v/>
      </c>
      <c r="BB160" s="2" t="str">
        <f t="shared" si="151"/>
        <v/>
      </c>
    </row>
    <row r="161" spans="1:54" ht="14.5" customHeight="1">
      <c r="A161" s="5">
        <v>43525</v>
      </c>
      <c r="B161" s="6">
        <f t="shared" si="114"/>
        <v>0</v>
      </c>
      <c r="C161" s="2">
        <f t="shared" ref="C161:BB161" si="152">IF(C104="","",C104/(1-B47))</f>
        <v>0</v>
      </c>
      <c r="D161" s="2">
        <f t="shared" si="152"/>
        <v>0</v>
      </c>
      <c r="E161" s="2">
        <f t="shared" si="152"/>
        <v>1.7136595050897905E-3</v>
      </c>
      <c r="F161" s="2">
        <f t="shared" si="152"/>
        <v>3.1011605487250619E-3</v>
      </c>
      <c r="G161" s="2">
        <f t="shared" si="152"/>
        <v>0</v>
      </c>
      <c r="H161" s="2">
        <f t="shared" si="152"/>
        <v>1.7771519745830354E-3</v>
      </c>
      <c r="I161" s="2">
        <f t="shared" si="152"/>
        <v>5.1746371368237339E-3</v>
      </c>
      <c r="J161" s="2">
        <f t="shared" si="152"/>
        <v>0</v>
      </c>
      <c r="K161" s="2">
        <f t="shared" si="152"/>
        <v>0</v>
      </c>
      <c r="L161" s="2">
        <f t="shared" si="152"/>
        <v>4.0205951646324096E-4</v>
      </c>
      <c r="M161" s="2">
        <f t="shared" si="152"/>
        <v>8.5641395939191501E-3</v>
      </c>
      <c r="N161" s="2">
        <f t="shared" si="152"/>
        <v>4.9441952079756456E-3</v>
      </c>
      <c r="O161" s="2">
        <f t="shared" si="152"/>
        <v>0</v>
      </c>
      <c r="P161" s="2">
        <f t="shared" si="152"/>
        <v>0</v>
      </c>
      <c r="Q161" s="2" t="str">
        <f t="shared" si="152"/>
        <v/>
      </c>
      <c r="R161" s="2" t="str">
        <f t="shared" si="152"/>
        <v/>
      </c>
      <c r="S161" s="2" t="str">
        <f t="shared" si="152"/>
        <v/>
      </c>
      <c r="T161" s="2" t="str">
        <f t="shared" si="152"/>
        <v/>
      </c>
      <c r="U161" s="2" t="str">
        <f t="shared" si="152"/>
        <v/>
      </c>
      <c r="V161" s="2" t="str">
        <f t="shared" si="152"/>
        <v/>
      </c>
      <c r="W161" s="2" t="str">
        <f t="shared" si="152"/>
        <v/>
      </c>
      <c r="X161" s="2" t="str">
        <f t="shared" si="152"/>
        <v/>
      </c>
      <c r="Y161" s="2" t="str">
        <f t="shared" si="152"/>
        <v/>
      </c>
      <c r="Z161" s="2" t="str">
        <f t="shared" si="152"/>
        <v/>
      </c>
      <c r="AA161" s="2" t="str">
        <f t="shared" si="152"/>
        <v/>
      </c>
      <c r="AB161" s="2" t="str">
        <f t="shared" si="152"/>
        <v/>
      </c>
      <c r="AC161" s="2" t="str">
        <f t="shared" si="152"/>
        <v/>
      </c>
      <c r="AD161" s="2" t="str">
        <f t="shared" si="152"/>
        <v/>
      </c>
      <c r="AE161" s="2" t="str">
        <f t="shared" si="152"/>
        <v/>
      </c>
      <c r="AF161" s="2" t="str">
        <f t="shared" si="152"/>
        <v/>
      </c>
      <c r="AG161" s="2" t="str">
        <f t="shared" si="152"/>
        <v/>
      </c>
      <c r="AH161" s="2" t="str">
        <f t="shared" si="152"/>
        <v/>
      </c>
      <c r="AI161" s="2" t="str">
        <f t="shared" si="152"/>
        <v/>
      </c>
      <c r="AJ161" s="2" t="str">
        <f t="shared" si="152"/>
        <v/>
      </c>
      <c r="AK161" s="2" t="str">
        <f t="shared" si="152"/>
        <v/>
      </c>
      <c r="AL161" s="2" t="str">
        <f t="shared" si="152"/>
        <v/>
      </c>
      <c r="AM161" s="2" t="str">
        <f t="shared" si="152"/>
        <v/>
      </c>
      <c r="AN161" s="2" t="str">
        <f t="shared" si="152"/>
        <v/>
      </c>
      <c r="AO161" s="2" t="str">
        <f t="shared" si="152"/>
        <v/>
      </c>
      <c r="AP161" s="2" t="str">
        <f t="shared" si="152"/>
        <v/>
      </c>
      <c r="AQ161" s="2" t="str">
        <f t="shared" si="152"/>
        <v/>
      </c>
      <c r="AR161" s="2" t="str">
        <f t="shared" si="152"/>
        <v/>
      </c>
      <c r="AS161" s="2" t="str">
        <f t="shared" si="152"/>
        <v/>
      </c>
      <c r="AT161" s="2" t="str">
        <f t="shared" si="152"/>
        <v/>
      </c>
      <c r="AU161" s="2" t="str">
        <f t="shared" si="152"/>
        <v/>
      </c>
      <c r="AV161" s="2" t="str">
        <f t="shared" si="152"/>
        <v/>
      </c>
      <c r="AW161" s="2" t="str">
        <f t="shared" si="152"/>
        <v/>
      </c>
      <c r="AX161" s="2" t="str">
        <f t="shared" si="152"/>
        <v/>
      </c>
      <c r="AY161" s="2" t="str">
        <f t="shared" si="152"/>
        <v/>
      </c>
      <c r="AZ161" s="2" t="str">
        <f t="shared" si="152"/>
        <v/>
      </c>
      <c r="BA161" s="2" t="str">
        <f t="shared" si="152"/>
        <v/>
      </c>
      <c r="BB161" s="2" t="str">
        <f t="shared" si="152"/>
        <v/>
      </c>
    </row>
    <row r="162" spans="1:54" ht="14.5" customHeight="1">
      <c r="A162" s="5">
        <v>43556</v>
      </c>
      <c r="B162" s="6">
        <f t="shared" si="114"/>
        <v>0</v>
      </c>
      <c r="C162" s="2">
        <f t="shared" ref="C162:BB162" si="153">IF(C105="","",C105/(1-B48))</f>
        <v>0</v>
      </c>
      <c r="D162" s="2">
        <f t="shared" si="153"/>
        <v>0</v>
      </c>
      <c r="E162" s="2">
        <f t="shared" si="153"/>
        <v>2.2251530034785739E-3</v>
      </c>
      <c r="F162" s="2">
        <f t="shared" si="153"/>
        <v>0</v>
      </c>
      <c r="G162" s="2">
        <f t="shared" si="153"/>
        <v>4.7400603610997091E-3</v>
      </c>
      <c r="H162" s="2">
        <f t="shared" si="153"/>
        <v>5.4545514391154942E-3</v>
      </c>
      <c r="I162" s="2">
        <f t="shared" si="153"/>
        <v>0</v>
      </c>
      <c r="J162" s="2">
        <f t="shared" si="153"/>
        <v>0</v>
      </c>
      <c r="K162" s="2">
        <f t="shared" si="153"/>
        <v>4.2071455378657105E-4</v>
      </c>
      <c r="L162" s="2">
        <f t="shared" si="153"/>
        <v>8.3126480500200391E-3</v>
      </c>
      <c r="M162" s="2">
        <f t="shared" si="153"/>
        <v>4.4274023336703548E-3</v>
      </c>
      <c r="N162" s="2">
        <f t="shared" si="153"/>
        <v>0</v>
      </c>
      <c r="O162" s="2">
        <f t="shared" si="153"/>
        <v>0</v>
      </c>
      <c r="P162" s="2" t="str">
        <f t="shared" si="153"/>
        <v/>
      </c>
      <c r="Q162" s="2" t="str">
        <f t="shared" si="153"/>
        <v/>
      </c>
      <c r="R162" s="2" t="str">
        <f t="shared" si="153"/>
        <v/>
      </c>
      <c r="S162" s="2" t="str">
        <f t="shared" si="153"/>
        <v/>
      </c>
      <c r="T162" s="2" t="str">
        <f t="shared" si="153"/>
        <v/>
      </c>
      <c r="U162" s="2" t="str">
        <f t="shared" si="153"/>
        <v/>
      </c>
      <c r="V162" s="2" t="str">
        <f t="shared" si="153"/>
        <v/>
      </c>
      <c r="W162" s="2" t="str">
        <f t="shared" si="153"/>
        <v/>
      </c>
      <c r="X162" s="2" t="str">
        <f t="shared" si="153"/>
        <v/>
      </c>
      <c r="Y162" s="2" t="str">
        <f t="shared" si="153"/>
        <v/>
      </c>
      <c r="Z162" s="2" t="str">
        <f t="shared" si="153"/>
        <v/>
      </c>
      <c r="AA162" s="2" t="str">
        <f t="shared" si="153"/>
        <v/>
      </c>
      <c r="AB162" s="2" t="str">
        <f t="shared" si="153"/>
        <v/>
      </c>
      <c r="AC162" s="2" t="str">
        <f t="shared" si="153"/>
        <v/>
      </c>
      <c r="AD162" s="2" t="str">
        <f t="shared" si="153"/>
        <v/>
      </c>
      <c r="AE162" s="2" t="str">
        <f t="shared" si="153"/>
        <v/>
      </c>
      <c r="AF162" s="2" t="str">
        <f t="shared" si="153"/>
        <v/>
      </c>
      <c r="AG162" s="2" t="str">
        <f t="shared" si="153"/>
        <v/>
      </c>
      <c r="AH162" s="2" t="str">
        <f t="shared" si="153"/>
        <v/>
      </c>
      <c r="AI162" s="2" t="str">
        <f t="shared" si="153"/>
        <v/>
      </c>
      <c r="AJ162" s="2" t="str">
        <f t="shared" si="153"/>
        <v/>
      </c>
      <c r="AK162" s="2" t="str">
        <f t="shared" si="153"/>
        <v/>
      </c>
      <c r="AL162" s="2" t="str">
        <f t="shared" si="153"/>
        <v/>
      </c>
      <c r="AM162" s="2" t="str">
        <f t="shared" si="153"/>
        <v/>
      </c>
      <c r="AN162" s="2" t="str">
        <f t="shared" si="153"/>
        <v/>
      </c>
      <c r="AO162" s="2" t="str">
        <f t="shared" si="153"/>
        <v/>
      </c>
      <c r="AP162" s="2" t="str">
        <f t="shared" si="153"/>
        <v/>
      </c>
      <c r="AQ162" s="2" t="str">
        <f t="shared" si="153"/>
        <v/>
      </c>
      <c r="AR162" s="2" t="str">
        <f t="shared" si="153"/>
        <v/>
      </c>
      <c r="AS162" s="2" t="str">
        <f t="shared" si="153"/>
        <v/>
      </c>
      <c r="AT162" s="2" t="str">
        <f t="shared" si="153"/>
        <v/>
      </c>
      <c r="AU162" s="2" t="str">
        <f t="shared" si="153"/>
        <v/>
      </c>
      <c r="AV162" s="2" t="str">
        <f t="shared" si="153"/>
        <v/>
      </c>
      <c r="AW162" s="2" t="str">
        <f t="shared" si="153"/>
        <v/>
      </c>
      <c r="AX162" s="2" t="str">
        <f t="shared" si="153"/>
        <v/>
      </c>
      <c r="AY162" s="2" t="str">
        <f t="shared" si="153"/>
        <v/>
      </c>
      <c r="AZ162" s="2" t="str">
        <f t="shared" si="153"/>
        <v/>
      </c>
      <c r="BA162" s="2" t="str">
        <f t="shared" si="153"/>
        <v/>
      </c>
      <c r="BB162" s="2" t="str">
        <f t="shared" si="153"/>
        <v/>
      </c>
    </row>
    <row r="163" spans="1:54" ht="14.5" customHeight="1">
      <c r="A163" s="5">
        <v>43586</v>
      </c>
      <c r="B163" s="6">
        <f t="shared" si="114"/>
        <v>0</v>
      </c>
      <c r="C163" s="2">
        <f t="shared" ref="C163:BB163" si="154">IF(C106="","",C106/(1-B49))</f>
        <v>0</v>
      </c>
      <c r="D163" s="2">
        <f t="shared" si="154"/>
        <v>0</v>
      </c>
      <c r="E163" s="2">
        <f t="shared" si="154"/>
        <v>3.6667000326643583E-4</v>
      </c>
      <c r="F163" s="2">
        <f t="shared" si="154"/>
        <v>5.9325058025565779E-3</v>
      </c>
      <c r="G163" s="2">
        <f t="shared" si="154"/>
        <v>2.7185930451845966E-3</v>
      </c>
      <c r="H163" s="2">
        <f t="shared" si="154"/>
        <v>0</v>
      </c>
      <c r="I163" s="2">
        <f t="shared" si="154"/>
        <v>0</v>
      </c>
      <c r="J163" s="2">
        <f t="shared" si="154"/>
        <v>3.9156301955111964E-3</v>
      </c>
      <c r="K163" s="2">
        <f t="shared" si="154"/>
        <v>5.9421098041779639E-3</v>
      </c>
      <c r="L163" s="2">
        <f t="shared" si="154"/>
        <v>3.5462798130778315E-3</v>
      </c>
      <c r="M163" s="2">
        <f t="shared" si="154"/>
        <v>0</v>
      </c>
      <c r="N163" s="2">
        <f t="shared" si="154"/>
        <v>0</v>
      </c>
      <c r="O163" s="2" t="str">
        <f t="shared" si="154"/>
        <v/>
      </c>
      <c r="P163" s="2" t="str">
        <f t="shared" si="154"/>
        <v/>
      </c>
      <c r="Q163" s="2" t="str">
        <f t="shared" si="154"/>
        <v/>
      </c>
      <c r="R163" s="2" t="str">
        <f t="shared" si="154"/>
        <v/>
      </c>
      <c r="S163" s="2" t="str">
        <f t="shared" si="154"/>
        <v/>
      </c>
      <c r="T163" s="2" t="str">
        <f t="shared" si="154"/>
        <v/>
      </c>
      <c r="U163" s="2" t="str">
        <f t="shared" si="154"/>
        <v/>
      </c>
      <c r="V163" s="2" t="str">
        <f t="shared" si="154"/>
        <v/>
      </c>
      <c r="W163" s="2" t="str">
        <f t="shared" si="154"/>
        <v/>
      </c>
      <c r="X163" s="2" t="str">
        <f t="shared" si="154"/>
        <v/>
      </c>
      <c r="Y163" s="2" t="str">
        <f t="shared" si="154"/>
        <v/>
      </c>
      <c r="Z163" s="2" t="str">
        <f t="shared" si="154"/>
        <v/>
      </c>
      <c r="AA163" s="2" t="str">
        <f t="shared" si="154"/>
        <v/>
      </c>
      <c r="AB163" s="2" t="str">
        <f t="shared" si="154"/>
        <v/>
      </c>
      <c r="AC163" s="2" t="str">
        <f t="shared" si="154"/>
        <v/>
      </c>
      <c r="AD163" s="2" t="str">
        <f t="shared" si="154"/>
        <v/>
      </c>
      <c r="AE163" s="2" t="str">
        <f t="shared" si="154"/>
        <v/>
      </c>
      <c r="AF163" s="2" t="str">
        <f t="shared" si="154"/>
        <v/>
      </c>
      <c r="AG163" s="2" t="str">
        <f t="shared" si="154"/>
        <v/>
      </c>
      <c r="AH163" s="2" t="str">
        <f t="shared" si="154"/>
        <v/>
      </c>
      <c r="AI163" s="2" t="str">
        <f t="shared" si="154"/>
        <v/>
      </c>
      <c r="AJ163" s="2" t="str">
        <f t="shared" si="154"/>
        <v/>
      </c>
      <c r="AK163" s="2" t="str">
        <f t="shared" si="154"/>
        <v/>
      </c>
      <c r="AL163" s="2" t="str">
        <f t="shared" si="154"/>
        <v/>
      </c>
      <c r="AM163" s="2" t="str">
        <f t="shared" si="154"/>
        <v/>
      </c>
      <c r="AN163" s="2" t="str">
        <f t="shared" si="154"/>
        <v/>
      </c>
      <c r="AO163" s="2" t="str">
        <f t="shared" si="154"/>
        <v/>
      </c>
      <c r="AP163" s="2" t="str">
        <f t="shared" si="154"/>
        <v/>
      </c>
      <c r="AQ163" s="2" t="str">
        <f t="shared" si="154"/>
        <v/>
      </c>
      <c r="AR163" s="2" t="str">
        <f t="shared" si="154"/>
        <v/>
      </c>
      <c r="AS163" s="2" t="str">
        <f t="shared" si="154"/>
        <v/>
      </c>
      <c r="AT163" s="2" t="str">
        <f t="shared" si="154"/>
        <v/>
      </c>
      <c r="AU163" s="2" t="str">
        <f t="shared" si="154"/>
        <v/>
      </c>
      <c r="AV163" s="2" t="str">
        <f t="shared" si="154"/>
        <v/>
      </c>
      <c r="AW163" s="2" t="str">
        <f t="shared" si="154"/>
        <v/>
      </c>
      <c r="AX163" s="2" t="str">
        <f t="shared" si="154"/>
        <v/>
      </c>
      <c r="AY163" s="2" t="str">
        <f t="shared" si="154"/>
        <v/>
      </c>
      <c r="AZ163" s="2" t="str">
        <f t="shared" si="154"/>
        <v/>
      </c>
      <c r="BA163" s="2" t="str">
        <f t="shared" si="154"/>
        <v/>
      </c>
      <c r="BB163" s="2" t="str">
        <f t="shared" si="154"/>
        <v/>
      </c>
    </row>
    <row r="164" spans="1:54" ht="14.5" customHeight="1">
      <c r="A164" s="5">
        <v>43617</v>
      </c>
      <c r="B164" s="6">
        <f t="shared" si="114"/>
        <v>0</v>
      </c>
      <c r="C164" s="2">
        <f t="shared" ref="C164:BB164" si="155">IF(C107="","",C107/(1-B50))</f>
        <v>0</v>
      </c>
      <c r="D164" s="2">
        <f t="shared" si="155"/>
        <v>0</v>
      </c>
      <c r="E164" s="2">
        <f t="shared" si="155"/>
        <v>3.2301323708822231E-3</v>
      </c>
      <c r="F164" s="2">
        <f t="shared" si="155"/>
        <v>3.8794667292996331E-3</v>
      </c>
      <c r="G164" s="2">
        <f t="shared" si="155"/>
        <v>0</v>
      </c>
      <c r="H164" s="2">
        <f t="shared" si="155"/>
        <v>0</v>
      </c>
      <c r="I164" s="2">
        <f t="shared" si="155"/>
        <v>5.3281749224966838E-3</v>
      </c>
      <c r="J164" s="2">
        <f t="shared" si="155"/>
        <v>6.3268716913902866E-3</v>
      </c>
      <c r="K164" s="2">
        <f t="shared" si="155"/>
        <v>4.2632608256300171E-3</v>
      </c>
      <c r="L164" s="2">
        <f t="shared" si="155"/>
        <v>0</v>
      </c>
      <c r="M164" s="2">
        <f t="shared" si="155"/>
        <v>0</v>
      </c>
      <c r="N164" s="2" t="str">
        <f t="shared" si="155"/>
        <v/>
      </c>
      <c r="O164" s="2" t="str">
        <f t="shared" si="155"/>
        <v/>
      </c>
      <c r="P164" s="2" t="str">
        <f t="shared" si="155"/>
        <v/>
      </c>
      <c r="Q164" s="2" t="str">
        <f t="shared" si="155"/>
        <v/>
      </c>
      <c r="R164" s="2" t="str">
        <f t="shared" si="155"/>
        <v/>
      </c>
      <c r="S164" s="2" t="str">
        <f t="shared" si="155"/>
        <v/>
      </c>
      <c r="T164" s="2" t="str">
        <f t="shared" si="155"/>
        <v/>
      </c>
      <c r="U164" s="2" t="str">
        <f t="shared" si="155"/>
        <v/>
      </c>
      <c r="V164" s="2" t="str">
        <f t="shared" si="155"/>
        <v/>
      </c>
      <c r="W164" s="2" t="str">
        <f t="shared" si="155"/>
        <v/>
      </c>
      <c r="X164" s="2" t="str">
        <f t="shared" si="155"/>
        <v/>
      </c>
      <c r="Y164" s="2" t="str">
        <f t="shared" si="155"/>
        <v/>
      </c>
      <c r="Z164" s="2" t="str">
        <f t="shared" si="155"/>
        <v/>
      </c>
      <c r="AA164" s="2" t="str">
        <f t="shared" si="155"/>
        <v/>
      </c>
      <c r="AB164" s="2" t="str">
        <f t="shared" si="155"/>
        <v/>
      </c>
      <c r="AC164" s="2" t="str">
        <f t="shared" si="155"/>
        <v/>
      </c>
      <c r="AD164" s="2" t="str">
        <f t="shared" si="155"/>
        <v/>
      </c>
      <c r="AE164" s="2" t="str">
        <f t="shared" si="155"/>
        <v/>
      </c>
      <c r="AF164" s="2" t="str">
        <f t="shared" si="155"/>
        <v/>
      </c>
      <c r="AG164" s="2" t="str">
        <f t="shared" si="155"/>
        <v/>
      </c>
      <c r="AH164" s="2" t="str">
        <f t="shared" si="155"/>
        <v/>
      </c>
      <c r="AI164" s="2" t="str">
        <f t="shared" si="155"/>
        <v/>
      </c>
      <c r="AJ164" s="2" t="str">
        <f t="shared" si="155"/>
        <v/>
      </c>
      <c r="AK164" s="2" t="str">
        <f t="shared" si="155"/>
        <v/>
      </c>
      <c r="AL164" s="2" t="str">
        <f t="shared" si="155"/>
        <v/>
      </c>
      <c r="AM164" s="2" t="str">
        <f t="shared" si="155"/>
        <v/>
      </c>
      <c r="AN164" s="2" t="str">
        <f t="shared" si="155"/>
        <v/>
      </c>
      <c r="AO164" s="2" t="str">
        <f t="shared" si="155"/>
        <v/>
      </c>
      <c r="AP164" s="2" t="str">
        <f t="shared" si="155"/>
        <v/>
      </c>
      <c r="AQ164" s="2" t="str">
        <f t="shared" si="155"/>
        <v/>
      </c>
      <c r="AR164" s="2" t="str">
        <f t="shared" si="155"/>
        <v/>
      </c>
      <c r="AS164" s="2" t="str">
        <f t="shared" si="155"/>
        <v/>
      </c>
      <c r="AT164" s="2" t="str">
        <f t="shared" si="155"/>
        <v/>
      </c>
      <c r="AU164" s="2" t="str">
        <f t="shared" si="155"/>
        <v/>
      </c>
      <c r="AV164" s="2" t="str">
        <f t="shared" si="155"/>
        <v/>
      </c>
      <c r="AW164" s="2" t="str">
        <f t="shared" si="155"/>
        <v/>
      </c>
      <c r="AX164" s="2" t="str">
        <f t="shared" si="155"/>
        <v/>
      </c>
      <c r="AY164" s="2" t="str">
        <f t="shared" si="155"/>
        <v/>
      </c>
      <c r="AZ164" s="2" t="str">
        <f t="shared" si="155"/>
        <v/>
      </c>
      <c r="BA164" s="2" t="str">
        <f t="shared" si="155"/>
        <v/>
      </c>
      <c r="BB164" s="2" t="str">
        <f t="shared" si="155"/>
        <v/>
      </c>
    </row>
    <row r="165" spans="1:54" ht="14.5" customHeight="1">
      <c r="A165" s="5">
        <v>43647</v>
      </c>
      <c r="B165" s="6">
        <f t="shared" si="114"/>
        <v>0</v>
      </c>
      <c r="C165" s="2">
        <f t="shared" ref="C165:BB165" si="156">IF(C108="","",C108/(1-B51))</f>
        <v>0</v>
      </c>
      <c r="D165" s="2">
        <f t="shared" si="156"/>
        <v>0</v>
      </c>
      <c r="E165" s="2">
        <f t="shared" si="156"/>
        <v>1.5797100539408897E-3</v>
      </c>
      <c r="F165" s="2">
        <f t="shared" si="156"/>
        <v>0</v>
      </c>
      <c r="G165" s="2">
        <f t="shared" si="156"/>
        <v>4.2564872871391074E-3</v>
      </c>
      <c r="H165" s="2">
        <f t="shared" si="156"/>
        <v>5.3617585183070556E-3</v>
      </c>
      <c r="I165" s="2">
        <f t="shared" si="156"/>
        <v>2.0983070315873258E-3</v>
      </c>
      <c r="J165" s="2">
        <f t="shared" si="156"/>
        <v>6.4782602719027941E-3</v>
      </c>
      <c r="K165" s="2">
        <f t="shared" si="156"/>
        <v>0</v>
      </c>
      <c r="L165" s="2">
        <f t="shared" si="156"/>
        <v>0</v>
      </c>
      <c r="M165" s="2" t="str">
        <f t="shared" si="156"/>
        <v/>
      </c>
      <c r="N165" s="2" t="str">
        <f t="shared" si="156"/>
        <v/>
      </c>
      <c r="O165" s="2" t="str">
        <f t="shared" si="156"/>
        <v/>
      </c>
      <c r="P165" s="2" t="str">
        <f t="shared" si="156"/>
        <v/>
      </c>
      <c r="Q165" s="2" t="str">
        <f t="shared" si="156"/>
        <v/>
      </c>
      <c r="R165" s="2" t="str">
        <f t="shared" si="156"/>
        <v/>
      </c>
      <c r="S165" s="2" t="str">
        <f t="shared" si="156"/>
        <v/>
      </c>
      <c r="T165" s="2" t="str">
        <f t="shared" si="156"/>
        <v/>
      </c>
      <c r="U165" s="2" t="str">
        <f t="shared" si="156"/>
        <v/>
      </c>
      <c r="V165" s="2" t="str">
        <f t="shared" si="156"/>
        <v/>
      </c>
      <c r="W165" s="2" t="str">
        <f t="shared" si="156"/>
        <v/>
      </c>
      <c r="X165" s="2" t="str">
        <f t="shared" si="156"/>
        <v/>
      </c>
      <c r="Y165" s="2" t="str">
        <f t="shared" si="156"/>
        <v/>
      </c>
      <c r="Z165" s="2" t="str">
        <f t="shared" si="156"/>
        <v/>
      </c>
      <c r="AA165" s="2" t="str">
        <f t="shared" si="156"/>
        <v/>
      </c>
      <c r="AB165" s="2" t="str">
        <f t="shared" si="156"/>
        <v/>
      </c>
      <c r="AC165" s="2" t="str">
        <f t="shared" si="156"/>
        <v/>
      </c>
      <c r="AD165" s="2" t="str">
        <f t="shared" si="156"/>
        <v/>
      </c>
      <c r="AE165" s="2" t="str">
        <f t="shared" si="156"/>
        <v/>
      </c>
      <c r="AF165" s="2" t="str">
        <f t="shared" si="156"/>
        <v/>
      </c>
      <c r="AG165" s="2" t="str">
        <f t="shared" si="156"/>
        <v/>
      </c>
      <c r="AH165" s="2" t="str">
        <f t="shared" si="156"/>
        <v/>
      </c>
      <c r="AI165" s="2" t="str">
        <f t="shared" si="156"/>
        <v/>
      </c>
      <c r="AJ165" s="2" t="str">
        <f t="shared" si="156"/>
        <v/>
      </c>
      <c r="AK165" s="2" t="str">
        <f t="shared" si="156"/>
        <v/>
      </c>
      <c r="AL165" s="2" t="str">
        <f t="shared" si="156"/>
        <v/>
      </c>
      <c r="AM165" s="2" t="str">
        <f t="shared" si="156"/>
        <v/>
      </c>
      <c r="AN165" s="2" t="str">
        <f t="shared" si="156"/>
        <v/>
      </c>
      <c r="AO165" s="2" t="str">
        <f t="shared" si="156"/>
        <v/>
      </c>
      <c r="AP165" s="2" t="str">
        <f t="shared" si="156"/>
        <v/>
      </c>
      <c r="AQ165" s="2" t="str">
        <f t="shared" si="156"/>
        <v/>
      </c>
      <c r="AR165" s="2" t="str">
        <f t="shared" si="156"/>
        <v/>
      </c>
      <c r="AS165" s="2" t="str">
        <f t="shared" si="156"/>
        <v/>
      </c>
      <c r="AT165" s="2" t="str">
        <f t="shared" si="156"/>
        <v/>
      </c>
      <c r="AU165" s="2" t="str">
        <f t="shared" si="156"/>
        <v/>
      </c>
      <c r="AV165" s="2" t="str">
        <f t="shared" si="156"/>
        <v/>
      </c>
      <c r="AW165" s="2" t="str">
        <f t="shared" si="156"/>
        <v/>
      </c>
      <c r="AX165" s="2" t="str">
        <f t="shared" si="156"/>
        <v/>
      </c>
      <c r="AY165" s="2" t="str">
        <f t="shared" si="156"/>
        <v/>
      </c>
      <c r="AZ165" s="2" t="str">
        <f t="shared" si="156"/>
        <v/>
      </c>
      <c r="BA165" s="2" t="str">
        <f t="shared" si="156"/>
        <v/>
      </c>
      <c r="BB165" s="2" t="str">
        <f t="shared" si="156"/>
        <v/>
      </c>
    </row>
    <row r="166" spans="1:54" ht="14.5" customHeight="1">
      <c r="A166" s="5">
        <v>43678</v>
      </c>
      <c r="B166" s="6">
        <f t="shared" si="114"/>
        <v>0</v>
      </c>
      <c r="C166" s="2">
        <f t="shared" ref="C166:BB166" si="157">IF(C109="","",C109/(1-B52))</f>
        <v>0</v>
      </c>
      <c r="D166" s="2">
        <f t="shared" si="157"/>
        <v>0</v>
      </c>
      <c r="E166" s="2">
        <f t="shared" si="157"/>
        <v>4.1863622743594237E-4</v>
      </c>
      <c r="F166" s="2">
        <f t="shared" si="157"/>
        <v>1.9232868847637301E-3</v>
      </c>
      <c r="G166" s="2">
        <f t="shared" si="157"/>
        <v>2.760328474411032E-3</v>
      </c>
      <c r="H166" s="2">
        <f t="shared" si="157"/>
        <v>3.8052644712947789E-3</v>
      </c>
      <c r="I166" s="2">
        <f t="shared" si="157"/>
        <v>5.0503525670563447E-3</v>
      </c>
      <c r="J166" s="2">
        <f t="shared" si="157"/>
        <v>1.8594359743067121E-3</v>
      </c>
      <c r="K166" s="2">
        <f t="shared" si="157"/>
        <v>0</v>
      </c>
      <c r="L166" s="2" t="str">
        <f t="shared" si="157"/>
        <v/>
      </c>
      <c r="M166" s="2" t="str">
        <f t="shared" si="157"/>
        <v/>
      </c>
      <c r="N166" s="2" t="str">
        <f t="shared" si="157"/>
        <v/>
      </c>
      <c r="O166" s="2" t="str">
        <f t="shared" si="157"/>
        <v/>
      </c>
      <c r="P166" s="2" t="str">
        <f t="shared" si="157"/>
        <v/>
      </c>
      <c r="Q166" s="2" t="str">
        <f t="shared" si="157"/>
        <v/>
      </c>
      <c r="R166" s="2" t="str">
        <f t="shared" si="157"/>
        <v/>
      </c>
      <c r="S166" s="2" t="str">
        <f t="shared" si="157"/>
        <v/>
      </c>
      <c r="T166" s="2" t="str">
        <f t="shared" si="157"/>
        <v/>
      </c>
      <c r="U166" s="2" t="str">
        <f t="shared" si="157"/>
        <v/>
      </c>
      <c r="V166" s="2" t="str">
        <f t="shared" si="157"/>
        <v/>
      </c>
      <c r="W166" s="2" t="str">
        <f t="shared" si="157"/>
        <v/>
      </c>
      <c r="X166" s="2" t="str">
        <f t="shared" si="157"/>
        <v/>
      </c>
      <c r="Y166" s="2" t="str">
        <f t="shared" si="157"/>
        <v/>
      </c>
      <c r="Z166" s="2" t="str">
        <f t="shared" si="157"/>
        <v/>
      </c>
      <c r="AA166" s="2" t="str">
        <f t="shared" si="157"/>
        <v/>
      </c>
      <c r="AB166" s="2" t="str">
        <f t="shared" si="157"/>
        <v/>
      </c>
      <c r="AC166" s="2" t="str">
        <f t="shared" si="157"/>
        <v/>
      </c>
      <c r="AD166" s="2" t="str">
        <f t="shared" si="157"/>
        <v/>
      </c>
      <c r="AE166" s="2" t="str">
        <f t="shared" si="157"/>
        <v/>
      </c>
      <c r="AF166" s="2" t="str">
        <f t="shared" si="157"/>
        <v/>
      </c>
      <c r="AG166" s="2" t="str">
        <f t="shared" si="157"/>
        <v/>
      </c>
      <c r="AH166" s="2" t="str">
        <f t="shared" si="157"/>
        <v/>
      </c>
      <c r="AI166" s="2" t="str">
        <f t="shared" si="157"/>
        <v/>
      </c>
      <c r="AJ166" s="2" t="str">
        <f t="shared" si="157"/>
        <v/>
      </c>
      <c r="AK166" s="2" t="str">
        <f t="shared" si="157"/>
        <v/>
      </c>
      <c r="AL166" s="2" t="str">
        <f t="shared" si="157"/>
        <v/>
      </c>
      <c r="AM166" s="2" t="str">
        <f t="shared" si="157"/>
        <v/>
      </c>
      <c r="AN166" s="2" t="str">
        <f t="shared" si="157"/>
        <v/>
      </c>
      <c r="AO166" s="2" t="str">
        <f t="shared" si="157"/>
        <v/>
      </c>
      <c r="AP166" s="2" t="str">
        <f t="shared" si="157"/>
        <v/>
      </c>
      <c r="AQ166" s="2" t="str">
        <f t="shared" si="157"/>
        <v/>
      </c>
      <c r="AR166" s="2" t="str">
        <f t="shared" si="157"/>
        <v/>
      </c>
      <c r="AS166" s="2" t="str">
        <f t="shared" si="157"/>
        <v/>
      </c>
      <c r="AT166" s="2" t="str">
        <f t="shared" si="157"/>
        <v/>
      </c>
      <c r="AU166" s="2" t="str">
        <f t="shared" si="157"/>
        <v/>
      </c>
      <c r="AV166" s="2" t="str">
        <f t="shared" si="157"/>
        <v/>
      </c>
      <c r="AW166" s="2" t="str">
        <f t="shared" si="157"/>
        <v/>
      </c>
      <c r="AX166" s="2" t="str">
        <f t="shared" si="157"/>
        <v/>
      </c>
      <c r="AY166" s="2" t="str">
        <f t="shared" si="157"/>
        <v/>
      </c>
      <c r="AZ166" s="2" t="str">
        <f t="shared" si="157"/>
        <v/>
      </c>
      <c r="BA166" s="2" t="str">
        <f t="shared" si="157"/>
        <v/>
      </c>
      <c r="BB166" s="2" t="str">
        <f t="shared" si="157"/>
        <v/>
      </c>
    </row>
    <row r="167" spans="1:54" ht="14.5" customHeight="1">
      <c r="A167" s="5">
        <v>43709</v>
      </c>
      <c r="B167" s="6">
        <f t="shared" si="114"/>
        <v>0</v>
      </c>
      <c r="C167" s="2">
        <f t="shared" ref="C167:BB167" si="158">IF(C110="","",C110/(1-B53))</f>
        <v>0</v>
      </c>
      <c r="D167" s="2">
        <f t="shared" si="158"/>
        <v>0</v>
      </c>
      <c r="E167" s="2">
        <f t="shared" si="158"/>
        <v>7.7267422230495254E-4</v>
      </c>
      <c r="F167" s="2">
        <f t="shared" si="158"/>
        <v>4.1654683940587477E-3</v>
      </c>
      <c r="G167" s="2">
        <f t="shared" si="158"/>
        <v>3.8143344700020594E-3</v>
      </c>
      <c r="H167" s="2">
        <f t="shared" si="158"/>
        <v>5.4689034141307763E-3</v>
      </c>
      <c r="I167" s="2">
        <f t="shared" si="158"/>
        <v>2.3064324724450811E-3</v>
      </c>
      <c r="J167" s="2">
        <f t="shared" si="158"/>
        <v>0</v>
      </c>
      <c r="K167" s="2" t="str">
        <f t="shared" si="158"/>
        <v/>
      </c>
      <c r="L167" s="2" t="str">
        <f t="shared" si="158"/>
        <v/>
      </c>
      <c r="M167" s="2" t="str">
        <f t="shared" si="158"/>
        <v/>
      </c>
      <c r="N167" s="2" t="str">
        <f t="shared" si="158"/>
        <v/>
      </c>
      <c r="O167" s="2" t="str">
        <f t="shared" si="158"/>
        <v/>
      </c>
      <c r="P167" s="2" t="str">
        <f t="shared" si="158"/>
        <v/>
      </c>
      <c r="Q167" s="2" t="str">
        <f t="shared" si="158"/>
        <v/>
      </c>
      <c r="R167" s="2" t="str">
        <f t="shared" si="158"/>
        <v/>
      </c>
      <c r="S167" s="2" t="str">
        <f t="shared" si="158"/>
        <v/>
      </c>
      <c r="T167" s="2" t="str">
        <f t="shared" si="158"/>
        <v/>
      </c>
      <c r="U167" s="2" t="str">
        <f t="shared" si="158"/>
        <v/>
      </c>
      <c r="V167" s="2" t="str">
        <f t="shared" si="158"/>
        <v/>
      </c>
      <c r="W167" s="2" t="str">
        <f t="shared" si="158"/>
        <v/>
      </c>
      <c r="X167" s="2" t="str">
        <f t="shared" si="158"/>
        <v/>
      </c>
      <c r="Y167" s="2" t="str">
        <f t="shared" si="158"/>
        <v/>
      </c>
      <c r="Z167" s="2" t="str">
        <f t="shared" si="158"/>
        <v/>
      </c>
      <c r="AA167" s="2" t="str">
        <f t="shared" si="158"/>
        <v/>
      </c>
      <c r="AB167" s="2" t="str">
        <f t="shared" si="158"/>
        <v/>
      </c>
      <c r="AC167" s="2" t="str">
        <f t="shared" si="158"/>
        <v/>
      </c>
      <c r="AD167" s="2" t="str">
        <f t="shared" si="158"/>
        <v/>
      </c>
      <c r="AE167" s="2" t="str">
        <f t="shared" si="158"/>
        <v/>
      </c>
      <c r="AF167" s="2" t="str">
        <f t="shared" si="158"/>
        <v/>
      </c>
      <c r="AG167" s="2" t="str">
        <f t="shared" si="158"/>
        <v/>
      </c>
      <c r="AH167" s="2" t="str">
        <f t="shared" si="158"/>
        <v/>
      </c>
      <c r="AI167" s="2" t="str">
        <f t="shared" si="158"/>
        <v/>
      </c>
      <c r="AJ167" s="2" t="str">
        <f t="shared" si="158"/>
        <v/>
      </c>
      <c r="AK167" s="2" t="str">
        <f t="shared" si="158"/>
        <v/>
      </c>
      <c r="AL167" s="2" t="str">
        <f t="shared" si="158"/>
        <v/>
      </c>
      <c r="AM167" s="2" t="str">
        <f t="shared" si="158"/>
        <v/>
      </c>
      <c r="AN167" s="2" t="str">
        <f t="shared" si="158"/>
        <v/>
      </c>
      <c r="AO167" s="2" t="str">
        <f t="shared" si="158"/>
        <v/>
      </c>
      <c r="AP167" s="2" t="str">
        <f t="shared" si="158"/>
        <v/>
      </c>
      <c r="AQ167" s="2" t="str">
        <f t="shared" si="158"/>
        <v/>
      </c>
      <c r="AR167" s="2" t="str">
        <f t="shared" si="158"/>
        <v/>
      </c>
      <c r="AS167" s="2" t="str">
        <f t="shared" si="158"/>
        <v/>
      </c>
      <c r="AT167" s="2" t="str">
        <f t="shared" si="158"/>
        <v/>
      </c>
      <c r="AU167" s="2" t="str">
        <f t="shared" si="158"/>
        <v/>
      </c>
      <c r="AV167" s="2" t="str">
        <f t="shared" si="158"/>
        <v/>
      </c>
      <c r="AW167" s="2" t="str">
        <f t="shared" si="158"/>
        <v/>
      </c>
      <c r="AX167" s="2" t="str">
        <f t="shared" si="158"/>
        <v/>
      </c>
      <c r="AY167" s="2" t="str">
        <f t="shared" si="158"/>
        <v/>
      </c>
      <c r="AZ167" s="2" t="str">
        <f t="shared" si="158"/>
        <v/>
      </c>
      <c r="BA167" s="2" t="str">
        <f t="shared" si="158"/>
        <v/>
      </c>
      <c r="BB167" s="2" t="str">
        <f t="shared" si="158"/>
        <v/>
      </c>
    </row>
    <row r="168" spans="1:54" ht="14.5" customHeight="1">
      <c r="A168" s="5">
        <v>43739</v>
      </c>
      <c r="B168" s="6">
        <f t="shared" si="114"/>
        <v>0</v>
      </c>
      <c r="C168" s="2">
        <f t="shared" ref="C168:BB168" si="159">IF(C111="","",C111/(1-B54))</f>
        <v>0</v>
      </c>
      <c r="D168" s="2">
        <f t="shared" si="159"/>
        <v>0</v>
      </c>
      <c r="E168" s="2">
        <f t="shared" si="159"/>
        <v>3.3994014022124676E-3</v>
      </c>
      <c r="F168" s="2">
        <f t="shared" si="159"/>
        <v>2.2188160181872249E-3</v>
      </c>
      <c r="G168" s="2">
        <f t="shared" si="159"/>
        <v>4.5091463541725458E-3</v>
      </c>
      <c r="H168" s="2">
        <f t="shared" si="159"/>
        <v>2.320012504842252E-3</v>
      </c>
      <c r="I168" s="2">
        <f t="shared" si="159"/>
        <v>-2.2081171053156015E-5</v>
      </c>
      <c r="J168" s="2" t="str">
        <f t="shared" si="159"/>
        <v/>
      </c>
      <c r="K168" s="2" t="str">
        <f t="shared" si="159"/>
        <v/>
      </c>
      <c r="L168" s="2" t="str">
        <f t="shared" si="159"/>
        <v/>
      </c>
      <c r="M168" s="2" t="str">
        <f t="shared" si="159"/>
        <v/>
      </c>
      <c r="N168" s="2" t="str">
        <f t="shared" si="159"/>
        <v/>
      </c>
      <c r="O168" s="2" t="str">
        <f t="shared" si="159"/>
        <v/>
      </c>
      <c r="P168" s="2" t="str">
        <f t="shared" si="159"/>
        <v/>
      </c>
      <c r="Q168" s="2" t="str">
        <f t="shared" si="159"/>
        <v/>
      </c>
      <c r="R168" s="2" t="str">
        <f t="shared" si="159"/>
        <v/>
      </c>
      <c r="S168" s="2" t="str">
        <f t="shared" si="159"/>
        <v/>
      </c>
      <c r="T168" s="2" t="str">
        <f t="shared" si="159"/>
        <v/>
      </c>
      <c r="U168" s="2" t="str">
        <f t="shared" si="159"/>
        <v/>
      </c>
      <c r="V168" s="2" t="str">
        <f t="shared" si="159"/>
        <v/>
      </c>
      <c r="W168" s="2" t="str">
        <f t="shared" si="159"/>
        <v/>
      </c>
      <c r="X168" s="2" t="str">
        <f t="shared" si="159"/>
        <v/>
      </c>
      <c r="Y168" s="2" t="str">
        <f t="shared" si="159"/>
        <v/>
      </c>
      <c r="Z168" s="2" t="str">
        <f t="shared" si="159"/>
        <v/>
      </c>
      <c r="AA168" s="2" t="str">
        <f t="shared" si="159"/>
        <v/>
      </c>
      <c r="AB168" s="2" t="str">
        <f t="shared" si="159"/>
        <v/>
      </c>
      <c r="AC168" s="2" t="str">
        <f t="shared" si="159"/>
        <v/>
      </c>
      <c r="AD168" s="2" t="str">
        <f t="shared" si="159"/>
        <v/>
      </c>
      <c r="AE168" s="2" t="str">
        <f t="shared" si="159"/>
        <v/>
      </c>
      <c r="AF168" s="2" t="str">
        <f t="shared" si="159"/>
        <v/>
      </c>
      <c r="AG168" s="2" t="str">
        <f t="shared" si="159"/>
        <v/>
      </c>
      <c r="AH168" s="2" t="str">
        <f t="shared" si="159"/>
        <v/>
      </c>
      <c r="AI168" s="2" t="str">
        <f t="shared" si="159"/>
        <v/>
      </c>
      <c r="AJ168" s="2" t="str">
        <f t="shared" si="159"/>
        <v/>
      </c>
      <c r="AK168" s="2" t="str">
        <f t="shared" si="159"/>
        <v/>
      </c>
      <c r="AL168" s="2" t="str">
        <f t="shared" si="159"/>
        <v/>
      </c>
      <c r="AM168" s="2" t="str">
        <f t="shared" si="159"/>
        <v/>
      </c>
      <c r="AN168" s="2" t="str">
        <f t="shared" si="159"/>
        <v/>
      </c>
      <c r="AO168" s="2" t="str">
        <f t="shared" si="159"/>
        <v/>
      </c>
      <c r="AP168" s="2" t="str">
        <f t="shared" si="159"/>
        <v/>
      </c>
      <c r="AQ168" s="2" t="str">
        <f t="shared" si="159"/>
        <v/>
      </c>
      <c r="AR168" s="2" t="str">
        <f t="shared" si="159"/>
        <v/>
      </c>
      <c r="AS168" s="2" t="str">
        <f t="shared" si="159"/>
        <v/>
      </c>
      <c r="AT168" s="2" t="str">
        <f t="shared" si="159"/>
        <v/>
      </c>
      <c r="AU168" s="2" t="str">
        <f t="shared" si="159"/>
        <v/>
      </c>
      <c r="AV168" s="2" t="str">
        <f t="shared" si="159"/>
        <v/>
      </c>
      <c r="AW168" s="2" t="str">
        <f t="shared" si="159"/>
        <v/>
      </c>
      <c r="AX168" s="2" t="str">
        <f t="shared" si="159"/>
        <v/>
      </c>
      <c r="AY168" s="2" t="str">
        <f t="shared" si="159"/>
        <v/>
      </c>
      <c r="AZ168" s="2" t="str">
        <f t="shared" si="159"/>
        <v/>
      </c>
      <c r="BA168" s="2" t="str">
        <f t="shared" si="159"/>
        <v/>
      </c>
      <c r="BB168" s="2" t="str">
        <f t="shared" si="159"/>
        <v/>
      </c>
    </row>
    <row r="169" spans="1:54" ht="14.5" customHeight="1">
      <c r="A169" s="5">
        <v>43770</v>
      </c>
      <c r="B169" s="6">
        <f t="shared" si="114"/>
        <v>0</v>
      </c>
      <c r="C169" s="2">
        <f t="shared" ref="C169:BB169" si="160">IF(C112="","",C112/(1-B55))</f>
        <v>0</v>
      </c>
      <c r="D169" s="2">
        <f t="shared" si="160"/>
        <v>0</v>
      </c>
      <c r="E169" s="2">
        <f t="shared" si="160"/>
        <v>2.4046125956693316E-3</v>
      </c>
      <c r="F169" s="2">
        <f t="shared" si="160"/>
        <v>4.7770410164679937E-3</v>
      </c>
      <c r="G169" s="2">
        <f t="shared" si="160"/>
        <v>5.2792308223700386E-3</v>
      </c>
      <c r="H169" s="2">
        <f t="shared" si="160"/>
        <v>1.5088090047859078E-3</v>
      </c>
      <c r="I169" s="2" t="str">
        <f t="shared" si="160"/>
        <v/>
      </c>
      <c r="J169" s="2" t="str">
        <f t="shared" si="160"/>
        <v/>
      </c>
      <c r="K169" s="2" t="str">
        <f t="shared" si="160"/>
        <v/>
      </c>
      <c r="L169" s="2" t="str">
        <f t="shared" si="160"/>
        <v/>
      </c>
      <c r="M169" s="2" t="str">
        <f t="shared" si="160"/>
        <v/>
      </c>
      <c r="N169" s="2" t="str">
        <f t="shared" si="160"/>
        <v/>
      </c>
      <c r="O169" s="2" t="str">
        <f t="shared" si="160"/>
        <v/>
      </c>
      <c r="P169" s="2" t="str">
        <f t="shared" si="160"/>
        <v/>
      </c>
      <c r="Q169" s="2" t="str">
        <f t="shared" si="160"/>
        <v/>
      </c>
      <c r="R169" s="2" t="str">
        <f t="shared" si="160"/>
        <v/>
      </c>
      <c r="S169" s="2" t="str">
        <f t="shared" si="160"/>
        <v/>
      </c>
      <c r="T169" s="2" t="str">
        <f t="shared" si="160"/>
        <v/>
      </c>
      <c r="U169" s="2" t="str">
        <f t="shared" si="160"/>
        <v/>
      </c>
      <c r="V169" s="2" t="str">
        <f t="shared" si="160"/>
        <v/>
      </c>
      <c r="W169" s="2" t="str">
        <f t="shared" si="160"/>
        <v/>
      </c>
      <c r="X169" s="2" t="str">
        <f t="shared" si="160"/>
        <v/>
      </c>
      <c r="Y169" s="2" t="str">
        <f t="shared" si="160"/>
        <v/>
      </c>
      <c r="Z169" s="2" t="str">
        <f t="shared" si="160"/>
        <v/>
      </c>
      <c r="AA169" s="2" t="str">
        <f t="shared" si="160"/>
        <v/>
      </c>
      <c r="AB169" s="2" t="str">
        <f t="shared" si="160"/>
        <v/>
      </c>
      <c r="AC169" s="2" t="str">
        <f t="shared" si="160"/>
        <v/>
      </c>
      <c r="AD169" s="2" t="str">
        <f t="shared" si="160"/>
        <v/>
      </c>
      <c r="AE169" s="2" t="str">
        <f t="shared" si="160"/>
        <v/>
      </c>
      <c r="AF169" s="2" t="str">
        <f t="shared" si="160"/>
        <v/>
      </c>
      <c r="AG169" s="2" t="str">
        <f t="shared" si="160"/>
        <v/>
      </c>
      <c r="AH169" s="2" t="str">
        <f t="shared" si="160"/>
        <v/>
      </c>
      <c r="AI169" s="2" t="str">
        <f t="shared" si="160"/>
        <v/>
      </c>
      <c r="AJ169" s="2" t="str">
        <f t="shared" si="160"/>
        <v/>
      </c>
      <c r="AK169" s="2" t="str">
        <f t="shared" si="160"/>
        <v/>
      </c>
      <c r="AL169" s="2" t="str">
        <f t="shared" si="160"/>
        <v/>
      </c>
      <c r="AM169" s="2" t="str">
        <f t="shared" si="160"/>
        <v/>
      </c>
      <c r="AN169" s="2" t="str">
        <f t="shared" si="160"/>
        <v/>
      </c>
      <c r="AO169" s="2" t="str">
        <f t="shared" si="160"/>
        <v/>
      </c>
      <c r="AP169" s="2" t="str">
        <f t="shared" si="160"/>
        <v/>
      </c>
      <c r="AQ169" s="2" t="str">
        <f t="shared" si="160"/>
        <v/>
      </c>
      <c r="AR169" s="2" t="str">
        <f t="shared" si="160"/>
        <v/>
      </c>
      <c r="AS169" s="2" t="str">
        <f t="shared" si="160"/>
        <v/>
      </c>
      <c r="AT169" s="2" t="str">
        <f t="shared" si="160"/>
        <v/>
      </c>
      <c r="AU169" s="2" t="str">
        <f t="shared" si="160"/>
        <v/>
      </c>
      <c r="AV169" s="2" t="str">
        <f t="shared" si="160"/>
        <v/>
      </c>
      <c r="AW169" s="2" t="str">
        <f t="shared" si="160"/>
        <v/>
      </c>
      <c r="AX169" s="2" t="str">
        <f t="shared" si="160"/>
        <v/>
      </c>
      <c r="AY169" s="2" t="str">
        <f t="shared" si="160"/>
        <v/>
      </c>
      <c r="AZ169" s="2" t="str">
        <f t="shared" si="160"/>
        <v/>
      </c>
      <c r="BA169" s="2" t="str">
        <f t="shared" si="160"/>
        <v/>
      </c>
      <c r="BB169" s="2" t="str">
        <f t="shared" si="160"/>
        <v/>
      </c>
    </row>
    <row r="170" spans="1:54" ht="14.5" customHeight="1">
      <c r="A170" s="5">
        <v>43800</v>
      </c>
      <c r="B170" s="6">
        <f t="shared" si="114"/>
        <v>0</v>
      </c>
      <c r="C170" s="2">
        <f t="shared" ref="C170:BB170" si="161">IF(C113="","",C113/(1-B56))</f>
        <v>0</v>
      </c>
      <c r="D170" s="2">
        <f t="shared" si="161"/>
        <v>0</v>
      </c>
      <c r="E170" s="2">
        <f t="shared" si="161"/>
        <v>1.2495694151966115E-3</v>
      </c>
      <c r="F170" s="2">
        <f t="shared" si="161"/>
        <v>4.1207341306663632E-3</v>
      </c>
      <c r="G170" s="2">
        <f t="shared" si="161"/>
        <v>-1.8799536438584105E-4</v>
      </c>
      <c r="H170" s="2" t="str">
        <f t="shared" si="161"/>
        <v/>
      </c>
      <c r="I170" s="2" t="str">
        <f t="shared" si="161"/>
        <v/>
      </c>
      <c r="J170" s="2" t="str">
        <f t="shared" si="161"/>
        <v/>
      </c>
      <c r="K170" s="2" t="str">
        <f t="shared" si="161"/>
        <v/>
      </c>
      <c r="L170" s="2" t="str">
        <f t="shared" si="161"/>
        <v/>
      </c>
      <c r="M170" s="2" t="str">
        <f t="shared" si="161"/>
        <v/>
      </c>
      <c r="N170" s="2" t="str">
        <f t="shared" si="161"/>
        <v/>
      </c>
      <c r="O170" s="2" t="str">
        <f t="shared" si="161"/>
        <v/>
      </c>
      <c r="P170" s="2" t="str">
        <f t="shared" si="161"/>
        <v/>
      </c>
      <c r="Q170" s="2" t="str">
        <f t="shared" si="161"/>
        <v/>
      </c>
      <c r="R170" s="2" t="str">
        <f t="shared" si="161"/>
        <v/>
      </c>
      <c r="S170" s="2" t="str">
        <f t="shared" si="161"/>
        <v/>
      </c>
      <c r="T170" s="2" t="str">
        <f t="shared" si="161"/>
        <v/>
      </c>
      <c r="U170" s="2" t="str">
        <f t="shared" si="161"/>
        <v/>
      </c>
      <c r="V170" s="2" t="str">
        <f t="shared" si="161"/>
        <v/>
      </c>
      <c r="W170" s="2" t="str">
        <f t="shared" si="161"/>
        <v/>
      </c>
      <c r="X170" s="2" t="str">
        <f t="shared" si="161"/>
        <v/>
      </c>
      <c r="Y170" s="2" t="str">
        <f t="shared" si="161"/>
        <v/>
      </c>
      <c r="Z170" s="2" t="str">
        <f t="shared" si="161"/>
        <v/>
      </c>
      <c r="AA170" s="2" t="str">
        <f t="shared" si="161"/>
        <v/>
      </c>
      <c r="AB170" s="2" t="str">
        <f t="shared" si="161"/>
        <v/>
      </c>
      <c r="AC170" s="2" t="str">
        <f t="shared" si="161"/>
        <v/>
      </c>
      <c r="AD170" s="2" t="str">
        <f t="shared" si="161"/>
        <v/>
      </c>
      <c r="AE170" s="2" t="str">
        <f t="shared" si="161"/>
        <v/>
      </c>
      <c r="AF170" s="2" t="str">
        <f t="shared" si="161"/>
        <v/>
      </c>
      <c r="AG170" s="2" t="str">
        <f t="shared" si="161"/>
        <v/>
      </c>
      <c r="AH170" s="2" t="str">
        <f t="shared" si="161"/>
        <v/>
      </c>
      <c r="AI170" s="2" t="str">
        <f t="shared" si="161"/>
        <v/>
      </c>
      <c r="AJ170" s="2" t="str">
        <f t="shared" si="161"/>
        <v/>
      </c>
      <c r="AK170" s="2" t="str">
        <f t="shared" si="161"/>
        <v/>
      </c>
      <c r="AL170" s="2" t="str">
        <f t="shared" si="161"/>
        <v/>
      </c>
      <c r="AM170" s="2" t="str">
        <f t="shared" si="161"/>
        <v/>
      </c>
      <c r="AN170" s="2" t="str">
        <f t="shared" si="161"/>
        <v/>
      </c>
      <c r="AO170" s="2" t="str">
        <f t="shared" si="161"/>
        <v/>
      </c>
      <c r="AP170" s="2" t="str">
        <f t="shared" si="161"/>
        <v/>
      </c>
      <c r="AQ170" s="2" t="str">
        <f t="shared" si="161"/>
        <v/>
      </c>
      <c r="AR170" s="2" t="str">
        <f t="shared" si="161"/>
        <v/>
      </c>
      <c r="AS170" s="2" t="str">
        <f t="shared" si="161"/>
        <v/>
      </c>
      <c r="AT170" s="2" t="str">
        <f t="shared" si="161"/>
        <v/>
      </c>
      <c r="AU170" s="2" t="str">
        <f t="shared" si="161"/>
        <v/>
      </c>
      <c r="AV170" s="2" t="str">
        <f t="shared" si="161"/>
        <v/>
      </c>
      <c r="AW170" s="2" t="str">
        <f t="shared" si="161"/>
        <v/>
      </c>
      <c r="AX170" s="2" t="str">
        <f t="shared" si="161"/>
        <v/>
      </c>
      <c r="AY170" s="2" t="str">
        <f t="shared" si="161"/>
        <v/>
      </c>
      <c r="AZ170" s="2" t="str">
        <f t="shared" si="161"/>
        <v/>
      </c>
      <c r="BA170" s="2" t="str">
        <f t="shared" si="161"/>
        <v/>
      </c>
      <c r="BB170" s="2" t="str">
        <f t="shared" si="161"/>
        <v/>
      </c>
    </row>
    <row r="171" spans="1:54" ht="14.5" customHeight="1">
      <c r="A171" s="5">
        <v>43831</v>
      </c>
      <c r="B171" s="6">
        <f t="shared" si="114"/>
        <v>0</v>
      </c>
      <c r="C171" s="2">
        <f t="shared" ref="C171:BB171" si="162">IF(C114="","",C114/(1-B57))</f>
        <v>0</v>
      </c>
      <c r="D171" s="2">
        <f t="shared" si="162"/>
        <v>0</v>
      </c>
      <c r="E171" s="2">
        <f t="shared" si="162"/>
        <v>1.6733944884338953E-2</v>
      </c>
      <c r="F171" s="2">
        <f t="shared" si="162"/>
        <v>0</v>
      </c>
      <c r="G171" s="2" t="str">
        <f t="shared" si="162"/>
        <v/>
      </c>
      <c r="H171" s="2" t="str">
        <f t="shared" si="162"/>
        <v/>
      </c>
      <c r="I171" s="2" t="str">
        <f t="shared" si="162"/>
        <v/>
      </c>
      <c r="J171" s="2" t="str">
        <f t="shared" si="162"/>
        <v/>
      </c>
      <c r="K171" s="2" t="str">
        <f t="shared" si="162"/>
        <v/>
      </c>
      <c r="L171" s="2" t="str">
        <f t="shared" si="162"/>
        <v/>
      </c>
      <c r="M171" s="2" t="str">
        <f t="shared" si="162"/>
        <v/>
      </c>
      <c r="N171" s="2" t="str">
        <f t="shared" si="162"/>
        <v/>
      </c>
      <c r="O171" s="2" t="str">
        <f t="shared" si="162"/>
        <v/>
      </c>
      <c r="P171" s="2" t="str">
        <f t="shared" si="162"/>
        <v/>
      </c>
      <c r="Q171" s="2" t="str">
        <f t="shared" si="162"/>
        <v/>
      </c>
      <c r="R171" s="2" t="str">
        <f t="shared" si="162"/>
        <v/>
      </c>
      <c r="S171" s="2" t="str">
        <f t="shared" si="162"/>
        <v/>
      </c>
      <c r="T171" s="2" t="str">
        <f t="shared" si="162"/>
        <v/>
      </c>
      <c r="U171" s="2" t="str">
        <f t="shared" si="162"/>
        <v/>
      </c>
      <c r="V171" s="2" t="str">
        <f t="shared" si="162"/>
        <v/>
      </c>
      <c r="W171" s="2" t="str">
        <f t="shared" si="162"/>
        <v/>
      </c>
      <c r="X171" s="2" t="str">
        <f t="shared" si="162"/>
        <v/>
      </c>
      <c r="Y171" s="2" t="str">
        <f t="shared" si="162"/>
        <v/>
      </c>
      <c r="Z171" s="2" t="str">
        <f t="shared" si="162"/>
        <v/>
      </c>
      <c r="AA171" s="2" t="str">
        <f t="shared" si="162"/>
        <v/>
      </c>
      <c r="AB171" s="2" t="str">
        <f t="shared" si="162"/>
        <v/>
      </c>
      <c r="AC171" s="2" t="str">
        <f t="shared" si="162"/>
        <v/>
      </c>
      <c r="AD171" s="2" t="str">
        <f t="shared" si="162"/>
        <v/>
      </c>
      <c r="AE171" s="2" t="str">
        <f t="shared" si="162"/>
        <v/>
      </c>
      <c r="AF171" s="2" t="str">
        <f t="shared" si="162"/>
        <v/>
      </c>
      <c r="AG171" s="2" t="str">
        <f t="shared" si="162"/>
        <v/>
      </c>
      <c r="AH171" s="2" t="str">
        <f t="shared" si="162"/>
        <v/>
      </c>
      <c r="AI171" s="2" t="str">
        <f t="shared" si="162"/>
        <v/>
      </c>
      <c r="AJ171" s="2" t="str">
        <f t="shared" si="162"/>
        <v/>
      </c>
      <c r="AK171" s="2" t="str">
        <f t="shared" si="162"/>
        <v/>
      </c>
      <c r="AL171" s="2" t="str">
        <f t="shared" si="162"/>
        <v/>
      </c>
      <c r="AM171" s="2" t="str">
        <f t="shared" si="162"/>
        <v/>
      </c>
      <c r="AN171" s="2" t="str">
        <f t="shared" si="162"/>
        <v/>
      </c>
      <c r="AO171" s="2" t="str">
        <f t="shared" si="162"/>
        <v/>
      </c>
      <c r="AP171" s="2" t="str">
        <f t="shared" si="162"/>
        <v/>
      </c>
      <c r="AQ171" s="2" t="str">
        <f t="shared" si="162"/>
        <v/>
      </c>
      <c r="AR171" s="2" t="str">
        <f t="shared" si="162"/>
        <v/>
      </c>
      <c r="AS171" s="2" t="str">
        <f t="shared" si="162"/>
        <v/>
      </c>
      <c r="AT171" s="2" t="str">
        <f t="shared" si="162"/>
        <v/>
      </c>
      <c r="AU171" s="2" t="str">
        <f t="shared" si="162"/>
        <v/>
      </c>
      <c r="AV171" s="2" t="str">
        <f t="shared" si="162"/>
        <v/>
      </c>
      <c r="AW171" s="2" t="str">
        <f t="shared" si="162"/>
        <v/>
      </c>
      <c r="AX171" s="2" t="str">
        <f t="shared" si="162"/>
        <v/>
      </c>
      <c r="AY171" s="2" t="str">
        <f t="shared" si="162"/>
        <v/>
      </c>
      <c r="AZ171" s="2" t="str">
        <f t="shared" si="162"/>
        <v/>
      </c>
      <c r="BA171" s="2" t="str">
        <f t="shared" si="162"/>
        <v/>
      </c>
      <c r="BB171" s="2" t="str">
        <f t="shared" si="162"/>
        <v/>
      </c>
    </row>
    <row r="172" spans="1:54" ht="14.5" customHeight="1">
      <c r="A172" s="5">
        <v>43862</v>
      </c>
      <c r="B172" s="6">
        <f t="shared" si="114"/>
        <v>0</v>
      </c>
      <c r="C172" s="2">
        <f t="shared" ref="C172:BB172" si="163">IF(C115="","",C115/(1-B58))</f>
        <v>0</v>
      </c>
      <c r="D172" s="2">
        <f t="shared" si="163"/>
        <v>0</v>
      </c>
      <c r="E172" s="2">
        <f t="shared" si="163"/>
        <v>0</v>
      </c>
      <c r="F172" s="2" t="str">
        <f t="shared" si="163"/>
        <v/>
      </c>
      <c r="G172" s="2" t="str">
        <f t="shared" si="163"/>
        <v/>
      </c>
      <c r="H172" s="2" t="str">
        <f t="shared" si="163"/>
        <v/>
      </c>
      <c r="I172" s="2" t="str">
        <f t="shared" si="163"/>
        <v/>
      </c>
      <c r="J172" s="2" t="str">
        <f t="shared" si="163"/>
        <v/>
      </c>
      <c r="K172" s="2" t="str">
        <f t="shared" si="163"/>
        <v/>
      </c>
      <c r="L172" s="2" t="str">
        <f t="shared" si="163"/>
        <v/>
      </c>
      <c r="M172" s="2" t="str">
        <f t="shared" si="163"/>
        <v/>
      </c>
      <c r="N172" s="2" t="str">
        <f t="shared" si="163"/>
        <v/>
      </c>
      <c r="O172" s="2" t="str">
        <f t="shared" si="163"/>
        <v/>
      </c>
      <c r="P172" s="2" t="str">
        <f t="shared" si="163"/>
        <v/>
      </c>
      <c r="Q172" s="2" t="str">
        <f t="shared" si="163"/>
        <v/>
      </c>
      <c r="R172" s="2" t="str">
        <f t="shared" si="163"/>
        <v/>
      </c>
      <c r="S172" s="2" t="str">
        <f t="shared" si="163"/>
        <v/>
      </c>
      <c r="T172" s="2" t="str">
        <f t="shared" si="163"/>
        <v/>
      </c>
      <c r="U172" s="2" t="str">
        <f t="shared" si="163"/>
        <v/>
      </c>
      <c r="V172" s="2" t="str">
        <f t="shared" si="163"/>
        <v/>
      </c>
      <c r="W172" s="2" t="str">
        <f t="shared" si="163"/>
        <v/>
      </c>
      <c r="X172" s="2" t="str">
        <f t="shared" si="163"/>
        <v/>
      </c>
      <c r="Y172" s="2" t="str">
        <f t="shared" si="163"/>
        <v/>
      </c>
      <c r="Z172" s="2" t="str">
        <f t="shared" si="163"/>
        <v/>
      </c>
      <c r="AA172" s="2" t="str">
        <f t="shared" si="163"/>
        <v/>
      </c>
      <c r="AB172" s="2" t="str">
        <f t="shared" si="163"/>
        <v/>
      </c>
      <c r="AC172" s="2" t="str">
        <f t="shared" si="163"/>
        <v/>
      </c>
      <c r="AD172" s="2" t="str">
        <f t="shared" si="163"/>
        <v/>
      </c>
      <c r="AE172" s="2" t="str">
        <f t="shared" si="163"/>
        <v/>
      </c>
      <c r="AF172" s="2" t="str">
        <f t="shared" si="163"/>
        <v/>
      </c>
      <c r="AG172" s="2" t="str">
        <f t="shared" si="163"/>
        <v/>
      </c>
      <c r="AH172" s="2" t="str">
        <f t="shared" si="163"/>
        <v/>
      </c>
      <c r="AI172" s="2" t="str">
        <f t="shared" si="163"/>
        <v/>
      </c>
      <c r="AJ172" s="2" t="str">
        <f t="shared" si="163"/>
        <v/>
      </c>
      <c r="AK172" s="2" t="str">
        <f t="shared" si="163"/>
        <v/>
      </c>
      <c r="AL172" s="2" t="str">
        <f t="shared" si="163"/>
        <v/>
      </c>
      <c r="AM172" s="2" t="str">
        <f t="shared" si="163"/>
        <v/>
      </c>
      <c r="AN172" s="2" t="str">
        <f t="shared" si="163"/>
        <v/>
      </c>
      <c r="AO172" s="2" t="str">
        <f t="shared" si="163"/>
        <v/>
      </c>
      <c r="AP172" s="2" t="str">
        <f t="shared" si="163"/>
        <v/>
      </c>
      <c r="AQ172" s="2" t="str">
        <f t="shared" si="163"/>
        <v/>
      </c>
      <c r="AR172" s="2" t="str">
        <f t="shared" si="163"/>
        <v/>
      </c>
      <c r="AS172" s="2" t="str">
        <f t="shared" si="163"/>
        <v/>
      </c>
      <c r="AT172" s="2" t="str">
        <f t="shared" si="163"/>
        <v/>
      </c>
      <c r="AU172" s="2" t="str">
        <f t="shared" si="163"/>
        <v/>
      </c>
      <c r="AV172" s="2" t="str">
        <f t="shared" si="163"/>
        <v/>
      </c>
      <c r="AW172" s="2" t="str">
        <f t="shared" si="163"/>
        <v/>
      </c>
      <c r="AX172" s="2" t="str">
        <f t="shared" si="163"/>
        <v/>
      </c>
      <c r="AY172" s="2" t="str">
        <f t="shared" si="163"/>
        <v/>
      </c>
      <c r="AZ172" s="2" t="str">
        <f t="shared" si="163"/>
        <v/>
      </c>
      <c r="BA172" s="2" t="str">
        <f t="shared" si="163"/>
        <v/>
      </c>
      <c r="BB172" s="2" t="str">
        <f t="shared" si="163"/>
        <v/>
      </c>
    </row>
    <row r="173" spans="1:54" ht="14.5" customHeight="1">
      <c r="A173" s="5">
        <v>43891</v>
      </c>
      <c r="B173" s="6">
        <f t="shared" si="114"/>
        <v>0</v>
      </c>
      <c r="C173" s="2">
        <f t="shared" ref="C173:BB173" si="164">IF(C116="","",C116/(1-B59))</f>
        <v>0</v>
      </c>
      <c r="D173" s="2">
        <f t="shared" si="164"/>
        <v>0</v>
      </c>
      <c r="E173" s="2" t="str">
        <f t="shared" si="164"/>
        <v/>
      </c>
      <c r="F173" s="2" t="str">
        <f t="shared" si="164"/>
        <v/>
      </c>
      <c r="G173" s="2" t="str">
        <f t="shared" si="164"/>
        <v/>
      </c>
      <c r="H173" s="2" t="str">
        <f t="shared" si="164"/>
        <v/>
      </c>
      <c r="I173" s="2" t="str">
        <f t="shared" si="164"/>
        <v/>
      </c>
      <c r="J173" s="2" t="str">
        <f t="shared" si="164"/>
        <v/>
      </c>
      <c r="K173" s="2" t="str">
        <f t="shared" si="164"/>
        <v/>
      </c>
      <c r="L173" s="2" t="str">
        <f t="shared" si="164"/>
        <v/>
      </c>
      <c r="M173" s="2" t="str">
        <f t="shared" si="164"/>
        <v/>
      </c>
      <c r="N173" s="2" t="str">
        <f t="shared" si="164"/>
        <v/>
      </c>
      <c r="O173" s="2" t="str">
        <f t="shared" si="164"/>
        <v/>
      </c>
      <c r="P173" s="2" t="str">
        <f t="shared" si="164"/>
        <v/>
      </c>
      <c r="Q173" s="2" t="str">
        <f t="shared" si="164"/>
        <v/>
      </c>
      <c r="R173" s="2" t="str">
        <f t="shared" si="164"/>
        <v/>
      </c>
      <c r="S173" s="2" t="str">
        <f t="shared" si="164"/>
        <v/>
      </c>
      <c r="T173" s="2" t="str">
        <f t="shared" si="164"/>
        <v/>
      </c>
      <c r="U173" s="2" t="str">
        <f t="shared" si="164"/>
        <v/>
      </c>
      <c r="V173" s="2" t="str">
        <f t="shared" si="164"/>
        <v/>
      </c>
      <c r="W173" s="2" t="str">
        <f t="shared" si="164"/>
        <v/>
      </c>
      <c r="X173" s="2" t="str">
        <f t="shared" si="164"/>
        <v/>
      </c>
      <c r="Y173" s="2" t="str">
        <f t="shared" si="164"/>
        <v/>
      </c>
      <c r="Z173" s="2" t="str">
        <f t="shared" si="164"/>
        <v/>
      </c>
      <c r="AA173" s="2" t="str">
        <f t="shared" si="164"/>
        <v/>
      </c>
      <c r="AB173" s="2" t="str">
        <f t="shared" si="164"/>
        <v/>
      </c>
      <c r="AC173" s="2" t="str">
        <f t="shared" si="164"/>
        <v/>
      </c>
      <c r="AD173" s="2" t="str">
        <f t="shared" si="164"/>
        <v/>
      </c>
      <c r="AE173" s="2" t="str">
        <f t="shared" si="164"/>
        <v/>
      </c>
      <c r="AF173" s="2" t="str">
        <f t="shared" si="164"/>
        <v/>
      </c>
      <c r="AG173" s="2" t="str">
        <f t="shared" si="164"/>
        <v/>
      </c>
      <c r="AH173" s="2" t="str">
        <f t="shared" si="164"/>
        <v/>
      </c>
      <c r="AI173" s="2" t="str">
        <f t="shared" si="164"/>
        <v/>
      </c>
      <c r="AJ173" s="2" t="str">
        <f t="shared" si="164"/>
        <v/>
      </c>
      <c r="AK173" s="2" t="str">
        <f t="shared" si="164"/>
        <v/>
      </c>
      <c r="AL173" s="2" t="str">
        <f t="shared" si="164"/>
        <v/>
      </c>
      <c r="AM173" s="2" t="str">
        <f t="shared" si="164"/>
        <v/>
      </c>
      <c r="AN173" s="2" t="str">
        <f t="shared" si="164"/>
        <v/>
      </c>
      <c r="AO173" s="2" t="str">
        <f t="shared" si="164"/>
        <v/>
      </c>
      <c r="AP173" s="2" t="str">
        <f t="shared" si="164"/>
        <v/>
      </c>
      <c r="AQ173" s="2" t="str">
        <f t="shared" si="164"/>
        <v/>
      </c>
      <c r="AR173" s="2" t="str">
        <f t="shared" si="164"/>
        <v/>
      </c>
      <c r="AS173" s="2" t="str">
        <f t="shared" si="164"/>
        <v/>
      </c>
      <c r="AT173" s="2" t="str">
        <f t="shared" si="164"/>
        <v/>
      </c>
      <c r="AU173" s="2" t="str">
        <f t="shared" si="164"/>
        <v/>
      </c>
      <c r="AV173" s="2" t="str">
        <f t="shared" si="164"/>
        <v/>
      </c>
      <c r="AW173" s="2" t="str">
        <f t="shared" si="164"/>
        <v/>
      </c>
      <c r="AX173" s="2" t="str">
        <f t="shared" si="164"/>
        <v/>
      </c>
      <c r="AY173" s="2" t="str">
        <f t="shared" si="164"/>
        <v/>
      </c>
      <c r="AZ173" s="2" t="str">
        <f t="shared" si="164"/>
        <v/>
      </c>
      <c r="BA173" s="2" t="str">
        <f t="shared" si="164"/>
        <v/>
      </c>
      <c r="BB173" s="2" t="str">
        <f t="shared" si="164"/>
        <v/>
      </c>
    </row>
    <row r="174" spans="1:54" ht="14.5" customHeight="1">
      <c r="A174" s="5">
        <v>43922</v>
      </c>
      <c r="B174" s="6">
        <f t="shared" si="114"/>
        <v>0</v>
      </c>
      <c r="C174" s="2">
        <f t="shared" ref="C174:BB174" si="165">IF(C117="","",C117/(1-B60))</f>
        <v>0</v>
      </c>
      <c r="D174" s="2" t="str">
        <f t="shared" si="165"/>
        <v/>
      </c>
      <c r="E174" s="2" t="str">
        <f t="shared" si="165"/>
        <v/>
      </c>
      <c r="F174" s="2" t="str">
        <f t="shared" si="165"/>
        <v/>
      </c>
      <c r="G174" s="2" t="str">
        <f t="shared" si="165"/>
        <v/>
      </c>
      <c r="H174" s="2" t="str">
        <f t="shared" si="165"/>
        <v/>
      </c>
      <c r="I174" s="2" t="str">
        <f t="shared" si="165"/>
        <v/>
      </c>
      <c r="J174" s="2" t="str">
        <f t="shared" si="165"/>
        <v/>
      </c>
      <c r="K174" s="2" t="str">
        <f t="shared" si="165"/>
        <v/>
      </c>
      <c r="L174" s="2" t="str">
        <f t="shared" si="165"/>
        <v/>
      </c>
      <c r="M174" s="2" t="str">
        <f t="shared" si="165"/>
        <v/>
      </c>
      <c r="N174" s="2" t="str">
        <f t="shared" si="165"/>
        <v/>
      </c>
      <c r="O174" s="2" t="str">
        <f t="shared" si="165"/>
        <v/>
      </c>
      <c r="P174" s="2" t="str">
        <f t="shared" si="165"/>
        <v/>
      </c>
      <c r="Q174" s="2" t="str">
        <f t="shared" si="165"/>
        <v/>
      </c>
      <c r="R174" s="2" t="str">
        <f t="shared" si="165"/>
        <v/>
      </c>
      <c r="S174" s="2" t="str">
        <f t="shared" si="165"/>
        <v/>
      </c>
      <c r="T174" s="2" t="str">
        <f t="shared" si="165"/>
        <v/>
      </c>
      <c r="U174" s="2" t="str">
        <f t="shared" si="165"/>
        <v/>
      </c>
      <c r="V174" s="2" t="str">
        <f t="shared" si="165"/>
        <v/>
      </c>
      <c r="W174" s="2" t="str">
        <f t="shared" si="165"/>
        <v/>
      </c>
      <c r="X174" s="2" t="str">
        <f t="shared" si="165"/>
        <v/>
      </c>
      <c r="Y174" s="2" t="str">
        <f t="shared" si="165"/>
        <v/>
      </c>
      <c r="Z174" s="2" t="str">
        <f t="shared" si="165"/>
        <v/>
      </c>
      <c r="AA174" s="2" t="str">
        <f t="shared" si="165"/>
        <v/>
      </c>
      <c r="AB174" s="2" t="str">
        <f t="shared" si="165"/>
        <v/>
      </c>
      <c r="AC174" s="2" t="str">
        <f t="shared" si="165"/>
        <v/>
      </c>
      <c r="AD174" s="2" t="str">
        <f t="shared" si="165"/>
        <v/>
      </c>
      <c r="AE174" s="2" t="str">
        <f t="shared" si="165"/>
        <v/>
      </c>
      <c r="AF174" s="2" t="str">
        <f t="shared" si="165"/>
        <v/>
      </c>
      <c r="AG174" s="2" t="str">
        <f t="shared" si="165"/>
        <v/>
      </c>
      <c r="AH174" s="2" t="str">
        <f t="shared" si="165"/>
        <v/>
      </c>
      <c r="AI174" s="2" t="str">
        <f t="shared" si="165"/>
        <v/>
      </c>
      <c r="AJ174" s="2" t="str">
        <f t="shared" si="165"/>
        <v/>
      </c>
      <c r="AK174" s="2" t="str">
        <f t="shared" si="165"/>
        <v/>
      </c>
      <c r="AL174" s="2" t="str">
        <f t="shared" si="165"/>
        <v/>
      </c>
      <c r="AM174" s="2" t="str">
        <f t="shared" si="165"/>
        <v/>
      </c>
      <c r="AN174" s="2" t="str">
        <f t="shared" si="165"/>
        <v/>
      </c>
      <c r="AO174" s="2" t="str">
        <f t="shared" si="165"/>
        <v/>
      </c>
      <c r="AP174" s="2" t="str">
        <f t="shared" si="165"/>
        <v/>
      </c>
      <c r="AQ174" s="2" t="str">
        <f t="shared" si="165"/>
        <v/>
      </c>
      <c r="AR174" s="2" t="str">
        <f t="shared" si="165"/>
        <v/>
      </c>
      <c r="AS174" s="2" t="str">
        <f t="shared" si="165"/>
        <v/>
      </c>
      <c r="AT174" s="2" t="str">
        <f t="shared" si="165"/>
        <v/>
      </c>
      <c r="AU174" s="2" t="str">
        <f t="shared" si="165"/>
        <v/>
      </c>
      <c r="AV174" s="2" t="str">
        <f t="shared" si="165"/>
        <v/>
      </c>
      <c r="AW174" s="2" t="str">
        <f t="shared" si="165"/>
        <v/>
      </c>
      <c r="AX174" s="2" t="str">
        <f t="shared" si="165"/>
        <v/>
      </c>
      <c r="AY174" s="2" t="str">
        <f t="shared" si="165"/>
        <v/>
      </c>
      <c r="AZ174" s="2" t="str">
        <f t="shared" si="165"/>
        <v/>
      </c>
      <c r="BA174" s="2" t="str">
        <f t="shared" si="165"/>
        <v/>
      </c>
      <c r="BB174" s="2" t="str">
        <f t="shared" si="165"/>
        <v/>
      </c>
    </row>
    <row r="175" spans="1:54" ht="14.5" customHeight="1">
      <c r="A175" s="5">
        <v>43952</v>
      </c>
      <c r="B175" s="6">
        <f t="shared" si="114"/>
        <v>0</v>
      </c>
      <c r="C175" s="2" t="str">
        <f t="shared" ref="C175:BB175" si="166">IF(C118="","",C118/(1-B61))</f>
        <v/>
      </c>
      <c r="D175" s="2" t="str">
        <f t="shared" si="166"/>
        <v/>
      </c>
      <c r="E175" s="2" t="str">
        <f t="shared" si="166"/>
        <v/>
      </c>
      <c r="F175" s="2" t="str">
        <f t="shared" si="166"/>
        <v/>
      </c>
      <c r="G175" s="2" t="str">
        <f t="shared" si="166"/>
        <v/>
      </c>
      <c r="H175" s="2" t="str">
        <f t="shared" si="166"/>
        <v/>
      </c>
      <c r="I175" s="2" t="str">
        <f t="shared" si="166"/>
        <v/>
      </c>
      <c r="J175" s="2" t="str">
        <f t="shared" si="166"/>
        <v/>
      </c>
      <c r="K175" s="2" t="str">
        <f t="shared" si="166"/>
        <v/>
      </c>
      <c r="L175" s="2" t="str">
        <f t="shared" si="166"/>
        <v/>
      </c>
      <c r="M175" s="2" t="str">
        <f t="shared" si="166"/>
        <v/>
      </c>
      <c r="N175" s="2" t="str">
        <f t="shared" si="166"/>
        <v/>
      </c>
      <c r="O175" s="2" t="str">
        <f t="shared" si="166"/>
        <v/>
      </c>
      <c r="P175" s="2" t="str">
        <f t="shared" si="166"/>
        <v/>
      </c>
      <c r="Q175" s="2" t="str">
        <f t="shared" si="166"/>
        <v/>
      </c>
      <c r="R175" s="2" t="str">
        <f t="shared" si="166"/>
        <v/>
      </c>
      <c r="S175" s="2" t="str">
        <f t="shared" si="166"/>
        <v/>
      </c>
      <c r="T175" s="2" t="str">
        <f t="shared" si="166"/>
        <v/>
      </c>
      <c r="U175" s="2" t="str">
        <f t="shared" si="166"/>
        <v/>
      </c>
      <c r="V175" s="2" t="str">
        <f t="shared" si="166"/>
        <v/>
      </c>
      <c r="W175" s="2" t="str">
        <f t="shared" si="166"/>
        <v/>
      </c>
      <c r="X175" s="2" t="str">
        <f t="shared" si="166"/>
        <v/>
      </c>
      <c r="Y175" s="2" t="str">
        <f t="shared" si="166"/>
        <v/>
      </c>
      <c r="Z175" s="2" t="str">
        <f t="shared" si="166"/>
        <v/>
      </c>
      <c r="AA175" s="2" t="str">
        <f t="shared" si="166"/>
        <v/>
      </c>
      <c r="AB175" s="2" t="str">
        <f t="shared" si="166"/>
        <v/>
      </c>
      <c r="AC175" s="2" t="str">
        <f t="shared" si="166"/>
        <v/>
      </c>
      <c r="AD175" s="2" t="str">
        <f t="shared" si="166"/>
        <v/>
      </c>
      <c r="AE175" s="2" t="str">
        <f t="shared" si="166"/>
        <v/>
      </c>
      <c r="AF175" s="2" t="str">
        <f t="shared" si="166"/>
        <v/>
      </c>
      <c r="AG175" s="2" t="str">
        <f t="shared" si="166"/>
        <v/>
      </c>
      <c r="AH175" s="2" t="str">
        <f t="shared" si="166"/>
        <v/>
      </c>
      <c r="AI175" s="2" t="str">
        <f t="shared" si="166"/>
        <v/>
      </c>
      <c r="AJ175" s="2" t="str">
        <f t="shared" si="166"/>
        <v/>
      </c>
      <c r="AK175" s="2" t="str">
        <f t="shared" si="166"/>
        <v/>
      </c>
      <c r="AL175" s="2" t="str">
        <f t="shared" si="166"/>
        <v/>
      </c>
      <c r="AM175" s="2" t="str">
        <f t="shared" si="166"/>
        <v/>
      </c>
      <c r="AN175" s="2" t="str">
        <f t="shared" si="166"/>
        <v/>
      </c>
      <c r="AO175" s="2" t="str">
        <f t="shared" si="166"/>
        <v/>
      </c>
      <c r="AP175" s="2" t="str">
        <f t="shared" si="166"/>
        <v/>
      </c>
      <c r="AQ175" s="2" t="str">
        <f t="shared" si="166"/>
        <v/>
      </c>
      <c r="AR175" s="2" t="str">
        <f t="shared" si="166"/>
        <v/>
      </c>
      <c r="AS175" s="2" t="str">
        <f t="shared" si="166"/>
        <v/>
      </c>
      <c r="AT175" s="2" t="str">
        <f t="shared" si="166"/>
        <v/>
      </c>
      <c r="AU175" s="2" t="str">
        <f t="shared" si="166"/>
        <v/>
      </c>
      <c r="AV175" s="2" t="str">
        <f t="shared" si="166"/>
        <v/>
      </c>
      <c r="AW175" s="2" t="str">
        <f t="shared" si="166"/>
        <v/>
      </c>
      <c r="AX175" s="2" t="str">
        <f t="shared" si="166"/>
        <v/>
      </c>
      <c r="AY175" s="2" t="str">
        <f t="shared" si="166"/>
        <v/>
      </c>
      <c r="AZ175" s="2" t="str">
        <f t="shared" si="166"/>
        <v/>
      </c>
      <c r="BA175" s="2" t="str">
        <f t="shared" si="166"/>
        <v/>
      </c>
      <c r="BB175" s="2" t="str">
        <f t="shared" si="166"/>
        <v/>
      </c>
    </row>
    <row r="176" spans="1:54" ht="14.5" customHeight="1">
      <c r="A176" s="1" t="s">
        <v>9</v>
      </c>
      <c r="B176" s="6">
        <f>AVERAGE(B123:B175)</f>
        <v>0</v>
      </c>
      <c r="C176" s="6">
        <f t="shared" ref="C176:BB176" si="167">AVERAGE(C123:C175)</f>
        <v>0</v>
      </c>
      <c r="D176" s="6">
        <f t="shared" si="167"/>
        <v>0</v>
      </c>
      <c r="E176" s="6">
        <f t="shared" si="167"/>
        <v>2.7240265708996739E-3</v>
      </c>
      <c r="F176" s="6">
        <f t="shared" si="167"/>
        <v>2.5668231292371598E-3</v>
      </c>
      <c r="G176" s="6">
        <f t="shared" si="167"/>
        <v>2.0832834415245786E-3</v>
      </c>
      <c r="H176" s="6">
        <f t="shared" si="167"/>
        <v>2.0053702876880624E-3</v>
      </c>
      <c r="I176" s="6">
        <f t="shared" si="167"/>
        <v>6.4363661790932825E-4</v>
      </c>
      <c r="J176" s="6">
        <f t="shared" si="167"/>
        <v>4.9305338950555294E-4</v>
      </c>
      <c r="K176" s="6">
        <f t="shared" si="167"/>
        <v>3.4564860105832192E-4</v>
      </c>
      <c r="L176" s="6">
        <f t="shared" si="167"/>
        <v>3.0114135472745818E-4</v>
      </c>
      <c r="M176" s="6">
        <f t="shared" si="167"/>
        <v>3.541934859767411E-4</v>
      </c>
      <c r="N176" s="6">
        <f t="shared" si="167"/>
        <v>3.1727958150842264E-4</v>
      </c>
      <c r="O176" s="6">
        <f t="shared" si="167"/>
        <v>3.8592341065168316E-4</v>
      </c>
      <c r="P176" s="6">
        <f t="shared" si="167"/>
        <v>4.3077775163654562E-4</v>
      </c>
      <c r="Q176" s="6">
        <f t="shared" si="167"/>
        <v>3.1618030960845297E-4</v>
      </c>
      <c r="R176" s="6">
        <f t="shared" si="167"/>
        <v>2.7729985937916424E-4</v>
      </c>
      <c r="S176" s="6">
        <f t="shared" si="167"/>
        <v>2.5306187790150091E-4</v>
      </c>
      <c r="T176" s="6">
        <f t="shared" si="167"/>
        <v>2.5920523238145309E-4</v>
      </c>
      <c r="U176" s="6">
        <f t="shared" si="167"/>
        <v>2.2998680118031483E-4</v>
      </c>
      <c r="V176" s="6">
        <f t="shared" si="167"/>
        <v>1.745350317004312E-4</v>
      </c>
      <c r="W176" s="6">
        <f t="shared" si="167"/>
        <v>2.0766079620009086E-4</v>
      </c>
      <c r="X176" s="6">
        <f t="shared" si="167"/>
        <v>2.0363951219299627E-4</v>
      </c>
      <c r="Y176" s="6">
        <f t="shared" si="167"/>
        <v>1.8990085327487682E-4</v>
      </c>
      <c r="Z176" s="6">
        <f t="shared" si="167"/>
        <v>1.9054731915033607E-4</v>
      </c>
      <c r="AA176" s="6">
        <f t="shared" si="167"/>
        <v>1.0969647726589449E-4</v>
      </c>
      <c r="AB176" s="6">
        <f t="shared" si="167"/>
        <v>8.1512608045125373E-5</v>
      </c>
      <c r="AC176" s="6">
        <f t="shared" si="167"/>
        <v>6.2021434470489121E-5</v>
      </c>
      <c r="AD176" s="6">
        <f t="shared" si="167"/>
        <v>8.1468078553244364E-6</v>
      </c>
      <c r="AE176" s="6">
        <f t="shared" si="167"/>
        <v>0</v>
      </c>
      <c r="AF176" s="6">
        <f t="shared" si="167"/>
        <v>0</v>
      </c>
      <c r="AG176" s="6">
        <f t="shared" si="167"/>
        <v>0</v>
      </c>
      <c r="AH176" s="6">
        <f t="shared" si="167"/>
        <v>0</v>
      </c>
      <c r="AI176" s="6">
        <f t="shared" si="167"/>
        <v>0</v>
      </c>
      <c r="AJ176" s="6">
        <f t="shared" si="167"/>
        <v>0</v>
      </c>
      <c r="AK176" s="6">
        <f t="shared" si="167"/>
        <v>0</v>
      </c>
      <c r="AL176" s="6">
        <f t="shared" si="167"/>
        <v>0</v>
      </c>
      <c r="AM176" s="6">
        <f t="shared" si="167"/>
        <v>0</v>
      </c>
      <c r="AN176" s="6">
        <f t="shared" si="167"/>
        <v>0</v>
      </c>
      <c r="AO176" s="6">
        <f t="shared" si="167"/>
        <v>0</v>
      </c>
      <c r="AP176" s="6">
        <f t="shared" si="167"/>
        <v>0</v>
      </c>
      <c r="AQ176" s="6">
        <f t="shared" si="167"/>
        <v>0</v>
      </c>
      <c r="AR176" s="6">
        <f t="shared" si="167"/>
        <v>0</v>
      </c>
      <c r="AS176" s="6">
        <f t="shared" si="167"/>
        <v>0</v>
      </c>
      <c r="AT176" s="6">
        <f t="shared" si="167"/>
        <v>0</v>
      </c>
      <c r="AU176" s="6">
        <f t="shared" si="167"/>
        <v>0</v>
      </c>
      <c r="AV176" s="6">
        <f t="shared" si="167"/>
        <v>0</v>
      </c>
      <c r="AW176" s="6">
        <f t="shared" si="167"/>
        <v>0</v>
      </c>
      <c r="AX176" s="6">
        <f t="shared" si="167"/>
        <v>0</v>
      </c>
      <c r="AY176" s="6">
        <f t="shared" si="167"/>
        <v>0</v>
      </c>
      <c r="AZ176" s="6">
        <f t="shared" si="167"/>
        <v>0</v>
      </c>
      <c r="BA176" s="6">
        <f t="shared" si="167"/>
        <v>0</v>
      </c>
      <c r="BB176" s="6">
        <f t="shared" si="167"/>
        <v>0</v>
      </c>
    </row>
    <row r="177" spans="1:54" ht="14.5" customHeight="1">
      <c r="A177" s="1" t="s">
        <v>11</v>
      </c>
      <c r="B177" s="6">
        <f>B176</f>
        <v>0</v>
      </c>
      <c r="C177" s="2">
        <f>(1-B177)*C176+B177</f>
        <v>0</v>
      </c>
      <c r="D177" s="2">
        <f t="shared" ref="D177:BB177" si="168">(1-C177)*D176+C177</f>
        <v>0</v>
      </c>
      <c r="E177" s="2">
        <f t="shared" si="168"/>
        <v>2.7240265708996739E-3</v>
      </c>
      <c r="F177" s="2">
        <f t="shared" si="168"/>
        <v>5.2838576057299916E-3</v>
      </c>
      <c r="G177" s="2">
        <f t="shared" si="168"/>
        <v>7.3561332741971797E-3</v>
      </c>
      <c r="H177" s="2">
        <f t="shared" si="168"/>
        <v>9.3467517907848928E-3</v>
      </c>
      <c r="I177" s="2">
        <f t="shared" si="168"/>
        <v>9.984372496983163E-3</v>
      </c>
      <c r="J177" s="2">
        <f t="shared" si="168"/>
        <v>1.0472503057786992E-2</v>
      </c>
      <c r="K177" s="2">
        <f t="shared" si="168"/>
        <v>1.081453185281381E-2</v>
      </c>
      <c r="L177" s="2">
        <f t="shared" si="168"/>
        <v>1.1112416504768368E-2</v>
      </c>
      <c r="M177" s="2">
        <f t="shared" si="168"/>
        <v>1.1462674045205659E-2</v>
      </c>
      <c r="N177" s="2">
        <f t="shared" si="168"/>
        <v>1.1776316754290053E-2</v>
      </c>
      <c r="O177" s="2">
        <f t="shared" si="168"/>
        <v>1.2157695408615006E-2</v>
      </c>
      <c r="P177" s="2">
        <f t="shared" si="168"/>
        <v>1.2583235895558346E-2</v>
      </c>
      <c r="Q177" s="2">
        <f t="shared" si="168"/>
        <v>1.2895437633745465E-2</v>
      </c>
      <c r="R177" s="2">
        <f t="shared" si="168"/>
        <v>1.3169161590082159E-2</v>
      </c>
      <c r="S177" s="2">
        <f t="shared" si="168"/>
        <v>1.3418890855221285E-2</v>
      </c>
      <c r="T177" s="2">
        <f t="shared" si="168"/>
        <v>1.367461784088031E-2</v>
      </c>
      <c r="U177" s="2">
        <f t="shared" si="168"/>
        <v>1.3901459660446038E-2</v>
      </c>
      <c r="V177" s="2">
        <f t="shared" si="168"/>
        <v>1.407356840044395E-2</v>
      </c>
      <c r="W177" s="2">
        <f t="shared" si="168"/>
        <v>1.4278306668224629E-2</v>
      </c>
      <c r="X177" s="2">
        <f t="shared" si="168"/>
        <v>1.4479038553012767E-2</v>
      </c>
      <c r="Y177" s="2">
        <f t="shared" si="168"/>
        <v>1.4666189824511826E-2</v>
      </c>
      <c r="Z177" s="2">
        <f t="shared" si="168"/>
        <v>1.4853942540508952E-2</v>
      </c>
      <c r="AA177" s="2">
        <f t="shared" si="168"/>
        <v>1.4962009592604643E-2</v>
      </c>
      <c r="AB177" s="2">
        <f t="shared" si="168"/>
        <v>1.5042302608226279E-2</v>
      </c>
      <c r="AC177" s="2">
        <f t="shared" si="168"/>
        <v>1.5103391097511267E-2</v>
      </c>
      <c r="AD177" s="2">
        <f t="shared" si="168"/>
        <v>1.5111414860941356E-2</v>
      </c>
      <c r="AE177" s="2">
        <f t="shared" si="168"/>
        <v>1.5111414860941356E-2</v>
      </c>
      <c r="AF177" s="2">
        <f t="shared" si="168"/>
        <v>1.5111414860941356E-2</v>
      </c>
      <c r="AG177" s="2">
        <f t="shared" si="168"/>
        <v>1.5111414860941356E-2</v>
      </c>
      <c r="AH177" s="2">
        <f t="shared" si="168"/>
        <v>1.5111414860941356E-2</v>
      </c>
      <c r="AI177" s="2">
        <f t="shared" si="168"/>
        <v>1.5111414860941356E-2</v>
      </c>
      <c r="AJ177" s="2">
        <f t="shared" si="168"/>
        <v>1.5111414860941356E-2</v>
      </c>
      <c r="AK177" s="2">
        <f t="shared" si="168"/>
        <v>1.5111414860941356E-2</v>
      </c>
      <c r="AL177" s="2">
        <f t="shared" si="168"/>
        <v>1.5111414860941356E-2</v>
      </c>
      <c r="AM177" s="2">
        <f t="shared" si="168"/>
        <v>1.5111414860941356E-2</v>
      </c>
      <c r="AN177" s="2">
        <f t="shared" si="168"/>
        <v>1.5111414860941356E-2</v>
      </c>
      <c r="AO177" s="2">
        <f t="shared" si="168"/>
        <v>1.5111414860941356E-2</v>
      </c>
      <c r="AP177" s="2">
        <f t="shared" si="168"/>
        <v>1.5111414860941356E-2</v>
      </c>
      <c r="AQ177" s="2">
        <f t="shared" si="168"/>
        <v>1.5111414860941356E-2</v>
      </c>
      <c r="AR177" s="2">
        <f t="shared" si="168"/>
        <v>1.5111414860941356E-2</v>
      </c>
      <c r="AS177" s="2">
        <f t="shared" si="168"/>
        <v>1.5111414860941356E-2</v>
      </c>
      <c r="AT177" s="2">
        <f t="shared" si="168"/>
        <v>1.5111414860941356E-2</v>
      </c>
      <c r="AU177" s="2">
        <f t="shared" si="168"/>
        <v>1.5111414860941356E-2</v>
      </c>
      <c r="AV177" s="2">
        <f t="shared" si="168"/>
        <v>1.5111414860941356E-2</v>
      </c>
      <c r="AW177" s="2">
        <f t="shared" si="168"/>
        <v>1.5111414860941356E-2</v>
      </c>
      <c r="AX177" s="2">
        <f t="shared" si="168"/>
        <v>1.5111414860941356E-2</v>
      </c>
      <c r="AY177" s="2">
        <f t="shared" si="168"/>
        <v>1.5111414860941356E-2</v>
      </c>
      <c r="AZ177" s="2">
        <f t="shared" si="168"/>
        <v>1.5111414860941356E-2</v>
      </c>
      <c r="BA177" s="2">
        <f t="shared" si="168"/>
        <v>1.5111414860941356E-2</v>
      </c>
      <c r="BB177" s="2">
        <f t="shared" si="168"/>
        <v>1.5111414860941356E-2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28" zoomScaleNormal="100" workbookViewId="0">
      <selection activeCell="N36" sqref="N36"/>
    </sheetView>
  </sheetViews>
  <sheetFormatPr defaultColWidth="7.1796875" defaultRowHeight="14.5" customHeight="1"/>
  <cols>
    <col min="1" max="1" width="8.6328125" style="1" bestFit="1" customWidth="1"/>
    <col min="2" max="12" width="6.6328125" style="1" customWidth="1"/>
    <col min="13" max="16384" width="7.1796875" style="1"/>
  </cols>
  <sheetData>
    <row r="1" spans="1:22" ht="14.5" customHeight="1">
      <c r="L1"/>
      <c r="M1"/>
      <c r="N1"/>
    </row>
    <row r="2" spans="1:22" ht="14.5" customHeight="1">
      <c r="L2"/>
      <c r="M2"/>
      <c r="N2"/>
    </row>
    <row r="3" spans="1:22" ht="14.5" customHeight="1">
      <c r="L3"/>
      <c r="M3"/>
      <c r="N3"/>
    </row>
    <row r="4" spans="1:22" ht="14.5" customHeight="1">
      <c r="A4" s="1" t="s">
        <v>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</row>
    <row r="5" spans="1:22" ht="14.5" customHeight="1">
      <c r="A5" s="1" t="s">
        <v>1</v>
      </c>
      <c r="C5" s="3">
        <v>0.02</v>
      </c>
      <c r="D5" s="3">
        <v>1.9E-2</v>
      </c>
      <c r="E5" s="3">
        <v>1.7999999999999999E-2</v>
      </c>
      <c r="F5" s="3">
        <v>1.7000000000000001E-2</v>
      </c>
      <c r="G5" s="3">
        <v>1.6E-2</v>
      </c>
      <c r="H5" s="3">
        <v>1.6E-2</v>
      </c>
      <c r="I5" s="3">
        <v>1.6E-2</v>
      </c>
      <c r="J5" s="3">
        <v>1.6E-2</v>
      </c>
      <c r="K5" s="3">
        <v>1.6E-2</v>
      </c>
      <c r="L5" s="3">
        <v>1.6E-2</v>
      </c>
      <c r="M5" s="3">
        <v>6.0000000000000001E-3</v>
      </c>
      <c r="N5" s="3">
        <v>6.0000000000000001E-3</v>
      </c>
      <c r="O5" s="3">
        <v>6.0000000000000001E-3</v>
      </c>
      <c r="P5" s="3">
        <v>6.0000000000000001E-3</v>
      </c>
      <c r="Q5" s="3">
        <v>6.0000000000000001E-3</v>
      </c>
      <c r="R5" s="3">
        <v>6.0000000000000001E-3</v>
      </c>
      <c r="S5" s="3">
        <v>6.0000000000000001E-3</v>
      </c>
      <c r="T5" s="3">
        <v>6.0000000000000001E-3</v>
      </c>
      <c r="U5" s="3">
        <v>6.0000000000000001E-3</v>
      </c>
      <c r="V5" s="3">
        <v>6.0000000000000001E-3</v>
      </c>
    </row>
    <row r="6" spans="1:22" ht="14.5" customHeight="1">
      <c r="A6" s="1" t="s">
        <v>2</v>
      </c>
      <c r="B6" s="4">
        <v>0</v>
      </c>
      <c r="C6" s="3">
        <f>(1-B7)*C5</f>
        <v>0.02</v>
      </c>
      <c r="D6" s="3">
        <f t="shared" ref="D6:L6" si="0">(1-C7)*D5</f>
        <v>1.8619999999999998E-2</v>
      </c>
      <c r="E6" s="3">
        <f t="shared" si="0"/>
        <v>1.7304839999999998E-2</v>
      </c>
      <c r="F6" s="3">
        <f t="shared" si="0"/>
        <v>1.6049277720000001E-2</v>
      </c>
      <c r="G6" s="3">
        <f t="shared" si="0"/>
        <v>1.4848414116480002E-2</v>
      </c>
      <c r="H6" s="3">
        <f t="shared" si="0"/>
        <v>1.4610839490616321E-2</v>
      </c>
      <c r="I6" s="3">
        <f t="shared" si="0"/>
        <v>1.437706605876646E-2</v>
      </c>
      <c r="J6" s="3">
        <f t="shared" si="0"/>
        <v>1.4147033001826195E-2</v>
      </c>
      <c r="K6" s="3">
        <f t="shared" si="0"/>
        <v>1.3920680473796977E-2</v>
      </c>
      <c r="L6" s="3">
        <f t="shared" si="0"/>
        <v>1.3697949586216226E-2</v>
      </c>
      <c r="M6" s="3">
        <f t="shared" ref="M6" si="1">(1-L7)*M5</f>
        <v>5.0545433973137868E-3</v>
      </c>
      <c r="N6" s="3">
        <f t="shared" ref="N6" si="2">(1-M7)*N5</f>
        <v>5.0242161369299038E-3</v>
      </c>
      <c r="O6" s="3">
        <f t="shared" ref="O6" si="3">(1-N7)*O5</f>
        <v>4.9940708401083247E-3</v>
      </c>
      <c r="P6" s="3">
        <f t="shared" ref="P6" si="4">(1-O7)*P5</f>
        <v>4.9641064150676749E-3</v>
      </c>
      <c r="Q6" s="3">
        <f t="shared" ref="Q6" si="5">(1-P7)*Q5</f>
        <v>4.9343217765772688E-3</v>
      </c>
      <c r="R6" s="3">
        <f t="shared" ref="R6" si="6">(1-Q7)*R5</f>
        <v>4.904715845917805E-3</v>
      </c>
      <c r="S6" s="3">
        <f t="shared" ref="S6" si="7">(1-R7)*S5</f>
        <v>4.8752875508422987E-3</v>
      </c>
      <c r="T6" s="3">
        <f t="shared" ref="T6" si="8">(1-S7)*T5</f>
        <v>4.8460358255372447E-3</v>
      </c>
      <c r="U6" s="3">
        <f t="shared" ref="U6" si="9">(1-T7)*U5</f>
        <v>4.8169596105840217E-3</v>
      </c>
      <c r="V6" s="3">
        <f t="shared" ref="V6" si="10">(1-U7)*V5</f>
        <v>4.7880578529205173E-3</v>
      </c>
    </row>
    <row r="7" spans="1:22" ht="14.5" customHeight="1">
      <c r="A7" s="1" t="s">
        <v>3</v>
      </c>
      <c r="B7" s="4">
        <v>0</v>
      </c>
      <c r="C7" s="13">
        <f>B7+C6</f>
        <v>0.02</v>
      </c>
      <c r="D7" s="14">
        <f t="shared" ref="D7:L7" si="11">C7+D6</f>
        <v>3.8620000000000002E-2</v>
      </c>
      <c r="E7" s="15">
        <f t="shared" si="11"/>
        <v>5.5924840000000003E-2</v>
      </c>
      <c r="F7" s="3">
        <f t="shared" si="11"/>
        <v>7.1974117720000008E-2</v>
      </c>
      <c r="G7" s="3">
        <f t="shared" si="11"/>
        <v>8.6822531836480005E-2</v>
      </c>
      <c r="H7" s="3">
        <f t="shared" si="11"/>
        <v>0.10143337132709633</v>
      </c>
      <c r="I7" s="3">
        <f t="shared" si="11"/>
        <v>0.11581043738586279</v>
      </c>
      <c r="J7" s="3">
        <f t="shared" si="11"/>
        <v>0.12995747038768898</v>
      </c>
      <c r="K7" s="3">
        <f t="shared" si="11"/>
        <v>0.14387815086148595</v>
      </c>
      <c r="L7" s="3">
        <f t="shared" si="11"/>
        <v>0.15757610044770218</v>
      </c>
      <c r="M7" s="3">
        <f t="shared" ref="M7" si="12">L7+M6</f>
        <v>0.16263064384501597</v>
      </c>
      <c r="N7" s="3">
        <f t="shared" ref="N7" si="13">M7+N6</f>
        <v>0.16765485998194588</v>
      </c>
      <c r="O7" s="3">
        <f t="shared" ref="O7" si="14">N7+O6</f>
        <v>0.17264893082205421</v>
      </c>
      <c r="P7" s="3">
        <f t="shared" ref="P7" si="15">O7+P6</f>
        <v>0.17761303723712188</v>
      </c>
      <c r="Q7" s="3">
        <f t="shared" ref="Q7" si="16">P7+Q6</f>
        <v>0.18254735901369915</v>
      </c>
      <c r="R7" s="3">
        <f t="shared" ref="R7" si="17">Q7+R6</f>
        <v>0.18745207485961696</v>
      </c>
      <c r="S7" s="3">
        <f t="shared" ref="S7" si="18">R7+S6</f>
        <v>0.19232736241045925</v>
      </c>
      <c r="T7" s="3">
        <f t="shared" ref="T7" si="19">S7+T6</f>
        <v>0.1971733982359965</v>
      </c>
      <c r="U7" s="3">
        <f t="shared" ref="U7" si="20">T7+U6</f>
        <v>0.20199035784658051</v>
      </c>
      <c r="V7" s="3">
        <f t="shared" ref="V7" si="21">U7+V6</f>
        <v>0.20677841569950103</v>
      </c>
    </row>
    <row r="8" spans="1:22" ht="14.5" customHeight="1">
      <c r="C8" s="3">
        <f>C5</f>
        <v>0.02</v>
      </c>
      <c r="D8" s="3">
        <f>(1-C8)*D5+C8</f>
        <v>3.8620000000000002E-2</v>
      </c>
      <c r="E8" s="3">
        <f t="shared" ref="E8:L8" si="22">(1-D8)*E5+D8</f>
        <v>5.5924840000000003E-2</v>
      </c>
      <c r="F8" s="3">
        <f t="shared" si="22"/>
        <v>7.1974117720000008E-2</v>
      </c>
      <c r="G8" s="3">
        <f t="shared" si="22"/>
        <v>8.6822531836480005E-2</v>
      </c>
      <c r="H8" s="3">
        <f t="shared" si="22"/>
        <v>0.10143337132709633</v>
      </c>
      <c r="I8" s="3">
        <f t="shared" si="22"/>
        <v>0.11581043738586279</v>
      </c>
      <c r="J8" s="3">
        <f t="shared" si="22"/>
        <v>0.12995747038768898</v>
      </c>
      <c r="K8" s="3">
        <f t="shared" si="22"/>
        <v>0.14387815086148595</v>
      </c>
      <c r="L8" s="3">
        <f t="shared" si="22"/>
        <v>0.15757610044770218</v>
      </c>
      <c r="M8" s="3">
        <f t="shared" ref="M8" si="23">(1-L8)*M5+L8</f>
        <v>0.16263064384501597</v>
      </c>
      <c r="N8" s="3">
        <f t="shared" ref="N8" si="24">(1-M8)*N5+M8</f>
        <v>0.16765485998194588</v>
      </c>
      <c r="O8" s="3">
        <f t="shared" ref="O8" si="25">(1-N8)*O5+N8</f>
        <v>0.17264893082205421</v>
      </c>
      <c r="P8" s="3">
        <f t="shared" ref="P8" si="26">(1-O8)*P5+O8</f>
        <v>0.17761303723712188</v>
      </c>
      <c r="Q8" s="3">
        <f t="shared" ref="Q8" si="27">(1-P8)*Q5+P8</f>
        <v>0.18254735901369915</v>
      </c>
      <c r="R8" s="3">
        <f t="shared" ref="R8" si="28">(1-Q8)*R5+Q8</f>
        <v>0.18745207485961696</v>
      </c>
      <c r="S8" s="3">
        <f t="shared" ref="S8" si="29">(1-R8)*S5+R8</f>
        <v>0.19232736241045925</v>
      </c>
      <c r="T8" s="3">
        <f t="shared" ref="T8" si="30">(1-S8)*T5+S8</f>
        <v>0.1971733982359965</v>
      </c>
      <c r="U8" s="3">
        <f t="shared" ref="U8" si="31">(1-T8)*U5+T8</f>
        <v>0.20199035784658051</v>
      </c>
      <c r="V8" s="3">
        <f t="shared" ref="V8" si="32">(1-U8)*V5+U8</f>
        <v>0.20677841569950103</v>
      </c>
    </row>
    <row r="27" spans="1:22" ht="14.5" customHeight="1">
      <c r="A27" s="1" t="s">
        <v>0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</row>
    <row r="28" spans="1:22" ht="14.5" customHeight="1">
      <c r="A28" s="1" t="s">
        <v>3</v>
      </c>
      <c r="B28" s="4"/>
      <c r="C28" s="4">
        <f t="shared" ref="C28:L28" si="33">C7</f>
        <v>0.02</v>
      </c>
      <c r="D28" s="4">
        <f t="shared" si="33"/>
        <v>3.8620000000000002E-2</v>
      </c>
      <c r="E28" s="4">
        <f t="shared" si="33"/>
        <v>5.5924840000000003E-2</v>
      </c>
      <c r="F28" s="4">
        <f t="shared" si="33"/>
        <v>7.1974117720000008E-2</v>
      </c>
      <c r="G28" s="4">
        <f t="shared" si="33"/>
        <v>8.6822531836480005E-2</v>
      </c>
      <c r="H28" s="4">
        <f t="shared" si="33"/>
        <v>0.10143337132709633</v>
      </c>
      <c r="I28" s="4">
        <f t="shared" si="33"/>
        <v>0.11581043738586279</v>
      </c>
      <c r="J28" s="4">
        <f t="shared" si="33"/>
        <v>0.12995747038768898</v>
      </c>
      <c r="K28" s="4">
        <f t="shared" si="33"/>
        <v>0.14387815086148595</v>
      </c>
      <c r="L28" s="4">
        <f t="shared" si="33"/>
        <v>0.15757610044770218</v>
      </c>
      <c r="M28" s="4">
        <f t="shared" ref="M28:V28" si="34">M7</f>
        <v>0.16263064384501597</v>
      </c>
      <c r="N28" s="4">
        <f t="shared" si="34"/>
        <v>0.16765485998194588</v>
      </c>
      <c r="O28" s="4">
        <f t="shared" si="34"/>
        <v>0.17264893082205421</v>
      </c>
      <c r="P28" s="4">
        <f t="shared" si="34"/>
        <v>0.17761303723712188</v>
      </c>
      <c r="Q28" s="4">
        <f t="shared" si="34"/>
        <v>0.18254735901369915</v>
      </c>
      <c r="R28" s="4">
        <f t="shared" si="34"/>
        <v>0.18745207485961696</v>
      </c>
      <c r="S28" s="4">
        <f t="shared" si="34"/>
        <v>0.19232736241045925</v>
      </c>
      <c r="T28" s="4">
        <f t="shared" si="34"/>
        <v>0.1971733982359965</v>
      </c>
      <c r="U28" s="4">
        <f t="shared" si="34"/>
        <v>0.20199035784658051</v>
      </c>
      <c r="V28" s="4">
        <f t="shared" si="34"/>
        <v>0.20677841569950103</v>
      </c>
    </row>
    <row r="29" spans="1:22" ht="14.5" customHeight="1">
      <c r="A29" s="1" t="s">
        <v>14</v>
      </c>
      <c r="B29" s="3"/>
      <c r="C29" s="3">
        <f>LN(C28/(1-C28))</f>
        <v>-3.8918202981106265</v>
      </c>
      <c r="D29" s="3">
        <f t="shared" ref="D29:V29" si="35">LN(D28/(1-D28))</f>
        <v>-3.2145994752474754</v>
      </c>
      <c r="E29" s="3">
        <f t="shared" si="35"/>
        <v>-2.8261971352225914</v>
      </c>
      <c r="F29" s="3">
        <f t="shared" si="35"/>
        <v>-2.5567530445072832</v>
      </c>
      <c r="G29" s="3">
        <f t="shared" si="35"/>
        <v>-2.3530640695053622</v>
      </c>
      <c r="H29" s="3">
        <f t="shared" si="35"/>
        <v>-2.1813987161218789</v>
      </c>
      <c r="I29" s="3">
        <f t="shared" si="35"/>
        <v>-2.0327167830525519</v>
      </c>
      <c r="J29" s="3">
        <f t="shared" si="35"/>
        <v>-1.9013348489995341</v>
      </c>
      <c r="K29" s="3">
        <f t="shared" si="35"/>
        <v>-1.7834459463405865</v>
      </c>
      <c r="L29" s="3">
        <f t="shared" si="35"/>
        <v>-1.6763748121871189</v>
      </c>
      <c r="M29" s="3">
        <f t="shared" si="35"/>
        <v>-1.6387836179918069</v>
      </c>
      <c r="N29" s="3">
        <f t="shared" si="35"/>
        <v>-1.6023397252052889</v>
      </c>
      <c r="O29" s="3">
        <f t="shared" si="35"/>
        <v>-1.5669688831604056</v>
      </c>
      <c r="P29" s="3">
        <f t="shared" si="35"/>
        <v>-1.5326038061731269</v>
      </c>
      <c r="Q29" s="3">
        <f t="shared" si="35"/>
        <v>-1.499183328775288</v>
      </c>
      <c r="R29" s="3">
        <f t="shared" si="35"/>
        <v>-1.4666516852622049</v>
      </c>
      <c r="S29" s="3">
        <f t="shared" si="35"/>
        <v>-1.434957892228522</v>
      </c>
      <c r="T29" s="3">
        <f t="shared" si="35"/>
        <v>-1.4040552169157163</v>
      </c>
      <c r="U29" s="3">
        <f t="shared" si="35"/>
        <v>-1.3739007174466746</v>
      </c>
      <c r="V29" s="3">
        <f t="shared" si="35"/>
        <v>-1.3444548435896158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19" zoomScaleNormal="100" workbookViewId="0">
      <selection activeCell="N36" sqref="N36"/>
    </sheetView>
  </sheetViews>
  <sheetFormatPr defaultColWidth="7.1796875" defaultRowHeight="14.5" customHeight="1"/>
  <cols>
    <col min="1" max="1" width="8.6328125" style="1" bestFit="1" customWidth="1"/>
    <col min="2" max="12" width="6.6328125" style="1" customWidth="1"/>
    <col min="13" max="16384" width="7.1796875" style="1"/>
  </cols>
  <sheetData>
    <row r="1" spans="1:22" ht="14.5" customHeight="1">
      <c r="L1"/>
      <c r="M1"/>
      <c r="N1"/>
    </row>
    <row r="2" spans="1:22" ht="14.5" customHeight="1">
      <c r="L2"/>
      <c r="M2"/>
      <c r="N2"/>
    </row>
    <row r="3" spans="1:22" ht="14.5" customHeight="1">
      <c r="L3"/>
      <c r="M3"/>
      <c r="N3"/>
    </row>
    <row r="4" spans="1:22" ht="14.5" customHeight="1">
      <c r="A4" s="1" t="s">
        <v>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</row>
    <row r="5" spans="1:22" ht="14.5" customHeight="1">
      <c r="A5" s="1" t="s">
        <v>1</v>
      </c>
      <c r="C5" s="3">
        <v>0.02</v>
      </c>
      <c r="D5" s="3">
        <v>1.9E-2</v>
      </c>
      <c r="E5" s="3">
        <v>1.7999999999999999E-2</v>
      </c>
      <c r="F5" s="3">
        <v>1.7000000000000001E-2</v>
      </c>
      <c r="G5" s="3">
        <v>1.6E-2</v>
      </c>
      <c r="H5" s="3">
        <v>1.6E-2</v>
      </c>
      <c r="I5" s="3">
        <v>1.6E-2</v>
      </c>
      <c r="J5" s="3">
        <v>1.6E-2</v>
      </c>
      <c r="K5" s="3">
        <v>1.6E-2</v>
      </c>
      <c r="L5" s="3">
        <v>1.6E-2</v>
      </c>
      <c r="M5" s="3">
        <v>1.2E-2</v>
      </c>
      <c r="N5" s="3">
        <v>1.2E-2</v>
      </c>
      <c r="O5" s="3">
        <v>1.2E-2</v>
      </c>
      <c r="P5" s="3">
        <v>1.2E-2</v>
      </c>
      <c r="Q5" s="3">
        <v>1.2E-2</v>
      </c>
      <c r="R5" s="3">
        <v>1.2E-2</v>
      </c>
      <c r="S5" s="3">
        <v>1.2E-2</v>
      </c>
      <c r="T5" s="3">
        <v>1.2E-2</v>
      </c>
      <c r="U5" s="3">
        <v>1.2E-2</v>
      </c>
      <c r="V5" s="3">
        <v>1.2E-2</v>
      </c>
    </row>
    <row r="6" spans="1:22" ht="14.5" customHeight="1">
      <c r="A6" s="1" t="s">
        <v>2</v>
      </c>
      <c r="B6" s="4">
        <v>0</v>
      </c>
      <c r="C6" s="3">
        <f>(1-B7)*C5</f>
        <v>0.02</v>
      </c>
      <c r="D6" s="3">
        <f t="shared" ref="D6:V6" si="0">(1-C7)*D5</f>
        <v>1.8619999999999998E-2</v>
      </c>
      <c r="E6" s="3">
        <f t="shared" si="0"/>
        <v>1.7304839999999998E-2</v>
      </c>
      <c r="F6" s="3">
        <f t="shared" si="0"/>
        <v>1.6049277720000001E-2</v>
      </c>
      <c r="G6" s="3">
        <f t="shared" si="0"/>
        <v>1.4848414116480002E-2</v>
      </c>
      <c r="H6" s="3">
        <f t="shared" si="0"/>
        <v>1.4610839490616321E-2</v>
      </c>
      <c r="I6" s="3">
        <f t="shared" si="0"/>
        <v>1.437706605876646E-2</v>
      </c>
      <c r="J6" s="3">
        <f t="shared" si="0"/>
        <v>1.4147033001826195E-2</v>
      </c>
      <c r="K6" s="3">
        <f t="shared" si="0"/>
        <v>1.3920680473796977E-2</v>
      </c>
      <c r="L6" s="3">
        <f t="shared" si="0"/>
        <v>1.3697949586216226E-2</v>
      </c>
      <c r="M6" s="3">
        <f t="shared" si="0"/>
        <v>1.0109086794627574E-2</v>
      </c>
      <c r="N6" s="3">
        <f t="shared" si="0"/>
        <v>9.9877777530920434E-3</v>
      </c>
      <c r="O6" s="3">
        <f t="shared" si="0"/>
        <v>9.8679244200549389E-3</v>
      </c>
      <c r="P6" s="3">
        <f t="shared" si="0"/>
        <v>9.7495093270142785E-3</v>
      </c>
      <c r="Q6" s="3">
        <f t="shared" si="0"/>
        <v>9.6325152150901084E-3</v>
      </c>
      <c r="R6" s="3">
        <f t="shared" si="0"/>
        <v>9.5169250325090275E-3</v>
      </c>
      <c r="S6" s="3">
        <f t="shared" si="0"/>
        <v>9.4027219321189195E-3</v>
      </c>
      <c r="T6" s="3">
        <f t="shared" si="0"/>
        <v>9.2898892689334926E-3</v>
      </c>
      <c r="U6" s="3">
        <f t="shared" si="0"/>
        <v>9.1784105977062904E-3</v>
      </c>
      <c r="V6" s="3">
        <f t="shared" si="0"/>
        <v>9.0682696705338128E-3</v>
      </c>
    </row>
    <row r="7" spans="1:22" ht="14.5" customHeight="1">
      <c r="A7" s="1" t="s">
        <v>3</v>
      </c>
      <c r="B7" s="4">
        <v>0</v>
      </c>
      <c r="C7" s="13">
        <f>B7+C6</f>
        <v>0.02</v>
      </c>
      <c r="D7" s="14">
        <f t="shared" ref="D7:V7" si="1">C7+D6</f>
        <v>3.8620000000000002E-2</v>
      </c>
      <c r="E7" s="15">
        <f t="shared" si="1"/>
        <v>5.5924840000000003E-2</v>
      </c>
      <c r="F7" s="3">
        <f t="shared" si="1"/>
        <v>7.1974117720000008E-2</v>
      </c>
      <c r="G7" s="3">
        <f t="shared" si="1"/>
        <v>8.6822531836480005E-2</v>
      </c>
      <c r="H7" s="3">
        <f t="shared" si="1"/>
        <v>0.10143337132709633</v>
      </c>
      <c r="I7" s="3">
        <f t="shared" si="1"/>
        <v>0.11581043738586279</v>
      </c>
      <c r="J7" s="3">
        <f t="shared" si="1"/>
        <v>0.12995747038768898</v>
      </c>
      <c r="K7" s="3">
        <f t="shared" si="1"/>
        <v>0.14387815086148595</v>
      </c>
      <c r="L7" s="3">
        <f t="shared" si="1"/>
        <v>0.15757610044770218</v>
      </c>
      <c r="M7" s="3">
        <f t="shared" si="1"/>
        <v>0.16768518724232975</v>
      </c>
      <c r="N7" s="3">
        <f t="shared" si="1"/>
        <v>0.17767296499542179</v>
      </c>
      <c r="O7" s="3">
        <f t="shared" si="1"/>
        <v>0.18754088941547672</v>
      </c>
      <c r="P7" s="3">
        <f t="shared" si="1"/>
        <v>0.19729039874249099</v>
      </c>
      <c r="Q7" s="3">
        <f t="shared" si="1"/>
        <v>0.20692291395758111</v>
      </c>
      <c r="R7" s="3">
        <f t="shared" si="1"/>
        <v>0.21643983899009014</v>
      </c>
      <c r="S7" s="3">
        <f t="shared" si="1"/>
        <v>0.22584256092220906</v>
      </c>
      <c r="T7" s="3">
        <f t="shared" si="1"/>
        <v>0.23513245019114254</v>
      </c>
      <c r="U7" s="3">
        <f t="shared" si="1"/>
        <v>0.24431086078884884</v>
      </c>
      <c r="V7" s="3">
        <f t="shared" si="1"/>
        <v>0.25337913045938265</v>
      </c>
    </row>
    <row r="8" spans="1:22" ht="14.5" customHeight="1">
      <c r="C8" s="3">
        <f>C5</f>
        <v>0.02</v>
      </c>
      <c r="D8" s="3">
        <f>(1-C8)*D5+C8</f>
        <v>3.8620000000000002E-2</v>
      </c>
      <c r="E8" s="3">
        <f t="shared" ref="E8:V8" si="2">(1-D8)*E5+D8</f>
        <v>5.5924840000000003E-2</v>
      </c>
      <c r="F8" s="3">
        <f t="shared" si="2"/>
        <v>7.1974117720000008E-2</v>
      </c>
      <c r="G8" s="3">
        <f t="shared" si="2"/>
        <v>8.6822531836480005E-2</v>
      </c>
      <c r="H8" s="3">
        <f t="shared" si="2"/>
        <v>0.10143337132709633</v>
      </c>
      <c r="I8" s="3">
        <f t="shared" si="2"/>
        <v>0.11581043738586279</v>
      </c>
      <c r="J8" s="3">
        <f t="shared" si="2"/>
        <v>0.12995747038768898</v>
      </c>
      <c r="K8" s="3">
        <f t="shared" si="2"/>
        <v>0.14387815086148595</v>
      </c>
      <c r="L8" s="3">
        <f t="shared" si="2"/>
        <v>0.15757610044770218</v>
      </c>
      <c r="M8" s="3">
        <f t="shared" si="2"/>
        <v>0.16768518724232975</v>
      </c>
      <c r="N8" s="3">
        <f t="shared" si="2"/>
        <v>0.17767296499542179</v>
      </c>
      <c r="O8" s="3">
        <f t="shared" si="2"/>
        <v>0.18754088941547672</v>
      </c>
      <c r="P8" s="3">
        <f t="shared" si="2"/>
        <v>0.19729039874249099</v>
      </c>
      <c r="Q8" s="3">
        <f t="shared" si="2"/>
        <v>0.20692291395758111</v>
      </c>
      <c r="R8" s="3">
        <f t="shared" si="2"/>
        <v>0.21643983899009014</v>
      </c>
      <c r="S8" s="3">
        <f t="shared" si="2"/>
        <v>0.22584256092220906</v>
      </c>
      <c r="T8" s="3">
        <f t="shared" si="2"/>
        <v>0.23513245019114254</v>
      </c>
      <c r="U8" s="3">
        <f t="shared" si="2"/>
        <v>0.24431086078884884</v>
      </c>
      <c r="V8" s="3">
        <f t="shared" si="2"/>
        <v>0.25337913045938265</v>
      </c>
    </row>
    <row r="27" spans="1:22" ht="14.5" customHeight="1">
      <c r="A27" s="1" t="s">
        <v>0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</row>
    <row r="28" spans="1:22" ht="14.5" customHeight="1">
      <c r="A28" s="1" t="s">
        <v>3</v>
      </c>
      <c r="B28" s="4"/>
      <c r="C28" s="4">
        <f t="shared" ref="C28:V28" si="3">C7</f>
        <v>0.02</v>
      </c>
      <c r="D28" s="4">
        <f t="shared" si="3"/>
        <v>3.8620000000000002E-2</v>
      </c>
      <c r="E28" s="4">
        <f t="shared" si="3"/>
        <v>5.5924840000000003E-2</v>
      </c>
      <c r="F28" s="4">
        <f t="shared" si="3"/>
        <v>7.1974117720000008E-2</v>
      </c>
      <c r="G28" s="4">
        <f t="shared" si="3"/>
        <v>8.6822531836480005E-2</v>
      </c>
      <c r="H28" s="4">
        <f t="shared" si="3"/>
        <v>0.10143337132709633</v>
      </c>
      <c r="I28" s="4">
        <f t="shared" si="3"/>
        <v>0.11581043738586279</v>
      </c>
      <c r="J28" s="4">
        <f t="shared" si="3"/>
        <v>0.12995747038768898</v>
      </c>
      <c r="K28" s="4">
        <f t="shared" si="3"/>
        <v>0.14387815086148595</v>
      </c>
      <c r="L28" s="4">
        <f t="shared" si="3"/>
        <v>0.15757610044770218</v>
      </c>
      <c r="M28" s="4">
        <f t="shared" si="3"/>
        <v>0.16768518724232975</v>
      </c>
      <c r="N28" s="4">
        <f t="shared" si="3"/>
        <v>0.17767296499542179</v>
      </c>
      <c r="O28" s="4">
        <f t="shared" si="3"/>
        <v>0.18754088941547672</v>
      </c>
      <c r="P28" s="4">
        <f t="shared" si="3"/>
        <v>0.19729039874249099</v>
      </c>
      <c r="Q28" s="4">
        <f t="shared" si="3"/>
        <v>0.20692291395758111</v>
      </c>
      <c r="R28" s="4">
        <f t="shared" si="3"/>
        <v>0.21643983899009014</v>
      </c>
      <c r="S28" s="4">
        <f t="shared" si="3"/>
        <v>0.22584256092220906</v>
      </c>
      <c r="T28" s="4">
        <f t="shared" si="3"/>
        <v>0.23513245019114254</v>
      </c>
      <c r="U28" s="4">
        <f t="shared" si="3"/>
        <v>0.24431086078884884</v>
      </c>
      <c r="V28" s="4">
        <f t="shared" si="3"/>
        <v>0.25337913045938265</v>
      </c>
    </row>
    <row r="29" spans="1:22" ht="14.5" customHeight="1">
      <c r="A29" s="1" t="s">
        <v>14</v>
      </c>
      <c r="B29" s="3"/>
      <c r="C29" s="3">
        <f>LN(C28/(1-C28))</f>
        <v>-3.8918202981106265</v>
      </c>
      <c r="D29" s="3">
        <f t="shared" ref="D29:V29" si="4">LN(D28/(1-D28))</f>
        <v>-3.2145994752474754</v>
      </c>
      <c r="E29" s="3">
        <f t="shared" si="4"/>
        <v>-2.8261971352225914</v>
      </c>
      <c r="F29" s="3">
        <f t="shared" si="4"/>
        <v>-2.5567530445072832</v>
      </c>
      <c r="G29" s="3">
        <f t="shared" si="4"/>
        <v>-2.3530640695053622</v>
      </c>
      <c r="H29" s="3">
        <f t="shared" si="4"/>
        <v>-2.1813987161218789</v>
      </c>
      <c r="I29" s="3">
        <f t="shared" si="4"/>
        <v>-2.0327167830525519</v>
      </c>
      <c r="J29" s="3">
        <f t="shared" si="4"/>
        <v>-1.9013348489995341</v>
      </c>
      <c r="K29" s="3">
        <f t="shared" si="4"/>
        <v>-1.7834459463405865</v>
      </c>
      <c r="L29" s="3">
        <f t="shared" si="4"/>
        <v>-1.6763748121871189</v>
      </c>
      <c r="M29" s="3">
        <f t="shared" si="4"/>
        <v>-1.6021224139504948</v>
      </c>
      <c r="N29" s="3">
        <f t="shared" si="4"/>
        <v>-1.5321935836123148</v>
      </c>
      <c r="O29" s="3">
        <f t="shared" si="4"/>
        <v>-1.4660686889853913</v>
      </c>
      <c r="P29" s="3">
        <f t="shared" si="4"/>
        <v>-1.4033162576656502</v>
      </c>
      <c r="Q29" s="3">
        <f t="shared" si="4"/>
        <v>-1.3435740974661092</v>
      </c>
      <c r="R29" s="3">
        <f t="shared" si="4"/>
        <v>-1.2865352149269225</v>
      </c>
      <c r="S29" s="3">
        <f t="shared" si="4"/>
        <v>-1.2319371391428799</v>
      </c>
      <c r="T29" s="3">
        <f t="shared" si="4"/>
        <v>-1.1795537081258147</v>
      </c>
      <c r="U29" s="3">
        <f t="shared" si="4"/>
        <v>-1.1291886660522095</v>
      </c>
      <c r="V29" s="3">
        <f t="shared" si="4"/>
        <v>-1.0806706124601957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"/>
  <sheetViews>
    <sheetView workbookViewId="0">
      <selection activeCell="D40" sqref="D40"/>
    </sheetView>
  </sheetViews>
  <sheetFormatPr defaultRowHeight="14.5"/>
  <sheetData>
    <row r="2" spans="1:28">
      <c r="G2" t="s">
        <v>63</v>
      </c>
      <c r="I2" s="20"/>
      <c r="J2" s="20"/>
      <c r="K2" s="20"/>
      <c r="L2" s="20"/>
      <c r="M2" s="20"/>
    </row>
    <row r="3" spans="1:28">
      <c r="G3" t="s">
        <v>64</v>
      </c>
    </row>
    <row r="4" spans="1:28">
      <c r="H4" s="54" t="s">
        <v>5</v>
      </c>
      <c r="I4" s="50"/>
      <c r="J4" s="50"/>
      <c r="K4" s="50"/>
      <c r="L4" s="50"/>
      <c r="M4" s="50"/>
    </row>
    <row r="5" spans="1:28">
      <c r="A5" s="34" t="s">
        <v>24</v>
      </c>
      <c r="B5" s="34" t="s">
        <v>61</v>
      </c>
      <c r="C5" t="s">
        <v>57</v>
      </c>
      <c r="D5" s="34" t="s">
        <v>59</v>
      </c>
      <c r="E5" s="34" t="s">
        <v>62</v>
      </c>
      <c r="F5" s="34" t="s">
        <v>60</v>
      </c>
      <c r="G5" s="34" t="s">
        <v>65</v>
      </c>
      <c r="H5" s="55">
        <v>9.9999999999999995E-7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</row>
    <row r="6" spans="1:28">
      <c r="A6" s="34">
        <f>parameter!A2</f>
        <v>1</v>
      </c>
      <c r="B6" s="48">
        <f>parameter!B2</f>
        <v>8.9999999999999998E-4</v>
      </c>
      <c r="C6" s="49">
        <f>parameter!C2</f>
        <v>15.826438462266342</v>
      </c>
      <c r="D6" s="48">
        <f>parameter!D2</f>
        <v>1.4243794616039708E-2</v>
      </c>
      <c r="E6" s="49">
        <f>LN(B6/(1-B6))</f>
        <v>-7.0122153893967996</v>
      </c>
      <c r="F6" s="49">
        <f>LN(D6/(1-D6))</f>
        <v>-4.2370877214959677</v>
      </c>
      <c r="G6" s="49">
        <f>(F6-E6)/LN(5)</f>
        <v>1.7242837679297316</v>
      </c>
      <c r="H6" s="56">
        <f t="shared" ref="H6:M15" si="0">1/(1+EXP(-($G6*LN(H$5)+$E6)))</f>
        <v>4.0637870580099055E-14</v>
      </c>
      <c r="I6" s="36">
        <f t="shared" si="0"/>
        <v>8.9999999999999965E-4</v>
      </c>
      <c r="J6" s="36">
        <f t="shared" si="0"/>
        <v>2.967590426608793E-3</v>
      </c>
      <c r="K6" s="36">
        <f t="shared" si="0"/>
        <v>5.9529594191050465E-3</v>
      </c>
      <c r="L6" s="36">
        <f t="shared" si="0"/>
        <v>9.738803037741604E-3</v>
      </c>
      <c r="M6" s="36">
        <f t="shared" si="0"/>
        <v>1.4243794616039711E-2</v>
      </c>
      <c r="N6" s="36">
        <f t="shared" ref="N6:AB15" si="1">1/(1+EXP(-($G6*LN(N$5)+$E6)))</f>
        <v>1.9403385405002856E-2</v>
      </c>
      <c r="O6" s="36">
        <f t="shared" si="1"/>
        <v>2.5162546457250443E-2</v>
      </c>
      <c r="P6" s="36">
        <f t="shared" si="1"/>
        <v>3.1472336479531703E-2</v>
      </c>
      <c r="Q6" s="36">
        <f t="shared" si="1"/>
        <v>3.828806562348587E-2</v>
      </c>
      <c r="R6" s="36">
        <f t="shared" si="1"/>
        <v>4.5568234597541474E-2</v>
      </c>
      <c r="S6" s="36">
        <f t="shared" si="1"/>
        <v>5.3273889847439464E-2</v>
      </c>
      <c r="T6" s="36">
        <f t="shared" si="1"/>
        <v>6.1368217799507338E-2</v>
      </c>
      <c r="U6" s="36">
        <f t="shared" si="1"/>
        <v>6.9816283108463162E-2</v>
      </c>
      <c r="V6" s="36">
        <f t="shared" si="1"/>
        <v>7.8584856420274379E-2</v>
      </c>
      <c r="W6" s="36">
        <f t="shared" si="1"/>
        <v>8.7642298807444105E-2</v>
      </c>
      <c r="X6" s="36">
        <f t="shared" si="1"/>
        <v>9.6958482302955867E-2</v>
      </c>
      <c r="Y6" s="36">
        <f t="shared" si="1"/>
        <v>0.10650473326684212</v>
      </c>
      <c r="Z6" s="36">
        <f t="shared" si="1"/>
        <v>0.11625378985595637</v>
      </c>
      <c r="AA6" s="36">
        <f t="shared" si="1"/>
        <v>0.12617976778288223</v>
      </c>
      <c r="AB6" s="36">
        <f t="shared" si="1"/>
        <v>0.13625813047776678</v>
      </c>
    </row>
    <row r="7" spans="1:28">
      <c r="A7" s="34">
        <f>parameter!A3</f>
        <v>2</v>
      </c>
      <c r="B7" s="48">
        <f>parameter!B3</f>
        <v>2.2000000000000001E-3</v>
      </c>
      <c r="C7" s="49">
        <f>parameter!C3</f>
        <v>21.873240913559808</v>
      </c>
      <c r="D7" s="48">
        <f>parameter!D3</f>
        <v>4.8121130009831578E-2</v>
      </c>
      <c r="E7" s="49">
        <f t="shared" ref="E7:E15" si="2">LN(B7/(1-B7))</f>
        <v>-6.1170954950626664</v>
      </c>
      <c r="F7" s="49">
        <f t="shared" ref="F7:F15" si="3">LN(D7/(1-D7))</f>
        <v>-2.9847164152963797</v>
      </c>
      <c r="G7" s="49">
        <f t="shared" ref="G7:G15" si="4">(F7-E7)/LN(5)</f>
        <v>1.9462565505424829</v>
      </c>
      <c r="H7" s="56">
        <f t="shared" si="0"/>
        <v>4.6327608084927596E-15</v>
      </c>
      <c r="I7" s="36">
        <f t="shared" si="0"/>
        <v>2.200000000000001E-3</v>
      </c>
      <c r="J7" s="36">
        <f t="shared" si="0"/>
        <v>8.425316267489295E-3</v>
      </c>
      <c r="K7" s="36">
        <f t="shared" si="0"/>
        <v>1.83624535373672E-2</v>
      </c>
      <c r="L7" s="36">
        <f t="shared" si="0"/>
        <v>3.1706577455033483E-2</v>
      </c>
      <c r="M7" s="36">
        <f t="shared" si="0"/>
        <v>4.8121130009831571E-2</v>
      </c>
      <c r="N7" s="36">
        <f t="shared" si="1"/>
        <v>6.7240485031598948E-2</v>
      </c>
      <c r="O7" s="36">
        <f t="shared" si="1"/>
        <v>8.868037114640176E-2</v>
      </c>
      <c r="P7" s="36">
        <f t="shared" si="1"/>
        <v>0.11205014543715411</v>
      </c>
      <c r="Q7" s="36">
        <f t="shared" si="1"/>
        <v>0.13696465239494901</v>
      </c>
      <c r="R7" s="36">
        <f t="shared" si="1"/>
        <v>0.16305453813957355</v>
      </c>
      <c r="S7" s="36">
        <f t="shared" si="1"/>
        <v>0.18997446355427439</v>
      </c>
      <c r="T7" s="36">
        <f t="shared" si="1"/>
        <v>0.21740903181354113</v>
      </c>
      <c r="U7" s="36">
        <f t="shared" si="1"/>
        <v>0.2450765012237249</v>
      </c>
      <c r="V7" s="36">
        <f t="shared" si="1"/>
        <v>0.27273052027057876</v>
      </c>
      <c r="W7" s="36">
        <f t="shared" si="1"/>
        <v>0.30016021420247602</v>
      </c>
      <c r="X7" s="36">
        <f t="shared" si="1"/>
        <v>0.32718898681032488</v>
      </c>
      <c r="Y7" s="36">
        <f t="shared" si="1"/>
        <v>0.35367239312827825</v>
      </c>
      <c r="Z7" s="36">
        <f t="shared" si="1"/>
        <v>0.3794954034589757</v>
      </c>
      <c r="AA7" s="36">
        <f t="shared" si="1"/>
        <v>0.40456932905052889</v>
      </c>
      <c r="AB7" s="36">
        <f t="shared" si="1"/>
        <v>0.42882862460700089</v>
      </c>
    </row>
    <row r="8" spans="1:28">
      <c r="A8" s="34">
        <f>parameter!A4</f>
        <v>3</v>
      </c>
      <c r="B8" s="48">
        <f>parameter!B4</f>
        <v>4.7999999999999996E-3</v>
      </c>
      <c r="C8" s="49">
        <f>parameter!C4</f>
        <v>15.803723216251612</v>
      </c>
      <c r="D8" s="48">
        <f>parameter!D4</f>
        <v>7.5857871438007735E-2</v>
      </c>
      <c r="E8" s="49">
        <f t="shared" si="2"/>
        <v>-5.3343278040710702</v>
      </c>
      <c r="F8" s="49">
        <f t="shared" si="3"/>
        <v>-2.5000044018181509</v>
      </c>
      <c r="G8" s="49">
        <f t="shared" si="4"/>
        <v>1.7610641456595941</v>
      </c>
      <c r="H8" s="56">
        <f t="shared" si="0"/>
        <v>1.3090191381272283E-13</v>
      </c>
      <c r="I8" s="36">
        <f t="shared" si="0"/>
        <v>4.7999999999999978E-3</v>
      </c>
      <c r="J8" s="36">
        <f t="shared" si="0"/>
        <v>1.6085018893326399E-2</v>
      </c>
      <c r="K8" s="36">
        <f t="shared" si="0"/>
        <v>3.2307933867891145E-2</v>
      </c>
      <c r="L8" s="36">
        <f t="shared" si="0"/>
        <v>5.2501952873761054E-2</v>
      </c>
      <c r="M8" s="36">
        <f t="shared" si="0"/>
        <v>7.5857871438007748E-2</v>
      </c>
      <c r="N8" s="36">
        <f t="shared" si="1"/>
        <v>0.10165911036876613</v>
      </c>
      <c r="O8" s="36">
        <f t="shared" si="1"/>
        <v>0.12926701609291288</v>
      </c>
      <c r="P8" s="36">
        <f t="shared" si="1"/>
        <v>0.15811805459819955</v>
      </c>
      <c r="Q8" s="36">
        <f t="shared" si="1"/>
        <v>0.18772293321007175</v>
      </c>
      <c r="R8" s="36">
        <f t="shared" si="1"/>
        <v>0.21766467636637132</v>
      </c>
      <c r="S8" s="36">
        <f t="shared" si="1"/>
        <v>0.24759499663957182</v>
      </c>
      <c r="T8" s="36">
        <f t="shared" si="1"/>
        <v>0.27722915206271109</v>
      </c>
      <c r="U8" s="36">
        <f t="shared" si="1"/>
        <v>0.30633976104128097</v>
      </c>
      <c r="V8" s="36">
        <f t="shared" si="1"/>
        <v>0.33475008077968937</v>
      </c>
      <c r="W8" s="36">
        <f t="shared" si="1"/>
        <v>0.36232718564640887</v>
      </c>
      <c r="X8" s="36">
        <f t="shared" si="1"/>
        <v>0.38897537694762446</v>
      </c>
      <c r="Y8" s="36">
        <f t="shared" si="1"/>
        <v>0.41463004922213942</v>
      </c>
      <c r="Z8" s="36">
        <f t="shared" si="1"/>
        <v>0.43925214602631524</v>
      </c>
      <c r="AA8" s="36">
        <f t="shared" si="1"/>
        <v>0.46282326571822707</v>
      </c>
      <c r="AB8" s="36">
        <f t="shared" si="1"/>
        <v>0.48534142504577871</v>
      </c>
    </row>
    <row r="9" spans="1:28">
      <c r="A9" s="34">
        <f>parameter!A5</f>
        <v>4</v>
      </c>
      <c r="B9" s="48">
        <f>parameter!B5</f>
        <v>1.1599999999999999E-2</v>
      </c>
      <c r="C9" s="49">
        <f>parameter!C5</f>
        <v>11.947790639770414</v>
      </c>
      <c r="D9" s="48">
        <f>parameter!D5</f>
        <v>0.13859437142133679</v>
      </c>
      <c r="E9" s="49">
        <f t="shared" si="2"/>
        <v>-4.4450823760021363</v>
      </c>
      <c r="F9" s="49">
        <f t="shared" si="3"/>
        <v>-1.8270140311249481</v>
      </c>
      <c r="G9" s="49">
        <f t="shared" si="4"/>
        <v>1.6266973237368589</v>
      </c>
      <c r="H9" s="56">
        <f t="shared" si="0"/>
        <v>2.0386436091240945E-12</v>
      </c>
      <c r="I9" s="36">
        <f t="shared" si="0"/>
        <v>1.1599999999999997E-2</v>
      </c>
      <c r="J9" s="36">
        <f t="shared" si="0"/>
        <v>3.4974283618025709E-2</v>
      </c>
      <c r="K9" s="36">
        <f t="shared" si="0"/>
        <v>6.5499313110785884E-2</v>
      </c>
      <c r="L9" s="36">
        <f t="shared" si="0"/>
        <v>0.10065199862030833</v>
      </c>
      <c r="M9" s="36">
        <f t="shared" si="0"/>
        <v>0.13859437142133679</v>
      </c>
      <c r="N9" s="36">
        <f t="shared" si="1"/>
        <v>0.17793048158782321</v>
      </c>
      <c r="O9" s="36">
        <f t="shared" si="1"/>
        <v>0.21760545817631941</v>
      </c>
      <c r="P9" s="36">
        <f t="shared" si="1"/>
        <v>0.25683955269418757</v>
      </c>
      <c r="Q9" s="36">
        <f t="shared" si="1"/>
        <v>0.29507475381670917</v>
      </c>
      <c r="R9" s="36">
        <f t="shared" si="1"/>
        <v>0.33192899936509734</v>
      </c>
      <c r="S9" s="36">
        <f t="shared" si="1"/>
        <v>0.36715706121839548</v>
      </c>
      <c r="T9" s="36">
        <f t="shared" si="1"/>
        <v>0.40061785365023178</v>
      </c>
      <c r="U9" s="36">
        <f t="shared" si="1"/>
        <v>0.43224777553780958</v>
      </c>
      <c r="V9" s="36">
        <f t="shared" si="1"/>
        <v>0.46203946803548429</v>
      </c>
      <c r="W9" s="36">
        <f t="shared" si="1"/>
        <v>0.4900252332505261</v>
      </c>
      <c r="X9" s="36">
        <f t="shared" si="1"/>
        <v>0.51626432942442857</v>
      </c>
      <c r="Y9" s="36">
        <f t="shared" si="1"/>
        <v>0.5408334030647628</v>
      </c>
      <c r="Z9" s="36">
        <f t="shared" si="1"/>
        <v>0.56381940430031341</v>
      </c>
      <c r="AA9" s="36">
        <f t="shared" si="1"/>
        <v>0.58531443284135587</v>
      </c>
      <c r="AB9" s="36">
        <f t="shared" si="1"/>
        <v>0.60541206225604471</v>
      </c>
    </row>
    <row r="10" spans="1:28">
      <c r="A10" s="34">
        <f>parameter!A6</f>
        <v>5</v>
      </c>
      <c r="B10" s="48">
        <f>parameter!B6</f>
        <v>1.7999999999999999E-2</v>
      </c>
      <c r="C10" s="49">
        <f>parameter!C6</f>
        <v>9.7478603985281485</v>
      </c>
      <c r="D10" s="48">
        <f>parameter!D6</f>
        <v>0.17546148717350665</v>
      </c>
      <c r="E10" s="49">
        <f t="shared" si="2"/>
        <v>-3.9992195504583012</v>
      </c>
      <c r="F10" s="49">
        <f t="shared" si="3"/>
        <v>-1.5474042789128388</v>
      </c>
      <c r="G10" s="49">
        <f t="shared" si="4"/>
        <v>1.5233984812979569</v>
      </c>
      <c r="H10" s="56">
        <f t="shared" si="0"/>
        <v>1.326692058614529E-11</v>
      </c>
      <c r="I10" s="36">
        <f t="shared" si="0"/>
        <v>1.7999999999999999E-2</v>
      </c>
      <c r="J10" s="36">
        <f t="shared" si="0"/>
        <v>5.0055071278313781E-2</v>
      </c>
      <c r="K10" s="36">
        <f t="shared" si="0"/>
        <v>8.9025240621238538E-2</v>
      </c>
      <c r="L10" s="36">
        <f t="shared" si="0"/>
        <v>0.13154796416520079</v>
      </c>
      <c r="M10" s="36">
        <f t="shared" si="0"/>
        <v>0.17546148717350665</v>
      </c>
      <c r="N10" s="36">
        <f t="shared" si="1"/>
        <v>0.21931616267700116</v>
      </c>
      <c r="O10" s="36">
        <f t="shared" si="1"/>
        <v>0.26215013699414313</v>
      </c>
      <c r="P10" s="36">
        <f t="shared" si="1"/>
        <v>0.30334881957283227</v>
      </c>
      <c r="Q10" s="36">
        <f t="shared" si="1"/>
        <v>0.34254552213084871</v>
      </c>
      <c r="R10" s="36">
        <f t="shared" si="1"/>
        <v>0.37954853148037537</v>
      </c>
      <c r="S10" s="36">
        <f t="shared" si="1"/>
        <v>0.41428734082703067</v>
      </c>
      <c r="T10" s="36">
        <f t="shared" si="1"/>
        <v>0.44677330547118294</v>
      </c>
      <c r="U10" s="36">
        <f t="shared" si="1"/>
        <v>0.47707119412193638</v>
      </c>
      <c r="V10" s="36">
        <f t="shared" si="1"/>
        <v>0.50527889822973804</v>
      </c>
      <c r="W10" s="36">
        <f t="shared" si="1"/>
        <v>0.53151317674004073</v>
      </c>
      <c r="X10" s="36">
        <f t="shared" si="1"/>
        <v>0.55589981203027339</v>
      </c>
      <c r="Y10" s="36">
        <f t="shared" si="1"/>
        <v>0.57856695295913652</v>
      </c>
      <c r="Z10" s="36">
        <f t="shared" si="1"/>
        <v>0.59964073536726492</v>
      </c>
      <c r="AA10" s="36">
        <f t="shared" si="1"/>
        <v>0.61924251210811065</v>
      </c>
      <c r="AB10" s="36">
        <f t="shared" si="1"/>
        <v>0.63748720717918705</v>
      </c>
    </row>
    <row r="11" spans="1:28">
      <c r="A11" s="34">
        <f>parameter!A7</f>
        <v>6</v>
      </c>
      <c r="B11" s="48">
        <f>parameter!B7</f>
        <v>2.6700000000000002E-2</v>
      </c>
      <c r="C11" s="49">
        <f>parameter!C7</f>
        <v>6.5799542275164633</v>
      </c>
      <c r="D11" s="48">
        <f>parameter!D7</f>
        <v>0.17568477787468958</v>
      </c>
      <c r="E11" s="49">
        <f t="shared" si="2"/>
        <v>-3.5960287940262439</v>
      </c>
      <c r="F11" s="49">
        <f t="shared" si="3"/>
        <v>-1.5458616534636509</v>
      </c>
      <c r="G11" s="49">
        <f t="shared" si="4"/>
        <v>1.2738404661177252</v>
      </c>
      <c r="H11" s="56">
        <f t="shared" si="0"/>
        <v>6.2405338179990706E-10</v>
      </c>
      <c r="I11" s="36">
        <f t="shared" si="0"/>
        <v>2.6700000000000002E-2</v>
      </c>
      <c r="J11" s="36">
        <f t="shared" si="0"/>
        <v>6.2206524103016414E-2</v>
      </c>
      <c r="K11" s="36">
        <f t="shared" si="0"/>
        <v>0.10005874691964699</v>
      </c>
      <c r="L11" s="36">
        <f t="shared" si="0"/>
        <v>0.13822505772562849</v>
      </c>
      <c r="M11" s="36">
        <f t="shared" si="0"/>
        <v>0.17568477787468956</v>
      </c>
      <c r="N11" s="36">
        <f t="shared" si="1"/>
        <v>0.21188287373755962</v>
      </c>
      <c r="O11" s="36">
        <f t="shared" si="1"/>
        <v>0.2465217917451604</v>
      </c>
      <c r="P11" s="36">
        <f t="shared" si="1"/>
        <v>0.27945793603099389</v>
      </c>
      <c r="Q11" s="36">
        <f t="shared" si="1"/>
        <v>0.31064294045394047</v>
      </c>
      <c r="R11" s="36">
        <f t="shared" si="1"/>
        <v>0.34008785619899773</v>
      </c>
      <c r="S11" s="36">
        <f t="shared" si="1"/>
        <v>0.36784039615035652</v>
      </c>
      <c r="T11" s="36">
        <f t="shared" si="1"/>
        <v>0.39397013765004812</v>
      </c>
      <c r="U11" s="36">
        <f t="shared" si="1"/>
        <v>0.41855878983841638</v>
      </c>
      <c r="V11" s="36">
        <f t="shared" si="1"/>
        <v>0.44169377544107413</v>
      </c>
      <c r="W11" s="36">
        <f t="shared" si="1"/>
        <v>0.46346402131889292</v>
      </c>
      <c r="X11" s="36">
        <f t="shared" si="1"/>
        <v>0.48395723770818799</v>
      </c>
      <c r="Y11" s="36">
        <f t="shared" si="1"/>
        <v>0.50325820707468771</v>
      </c>
      <c r="Z11" s="36">
        <f t="shared" si="1"/>
        <v>0.52144775897667595</v>
      </c>
      <c r="AA11" s="36">
        <f t="shared" si="1"/>
        <v>0.53860221000213049</v>
      </c>
      <c r="AB11" s="36">
        <f t="shared" si="1"/>
        <v>0.55479311683687793</v>
      </c>
    </row>
    <row r="12" spans="1:28">
      <c r="A12" s="34">
        <f>parameter!A8</f>
        <v>7</v>
      </c>
      <c r="B12" s="48">
        <f>parameter!B8</f>
        <v>4.1399999999999999E-2</v>
      </c>
      <c r="C12" s="49">
        <f>parameter!C8</f>
        <v>5.1460931175552034</v>
      </c>
      <c r="D12" s="48">
        <f>parameter!D8</f>
        <v>0.2130482550667854</v>
      </c>
      <c r="E12" s="49">
        <f t="shared" si="2"/>
        <v>-3.1421930058942622</v>
      </c>
      <c r="F12" s="49">
        <f t="shared" si="3"/>
        <v>-1.3066482416717182</v>
      </c>
      <c r="G12" s="49">
        <f t="shared" si="4"/>
        <v>1.1404880859594526</v>
      </c>
      <c r="H12" s="56">
        <f t="shared" si="0"/>
        <v>6.2006097379506288E-9</v>
      </c>
      <c r="I12" s="36">
        <f t="shared" si="0"/>
        <v>4.1399999999999999E-2</v>
      </c>
      <c r="J12" s="36">
        <f t="shared" si="0"/>
        <v>8.6933369151383888E-2</v>
      </c>
      <c r="K12" s="36">
        <f t="shared" si="0"/>
        <v>0.13133128766872063</v>
      </c>
      <c r="L12" s="36">
        <f t="shared" si="0"/>
        <v>0.17348301009886052</v>
      </c>
      <c r="M12" s="36">
        <f t="shared" si="0"/>
        <v>0.21304825506678543</v>
      </c>
      <c r="N12" s="36">
        <f t="shared" si="1"/>
        <v>0.24998117740994102</v>
      </c>
      <c r="O12" s="36">
        <f t="shared" si="1"/>
        <v>0.28436621524020317</v>
      </c>
      <c r="P12" s="36">
        <f t="shared" si="1"/>
        <v>0.31634614884566287</v>
      </c>
      <c r="Q12" s="36">
        <f t="shared" si="1"/>
        <v>0.34608690342932191</v>
      </c>
      <c r="R12" s="36">
        <f t="shared" si="1"/>
        <v>0.37375945312988484</v>
      </c>
      <c r="S12" s="36">
        <f t="shared" si="1"/>
        <v>0.39953043417209644</v>
      </c>
      <c r="T12" s="36">
        <f t="shared" si="1"/>
        <v>0.42355743643203997</v>
      </c>
      <c r="U12" s="36">
        <f t="shared" si="1"/>
        <v>0.44598688286870036</v>
      </c>
      <c r="V12" s="36">
        <f t="shared" si="1"/>
        <v>0.46695335516192943</v>
      </c>
      <c r="W12" s="36">
        <f t="shared" si="1"/>
        <v>0.48657972028089291</v>
      </c>
      <c r="X12" s="36">
        <f t="shared" si="1"/>
        <v>0.50497768531651566</v>
      </c>
      <c r="Y12" s="36">
        <f t="shared" si="1"/>
        <v>0.52224856301777056</v>
      </c>
      <c r="Z12" s="36">
        <f t="shared" si="1"/>
        <v>0.53848412100043797</v>
      </c>
      <c r="AA12" s="36">
        <f t="shared" si="1"/>
        <v>0.55376744137325251</v>
      </c>
      <c r="AB12" s="36">
        <f t="shared" si="1"/>
        <v>0.56817374981680213</v>
      </c>
    </row>
    <row r="13" spans="1:28">
      <c r="A13" s="34">
        <f>parameter!A9</f>
        <v>8</v>
      </c>
      <c r="B13" s="48">
        <f>parameter!B9</f>
        <v>5.9400000000000001E-2</v>
      </c>
      <c r="C13" s="49">
        <f>parameter!C9</f>
        <v>4.1342902946225664</v>
      </c>
      <c r="D13" s="48">
        <f>parameter!D9</f>
        <v>0.24557684350058046</v>
      </c>
      <c r="E13" s="49">
        <f t="shared" si="2"/>
        <v>-2.7622237431423482</v>
      </c>
      <c r="F13" s="49">
        <f t="shared" si="3"/>
        <v>-1.1223435196951472</v>
      </c>
      <c r="G13" s="49">
        <f t="shared" si="4"/>
        <v>1.0189148713211682</v>
      </c>
      <c r="H13" s="56">
        <f t="shared" si="0"/>
        <v>4.862865094253118E-8</v>
      </c>
      <c r="I13" s="36">
        <f t="shared" si="0"/>
        <v>5.9400000000000015E-2</v>
      </c>
      <c r="J13" s="36">
        <f t="shared" si="0"/>
        <v>0.1134509596711195</v>
      </c>
      <c r="K13" s="36">
        <f t="shared" si="0"/>
        <v>0.16208016916897994</v>
      </c>
      <c r="L13" s="36">
        <f t="shared" si="0"/>
        <v>0.20591814661062746</v>
      </c>
      <c r="M13" s="36">
        <f t="shared" si="0"/>
        <v>0.24557684350058048</v>
      </c>
      <c r="N13" s="36">
        <f t="shared" si="1"/>
        <v>0.28159302441338141</v>
      </c>
      <c r="O13" s="36">
        <f t="shared" si="1"/>
        <v>0.31442615848688599</v>
      </c>
      <c r="P13" s="36">
        <f t="shared" si="1"/>
        <v>0.34446711697841104</v>
      </c>
      <c r="Q13" s="36">
        <f t="shared" si="1"/>
        <v>0.37204844542567006</v>
      </c>
      <c r="R13" s="36">
        <f t="shared" si="1"/>
        <v>0.39745382217389186</v>
      </c>
      <c r="S13" s="36">
        <f t="shared" si="1"/>
        <v>0.4209261559716963</v>
      </c>
      <c r="T13" s="36">
        <f t="shared" si="1"/>
        <v>0.44267432952830837</v>
      </c>
      <c r="U13" s="36">
        <f t="shared" si="1"/>
        <v>0.46287875524004257</v>
      </c>
      <c r="V13" s="36">
        <f t="shared" si="1"/>
        <v>0.48169593740840999</v>
      </c>
      <c r="W13" s="36">
        <f t="shared" si="1"/>
        <v>0.49926222029669393</v>
      </c>
      <c r="X13" s="36">
        <f t="shared" si="1"/>
        <v>0.51569687467322156</v>
      </c>
      <c r="Y13" s="36">
        <f t="shared" si="1"/>
        <v>0.53110464829625481</v>
      </c>
      <c r="Z13" s="36">
        <f t="shared" si="1"/>
        <v>0.54557788179470401</v>
      </c>
      <c r="AA13" s="36">
        <f t="shared" si="1"/>
        <v>0.55919827141289646</v>
      </c>
      <c r="AB13" s="36">
        <f t="shared" si="1"/>
        <v>0.57203834389324604</v>
      </c>
    </row>
    <row r="14" spans="1:28">
      <c r="A14" s="34">
        <f>parameter!A10</f>
        <v>9</v>
      </c>
      <c r="B14" s="48">
        <f>parameter!B10</f>
        <v>8.3099999999999993E-2</v>
      </c>
      <c r="C14" s="49">
        <f>parameter!C10</f>
        <v>3.1410586779506797</v>
      </c>
      <c r="D14" s="48">
        <f>parameter!D10</f>
        <v>0.26102197613770145</v>
      </c>
      <c r="E14" s="49">
        <f t="shared" si="2"/>
        <v>-2.4009537131944527</v>
      </c>
      <c r="F14" s="49">
        <f t="shared" si="3"/>
        <v>-1.0406635792972077</v>
      </c>
      <c r="G14" s="49">
        <f t="shared" si="4"/>
        <v>0.84519578132713036</v>
      </c>
      <c r="H14" s="56">
        <f t="shared" si="0"/>
        <v>7.6931469646311424E-7</v>
      </c>
      <c r="I14" s="36">
        <f t="shared" si="0"/>
        <v>8.3099999999999993E-2</v>
      </c>
      <c r="J14" s="36">
        <f t="shared" si="0"/>
        <v>0.14002183311068986</v>
      </c>
      <c r="K14" s="36">
        <f t="shared" si="0"/>
        <v>0.18657639376171928</v>
      </c>
      <c r="L14" s="36">
        <f t="shared" si="0"/>
        <v>0.22631034463283312</v>
      </c>
      <c r="M14" s="36">
        <f t="shared" si="0"/>
        <v>0.26102197613770145</v>
      </c>
      <c r="N14" s="36">
        <f t="shared" si="1"/>
        <v>0.2918189576404277</v>
      </c>
      <c r="O14" s="36">
        <f t="shared" si="1"/>
        <v>0.31945475315000826</v>
      </c>
      <c r="P14" s="36">
        <f t="shared" si="1"/>
        <v>0.34447419334849433</v>
      </c>
      <c r="Q14" s="36">
        <f t="shared" si="1"/>
        <v>0.36728806763766964</v>
      </c>
      <c r="R14" s="36">
        <f t="shared" si="1"/>
        <v>0.38821573561843264</v>
      </c>
      <c r="S14" s="36">
        <f t="shared" si="1"/>
        <v>0.40751139517280205</v>
      </c>
      <c r="T14" s="36">
        <f t="shared" si="1"/>
        <v>0.42538121479579893</v>
      </c>
      <c r="U14" s="36">
        <f t="shared" si="1"/>
        <v>0.4419950039875753</v>
      </c>
      <c r="V14" s="36">
        <f t="shared" si="1"/>
        <v>0.45749444274267587</v>
      </c>
      <c r="W14" s="36">
        <f t="shared" si="1"/>
        <v>0.47199905061671577</v>
      </c>
      <c r="X14" s="36">
        <f t="shared" si="1"/>
        <v>0.4856106190353176</v>
      </c>
      <c r="Y14" s="36">
        <f t="shared" si="1"/>
        <v>0.49841656849385285</v>
      </c>
      <c r="Z14" s="36">
        <f t="shared" si="1"/>
        <v>0.51049253514419002</v>
      </c>
      <c r="AA14" s="36">
        <f t="shared" si="1"/>
        <v>0.52190439339236105</v>
      </c>
      <c r="AB14" s="36">
        <f t="shared" si="1"/>
        <v>0.53270985818659999</v>
      </c>
    </row>
    <row r="15" spans="1:28">
      <c r="A15" s="34">
        <f>parameter!A11</f>
        <v>10</v>
      </c>
      <c r="B15" s="48">
        <f>parameter!B11</f>
        <v>0.1119</v>
      </c>
      <c r="C15" s="49">
        <f>parameter!C11</f>
        <v>2.3759096084316482</v>
      </c>
      <c r="D15" s="48">
        <f>parameter!D11</f>
        <v>0.26586428518350141</v>
      </c>
      <c r="E15" s="49">
        <f t="shared" si="2"/>
        <v>-2.0714787339465786</v>
      </c>
      <c r="F15" s="49">
        <f t="shared" si="3"/>
        <v>-1.0157079365879995</v>
      </c>
      <c r="G15" s="49">
        <f t="shared" si="4"/>
        <v>0.65598727928674194</v>
      </c>
      <c r="H15" s="56">
        <f t="shared" si="0"/>
        <v>1.4602869319902808E-5</v>
      </c>
      <c r="I15" s="36">
        <f t="shared" si="0"/>
        <v>0.11190000000000003</v>
      </c>
      <c r="J15" s="36">
        <f t="shared" si="0"/>
        <v>0.16564901166503207</v>
      </c>
      <c r="K15" s="36">
        <f t="shared" si="0"/>
        <v>0.20573911433793099</v>
      </c>
      <c r="L15" s="36">
        <f t="shared" si="0"/>
        <v>0.23828822464020194</v>
      </c>
      <c r="M15" s="36">
        <f t="shared" si="0"/>
        <v>0.26586428518350141</v>
      </c>
      <c r="N15" s="36">
        <f t="shared" si="1"/>
        <v>0.28985110183628515</v>
      </c>
      <c r="O15" s="36">
        <f t="shared" si="1"/>
        <v>0.31109899038969874</v>
      </c>
      <c r="P15" s="36">
        <f t="shared" si="1"/>
        <v>0.33017547167227823</v>
      </c>
      <c r="Q15" s="36">
        <f t="shared" si="1"/>
        <v>0.34748165953972915</v>
      </c>
      <c r="R15" s="36">
        <f t="shared" si="1"/>
        <v>0.36331328773064475</v>
      </c>
      <c r="S15" s="36">
        <f t="shared" si="1"/>
        <v>0.37789560455817423</v>
      </c>
      <c r="T15" s="36">
        <f t="shared" si="1"/>
        <v>0.39140466909374161</v>
      </c>
      <c r="U15" s="36">
        <f t="shared" si="1"/>
        <v>0.4039810277288659</v>
      </c>
      <c r="V15" s="36">
        <f t="shared" si="1"/>
        <v>0.41573886515959746</v>
      </c>
      <c r="W15" s="36">
        <f t="shared" si="1"/>
        <v>0.42677233764889305</v>
      </c>
      <c r="X15" s="36">
        <f t="shared" si="1"/>
        <v>0.43716008209451535</v>
      </c>
      <c r="Y15" s="36">
        <f t="shared" si="1"/>
        <v>0.44696850466031024</v>
      </c>
      <c r="Z15" s="36">
        <f t="shared" si="1"/>
        <v>0.45625422965730694</v>
      </c>
      <c r="AA15" s="36">
        <f t="shared" si="1"/>
        <v>0.46506595641961013</v>
      </c>
      <c r="AB15" s="36">
        <f t="shared" si="1"/>
        <v>0.47344588988616276</v>
      </c>
    </row>
    <row r="18" spans="2:2">
      <c r="B18" s="57" t="s">
        <v>70</v>
      </c>
    </row>
    <row r="19" spans="2:2">
      <c r="B19" s="57" t="s">
        <v>71</v>
      </c>
    </row>
    <row r="20" spans="2:2">
      <c r="B20" s="57" t="s">
        <v>68</v>
      </c>
    </row>
    <row r="21" spans="2:2">
      <c r="B21" s="57"/>
    </row>
    <row r="22" spans="2:2">
      <c r="B22" s="57" t="s">
        <v>79</v>
      </c>
    </row>
    <row r="23" spans="2:2">
      <c r="B23" s="57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D40" sqref="D40"/>
    </sheetView>
  </sheetViews>
  <sheetFormatPr defaultRowHeight="14.5"/>
  <sheetData>
    <row r="2" spans="1:28">
      <c r="G2" t="s">
        <v>63</v>
      </c>
      <c r="I2" s="20"/>
      <c r="J2" s="20"/>
      <c r="K2" s="20"/>
      <c r="L2" s="20"/>
      <c r="M2" s="20"/>
    </row>
    <row r="3" spans="1:28">
      <c r="G3" t="s">
        <v>64</v>
      </c>
    </row>
    <row r="4" spans="1:28">
      <c r="H4" s="54" t="s">
        <v>5</v>
      </c>
      <c r="I4" s="50"/>
      <c r="J4" s="50"/>
      <c r="K4" s="50"/>
      <c r="L4" s="50"/>
      <c r="M4" s="50"/>
    </row>
    <row r="5" spans="1:28">
      <c r="A5" s="34" t="s">
        <v>24</v>
      </c>
      <c r="B5" s="34" t="s">
        <v>61</v>
      </c>
      <c r="C5" t="s">
        <v>57</v>
      </c>
      <c r="D5" s="34" t="s">
        <v>59</v>
      </c>
      <c r="E5" s="34" t="s">
        <v>62</v>
      </c>
      <c r="F5" s="34" t="s">
        <v>60</v>
      </c>
      <c r="G5" s="34" t="s">
        <v>65</v>
      </c>
      <c r="H5" s="55">
        <v>9.9999999999999995E-7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</row>
    <row r="6" spans="1:28">
      <c r="A6" s="34">
        <f>parameter!A15</f>
        <v>1</v>
      </c>
      <c r="B6" s="34">
        <f>parameter!B15</f>
        <v>8.9999999999999998E-4</v>
      </c>
      <c r="C6" s="49">
        <f>parameter!C15</f>
        <v>5</v>
      </c>
      <c r="D6" s="34">
        <f>parameter!D15</f>
        <v>4.4999999999999997E-3</v>
      </c>
      <c r="E6" s="49">
        <f t="shared" ref="E6:E15" si="0">LN(B6/(1-B6))</f>
        <v>-7.0122153893967996</v>
      </c>
      <c r="F6" s="49">
        <f>LN(D6/(1-D6))</f>
        <v>-5.3991677267279767</v>
      </c>
      <c r="G6" s="49">
        <f>(F6-E6)/LN(5)</f>
        <v>1.0022428639258678</v>
      </c>
      <c r="H6" s="56">
        <f t="shared" ref="H6:M15" si="1">1/(1+EXP(-($G6*LN(H$5)+$E6)))</f>
        <v>8.7332595313822819E-10</v>
      </c>
      <c r="I6" s="36">
        <f t="shared" si="1"/>
        <v>8.9999999999999965E-4</v>
      </c>
      <c r="J6" s="36">
        <f t="shared" si="1"/>
        <v>1.8011744177808195E-3</v>
      </c>
      <c r="K6" s="36">
        <f t="shared" si="1"/>
        <v>2.7017799048193077E-3</v>
      </c>
      <c r="L6" s="36">
        <f t="shared" si="1"/>
        <v>3.6014465096230498E-3</v>
      </c>
      <c r="M6" s="36">
        <f t="shared" si="1"/>
        <v>4.5000000000000014E-3</v>
      </c>
      <c r="N6" s="36">
        <f t="shared" ref="N6:AB15" si="2">1/(1+EXP(-($G6*LN(N$5)+$E6)))</f>
        <v>5.397339106803253E-3</v>
      </c>
      <c r="O6" s="36">
        <f t="shared" si="2"/>
        <v>6.2933981124817543E-3</v>
      </c>
      <c r="P6" s="36">
        <f t="shared" si="2"/>
        <v>7.1881313712667443E-3</v>
      </c>
      <c r="Q6" s="36">
        <f t="shared" si="2"/>
        <v>8.0815057032397331E-3</v>
      </c>
      <c r="R6" s="36">
        <f t="shared" si="2"/>
        <v>8.9734962097238156E-3</v>
      </c>
      <c r="S6" s="36">
        <f t="shared" si="2"/>
        <v>9.8640837769299536E-3</v>
      </c>
      <c r="T6" s="36">
        <f t="shared" si="2"/>
        <v>1.0753253492907405E-2</v>
      </c>
      <c r="U6" s="36">
        <f t="shared" si="2"/>
        <v>1.1640993594397043E-2</v>
      </c>
      <c r="V6" s="36">
        <f t="shared" si="2"/>
        <v>1.252729473860984E-2</v>
      </c>
      <c r="W6" s="36">
        <f t="shared" si="2"/>
        <v>1.3412149483381543E-2</v>
      </c>
      <c r="X6" s="36">
        <f t="shared" si="2"/>
        <v>1.4295551906021433E-2</v>
      </c>
      <c r="Y6" s="36">
        <f t="shared" si="2"/>
        <v>1.5177497317414267E-2</v>
      </c>
      <c r="Z6" s="36">
        <f t="shared" si="2"/>
        <v>1.6057982043317768E-2</v>
      </c>
      <c r="AA6" s="36">
        <f t="shared" si="2"/>
        <v>1.6937003254175565E-2</v>
      </c>
      <c r="AB6" s="36">
        <f t="shared" si="2"/>
        <v>1.7814558830675155E-2</v>
      </c>
    </row>
    <row r="7" spans="1:28">
      <c r="A7" s="34">
        <f>parameter!A16</f>
        <v>2</v>
      </c>
      <c r="B7" s="34">
        <f>parameter!B16</f>
        <v>2.2000000000000001E-3</v>
      </c>
      <c r="C7" s="49">
        <f>parameter!C16</f>
        <v>5</v>
      </c>
      <c r="D7" s="34">
        <f>parameter!D16</f>
        <v>1.1000000000000001E-2</v>
      </c>
      <c r="E7" s="49">
        <f t="shared" si="0"/>
        <v>-6.1170954950626664</v>
      </c>
      <c r="F7" s="49">
        <f t="shared" ref="F7:F14" si="3">LN(D7/(1-D7))</f>
        <v>-4.4987990588243418</v>
      </c>
      <c r="G7" s="49">
        <f t="shared" ref="G7:G15" si="4">(F7-E7)/LN(5)</f>
        <v>1.0055041103081925</v>
      </c>
      <c r="H7" s="56">
        <f t="shared" si="1"/>
        <v>2.0434053141257665E-9</v>
      </c>
      <c r="I7" s="36">
        <f t="shared" si="1"/>
        <v>2.200000000000001E-3</v>
      </c>
      <c r="J7" s="36">
        <f t="shared" si="1"/>
        <v>4.4070491311098466E-3</v>
      </c>
      <c r="K7" s="36">
        <f t="shared" si="1"/>
        <v>6.6106787226064487E-3</v>
      </c>
      <c r="L7" s="36">
        <f t="shared" si="1"/>
        <v>8.8086726429387491E-3</v>
      </c>
      <c r="M7" s="36">
        <f t="shared" si="1"/>
        <v>1.0999999999999998E-2</v>
      </c>
      <c r="N7" s="36">
        <f t="shared" si="2"/>
        <v>1.3184073394692231E-2</v>
      </c>
      <c r="O7" s="36">
        <f t="shared" si="2"/>
        <v>1.5360522129713634E-2</v>
      </c>
      <c r="P7" s="36">
        <f t="shared" si="2"/>
        <v>1.752909810852744E-2</v>
      </c>
      <c r="Q7" s="36">
        <f t="shared" si="2"/>
        <v>1.9689629481073053E-2</v>
      </c>
      <c r="R7" s="36">
        <f t="shared" si="2"/>
        <v>2.1841995079235996E-2</v>
      </c>
      <c r="S7" s="36">
        <f t="shared" si="2"/>
        <v>2.3986109131140958E-2</v>
      </c>
      <c r="T7" s="36">
        <f t="shared" si="2"/>
        <v>2.6121911546507233E-2</v>
      </c>
      <c r="U7" s="36">
        <f t="shared" si="2"/>
        <v>2.8249361440273301E-2</v>
      </c>
      <c r="V7" s="36">
        <f t="shared" si="2"/>
        <v>3.0368432645413643E-2</v>
      </c>
      <c r="W7" s="36">
        <f t="shared" si="2"/>
        <v>3.2479110503680589E-2</v>
      </c>
      <c r="X7" s="36">
        <f t="shared" si="2"/>
        <v>3.4581389508400263E-2</v>
      </c>
      <c r="Y7" s="36">
        <f t="shared" si="2"/>
        <v>3.6675271533449981E-2</v>
      </c>
      <c r="Z7" s="36">
        <f t="shared" si="2"/>
        <v>3.876076447645279E-2</v>
      </c>
      <c r="AA7" s="36">
        <f t="shared" si="2"/>
        <v>4.0837881201536981E-2</v>
      </c>
      <c r="AB7" s="36">
        <f t="shared" si="2"/>
        <v>4.2906638703175855E-2</v>
      </c>
    </row>
    <row r="8" spans="1:28">
      <c r="A8" s="34">
        <f>parameter!A17</f>
        <v>3</v>
      </c>
      <c r="B8" s="34">
        <f>parameter!B17</f>
        <v>4.7999999999999996E-3</v>
      </c>
      <c r="C8" s="49">
        <f>parameter!C17</f>
        <v>5</v>
      </c>
      <c r="D8" s="34">
        <f>parameter!D17</f>
        <v>2.3999999999999997E-2</v>
      </c>
      <c r="E8" s="49">
        <f t="shared" si="0"/>
        <v>-5.3343278040710702</v>
      </c>
      <c r="F8" s="49">
        <f t="shared" si="3"/>
        <v>-3.7054087560651472</v>
      </c>
      <c r="G8" s="49">
        <f t="shared" si="4"/>
        <v>1.0121043100956655</v>
      </c>
      <c r="H8" s="56">
        <f t="shared" si="1"/>
        <v>4.0804213163953032E-9</v>
      </c>
      <c r="I8" s="36">
        <f t="shared" si="1"/>
        <v>4.7999999999999978E-3</v>
      </c>
      <c r="J8" s="36">
        <f t="shared" si="1"/>
        <v>9.6338617346323867E-3</v>
      </c>
      <c r="K8" s="36">
        <f t="shared" si="1"/>
        <v>1.4451251496185293E-2</v>
      </c>
      <c r="L8" s="36">
        <f t="shared" si="1"/>
        <v>1.9241566823107209E-2</v>
      </c>
      <c r="M8" s="36">
        <f t="shared" si="1"/>
        <v>2.4E-2</v>
      </c>
      <c r="N8" s="36">
        <f t="shared" si="2"/>
        <v>2.8723925735692803E-2</v>
      </c>
      <c r="O8" s="36">
        <f t="shared" si="2"/>
        <v>3.3411789195309974E-2</v>
      </c>
      <c r="P8" s="36">
        <f t="shared" si="2"/>
        <v>3.80626419563291E-2</v>
      </c>
      <c r="Q8" s="36">
        <f t="shared" si="2"/>
        <v>4.2675912232570952E-2</v>
      </c>
      <c r="R8" s="36">
        <f t="shared" si="2"/>
        <v>4.7251277553868785E-2</v>
      </c>
      <c r="S8" s="36">
        <f t="shared" si="2"/>
        <v>5.1788588314467164E-2</v>
      </c>
      <c r="T8" s="36">
        <f t="shared" si="2"/>
        <v>5.6287819003608318E-2</v>
      </c>
      <c r="U8" s="36">
        <f t="shared" si="2"/>
        <v>6.0749035590046845E-2</v>
      </c>
      <c r="V8" s="36">
        <f t="shared" si="2"/>
        <v>6.5172372867443693E-2</v>
      </c>
      <c r="W8" s="36">
        <f t="shared" si="2"/>
        <v>6.9558018222712473E-2</v>
      </c>
      <c r="X8" s="36">
        <f t="shared" si="2"/>
        <v>7.3906199702238329E-2</v>
      </c>
      <c r="Y8" s="36">
        <f t="shared" si="2"/>
        <v>7.8217177045094163E-2</v>
      </c>
      <c r="Z8" s="36">
        <f t="shared" si="2"/>
        <v>8.2491234819772885E-2</v>
      </c>
      <c r="AA8" s="36">
        <f t="shared" si="2"/>
        <v>8.6728677086949868E-2</v>
      </c>
      <c r="AB8" s="36">
        <f t="shared" si="2"/>
        <v>9.0929823191753759E-2</v>
      </c>
    </row>
    <row r="9" spans="1:28">
      <c r="A9" s="34">
        <f>parameter!A18</f>
        <v>4</v>
      </c>
      <c r="B9" s="34">
        <f>parameter!B18</f>
        <v>1.1599999999999999E-2</v>
      </c>
      <c r="C9" s="49">
        <f>parameter!C18</f>
        <v>5</v>
      </c>
      <c r="D9" s="34">
        <f>parameter!D18</f>
        <v>5.7999999999999996E-2</v>
      </c>
      <c r="E9" s="49">
        <f t="shared" si="0"/>
        <v>-4.4450823760021363</v>
      </c>
      <c r="F9" s="49">
        <f t="shared" si="3"/>
        <v>-2.7875622640299436</v>
      </c>
      <c r="G9" s="49">
        <f t="shared" si="4"/>
        <v>1.0298751503034829</v>
      </c>
      <c r="H9" s="56">
        <f t="shared" si="1"/>
        <v>7.7673763306479733E-9</v>
      </c>
      <c r="I9" s="36">
        <f t="shared" si="1"/>
        <v>1.1599999999999997E-2</v>
      </c>
      <c r="J9" s="36">
        <f t="shared" si="1"/>
        <v>2.3402600977809676E-2</v>
      </c>
      <c r="K9" s="36">
        <f t="shared" si="1"/>
        <v>3.5105909036949205E-2</v>
      </c>
      <c r="L9" s="36">
        <f t="shared" si="1"/>
        <v>4.6647194129042863E-2</v>
      </c>
      <c r="M9" s="36">
        <f t="shared" si="1"/>
        <v>5.800000000000001E-2</v>
      </c>
      <c r="N9" s="36">
        <f t="shared" si="2"/>
        <v>6.9151690702401972E-2</v>
      </c>
      <c r="O9" s="36">
        <f t="shared" si="2"/>
        <v>8.0096407657921198E-2</v>
      </c>
      <c r="P9" s="36">
        <f t="shared" si="2"/>
        <v>9.0832086168664047E-2</v>
      </c>
      <c r="Q9" s="36">
        <f t="shared" si="2"/>
        <v>0.10135896063459637</v>
      </c>
      <c r="R9" s="36">
        <f t="shared" si="2"/>
        <v>0.11167872937113546</v>
      </c>
      <c r="S9" s="36">
        <f t="shared" si="2"/>
        <v>0.12179405088797887</v>
      </c>
      <c r="T9" s="36">
        <f t="shared" si="2"/>
        <v>0.13170822255093137</v>
      </c>
      <c r="U9" s="36">
        <f t="shared" si="2"/>
        <v>0.14142496673034949</v>
      </c>
      <c r="V9" s="36">
        <f t="shared" si="2"/>
        <v>0.15094828379262709</v>
      </c>
      <c r="W9" s="36">
        <f t="shared" si="2"/>
        <v>0.16028234848792031</v>
      </c>
      <c r="X9" s="36">
        <f t="shared" si="2"/>
        <v>0.1694314355179844</v>
      </c>
      <c r="Y9" s="36">
        <f t="shared" si="2"/>
        <v>0.17839986530169147</v>
      </c>
      <c r="Z9" s="36">
        <f t="shared" si="2"/>
        <v>0.18719196406220326</v>
      </c>
      <c r="AA9" s="36">
        <f t="shared" si="2"/>
        <v>0.19581203427656274</v>
      </c>
      <c r="AB9" s="36">
        <f t="shared" si="2"/>
        <v>0.2042643327513427</v>
      </c>
    </row>
    <row r="10" spans="1:28">
      <c r="A10" s="34">
        <f>parameter!A19</f>
        <v>5</v>
      </c>
      <c r="B10" s="34">
        <f>parameter!B19</f>
        <v>1.7999999999999999E-2</v>
      </c>
      <c r="C10" s="49">
        <f>parameter!C19</f>
        <v>5</v>
      </c>
      <c r="D10" s="34">
        <f>parameter!D19</f>
        <v>0.09</v>
      </c>
      <c r="E10" s="49">
        <f t="shared" si="0"/>
        <v>-3.9992195504583012</v>
      </c>
      <c r="F10" s="49">
        <f t="shared" si="3"/>
        <v>-2.3136349291806306</v>
      </c>
      <c r="G10" s="49">
        <f t="shared" si="4"/>
        <v>1.0473126103562496</v>
      </c>
      <c r="H10" s="56">
        <f t="shared" si="1"/>
        <v>9.5342239973386388E-9</v>
      </c>
      <c r="I10" s="36">
        <f t="shared" si="1"/>
        <v>1.7999999999999999E-2</v>
      </c>
      <c r="J10" s="36">
        <f t="shared" si="1"/>
        <v>3.6499383157087659E-2</v>
      </c>
      <c r="K10" s="36">
        <f t="shared" si="1"/>
        <v>5.4752226817072938E-2</v>
      </c>
      <c r="L10" s="36">
        <f t="shared" si="1"/>
        <v>7.2605660285411905E-2</v>
      </c>
      <c r="M10" s="36">
        <f t="shared" si="1"/>
        <v>0.09</v>
      </c>
      <c r="N10" s="36">
        <f t="shared" si="2"/>
        <v>0.10691121614156902</v>
      </c>
      <c r="O10" s="36">
        <f t="shared" si="2"/>
        <v>0.12333255559078819</v>
      </c>
      <c r="P10" s="36">
        <f t="shared" si="2"/>
        <v>0.13926666394076379</v>
      </c>
      <c r="Q10" s="36">
        <f t="shared" si="2"/>
        <v>0.15472161632271308</v>
      </c>
      <c r="R10" s="36">
        <f t="shared" si="2"/>
        <v>0.16970870268536187</v>
      </c>
      <c r="S10" s="36">
        <f t="shared" si="2"/>
        <v>0.18424110401417657</v>
      </c>
      <c r="T10" s="36">
        <f t="shared" si="2"/>
        <v>0.19833306246850835</v>
      </c>
      <c r="U10" s="36">
        <f t="shared" si="2"/>
        <v>0.21199934375836507</v>
      </c>
      <c r="V10" s="36">
        <f t="shared" si="2"/>
        <v>0.22525488123419934</v>
      </c>
      <c r="W10" s="36">
        <f t="shared" si="2"/>
        <v>0.23811453739748398</v>
      </c>
      <c r="X10" s="36">
        <f t="shared" si="2"/>
        <v>0.2505929436021806</v>
      </c>
      <c r="Y10" s="36">
        <f t="shared" si="2"/>
        <v>0.26270439305896892</v>
      </c>
      <c r="Z10" s="36">
        <f t="shared" si="2"/>
        <v>0.2744627708381826</v>
      </c>
      <c r="AA10" s="36">
        <f t="shared" si="2"/>
        <v>0.28588150990299704</v>
      </c>
      <c r="AB10" s="36">
        <f t="shared" si="2"/>
        <v>0.29697356562879673</v>
      </c>
    </row>
    <row r="11" spans="1:28">
      <c r="A11" s="34">
        <f>parameter!A20</f>
        <v>6</v>
      </c>
      <c r="B11" s="34">
        <f>parameter!B20</f>
        <v>2.6700000000000002E-2</v>
      </c>
      <c r="C11" s="49">
        <f>parameter!C20</f>
        <v>5</v>
      </c>
      <c r="D11" s="34">
        <f>parameter!D20</f>
        <v>0.13350000000000001</v>
      </c>
      <c r="E11" s="49">
        <f t="shared" si="0"/>
        <v>-3.5960287940262439</v>
      </c>
      <c r="F11" s="49">
        <f t="shared" si="3"/>
        <v>-1.8703606313153565</v>
      </c>
      <c r="G11" s="49">
        <f t="shared" si="4"/>
        <v>1.0722179149495747</v>
      </c>
      <c r="H11" s="56">
        <f t="shared" si="1"/>
        <v>1.0114794038053255E-8</v>
      </c>
      <c r="I11" s="36">
        <f t="shared" si="1"/>
        <v>2.6700000000000002E-2</v>
      </c>
      <c r="J11" s="36">
        <f t="shared" si="1"/>
        <v>5.4535526091410151E-2</v>
      </c>
      <c r="K11" s="36">
        <f t="shared" si="1"/>
        <v>8.1804579623591514E-2</v>
      </c>
      <c r="L11" s="36">
        <f t="shared" si="1"/>
        <v>0.10816540073831886</v>
      </c>
      <c r="M11" s="36">
        <f t="shared" si="1"/>
        <v>0.13349999999999998</v>
      </c>
      <c r="N11" s="36">
        <f t="shared" si="2"/>
        <v>0.15777566974503615</v>
      </c>
      <c r="O11" s="36">
        <f t="shared" si="2"/>
        <v>0.18099970074423893</v>
      </c>
      <c r="P11" s="36">
        <f t="shared" si="2"/>
        <v>0.2031997847603749</v>
      </c>
      <c r="Q11" s="36">
        <f t="shared" si="2"/>
        <v>0.22441418681584019</v>
      </c>
      <c r="R11" s="36">
        <f t="shared" si="2"/>
        <v>0.24468636857783296</v>
      </c>
      <c r="S11" s="36">
        <f t="shared" si="2"/>
        <v>0.26406188876999553</v>
      </c>
      <c r="T11" s="36">
        <f t="shared" si="2"/>
        <v>0.28258656433070117</v>
      </c>
      <c r="U11" s="36">
        <f t="shared" si="2"/>
        <v>0.3003053695881181</v>
      </c>
      <c r="V11" s="36">
        <f t="shared" si="2"/>
        <v>0.31726178483318163</v>
      </c>
      <c r="W11" s="36">
        <f t="shared" si="2"/>
        <v>0.33349742612673738</v>
      </c>
      <c r="X11" s="36">
        <f t="shared" si="2"/>
        <v>0.34905185422232471</v>
      </c>
      <c r="Y11" s="36">
        <f t="shared" si="2"/>
        <v>0.36396249857851265</v>
      </c>
      <c r="Z11" s="36">
        <f t="shared" si="2"/>
        <v>0.37826465531946429</v>
      </c>
      <c r="AA11" s="36">
        <f t="shared" si="2"/>
        <v>0.39199153221361643</v>
      </c>
      <c r="AB11" s="36">
        <f t="shared" si="2"/>
        <v>0.4051743228066757</v>
      </c>
    </row>
    <row r="12" spans="1:28">
      <c r="A12" s="34">
        <f>parameter!A21</f>
        <v>7</v>
      </c>
      <c r="B12" s="34">
        <f>parameter!B21</f>
        <v>4.1399999999999999E-2</v>
      </c>
      <c r="C12" s="49">
        <f>parameter!C21</f>
        <v>5</v>
      </c>
      <c r="D12" s="34">
        <f>parameter!D21</f>
        <v>0.20699999999999999</v>
      </c>
      <c r="E12" s="49">
        <f t="shared" si="0"/>
        <v>-3.1421930058942622</v>
      </c>
      <c r="F12" s="49">
        <f t="shared" si="3"/>
        <v>-1.3431044283694791</v>
      </c>
      <c r="G12" s="49">
        <f t="shared" si="4"/>
        <v>1.1178365835833064</v>
      </c>
      <c r="H12" s="56">
        <f t="shared" si="1"/>
        <v>8.4789761034765607E-9</v>
      </c>
      <c r="I12" s="36">
        <f t="shared" si="1"/>
        <v>4.1399999999999999E-2</v>
      </c>
      <c r="J12" s="36">
        <f t="shared" si="1"/>
        <v>8.5695156962889901E-2</v>
      </c>
      <c r="K12" s="36">
        <f t="shared" si="1"/>
        <v>0.12851825087251778</v>
      </c>
      <c r="L12" s="36">
        <f t="shared" si="1"/>
        <v>0.16902649217285381</v>
      </c>
      <c r="M12" s="36">
        <f t="shared" si="1"/>
        <v>0.20699999999999999</v>
      </c>
      <c r="N12" s="36">
        <f t="shared" si="2"/>
        <v>0.24244913970842988</v>
      </c>
      <c r="O12" s="36">
        <f t="shared" si="2"/>
        <v>0.27548217215844523</v>
      </c>
      <c r="P12" s="36">
        <f t="shared" si="2"/>
        <v>0.30624845456557559</v>
      </c>
      <c r="Q12" s="36">
        <f t="shared" si="2"/>
        <v>0.33491123397237382</v>
      </c>
      <c r="R12" s="36">
        <f t="shared" si="2"/>
        <v>0.36163399625866177</v>
      </c>
      <c r="S12" s="36">
        <f t="shared" si="2"/>
        <v>0.38657361574303462</v>
      </c>
      <c r="T12" s="36">
        <f t="shared" si="2"/>
        <v>0.4098771037866612</v>
      </c>
      <c r="U12" s="36">
        <f t="shared" si="2"/>
        <v>0.43168031605169532</v>
      </c>
      <c r="V12" s="36">
        <f t="shared" si="2"/>
        <v>0.45210773277745231</v>
      </c>
      <c r="W12" s="36">
        <f t="shared" si="2"/>
        <v>0.47127281704021273</v>
      </c>
      <c r="X12" s="36">
        <f t="shared" si="2"/>
        <v>0.48927866839659834</v>
      </c>
      <c r="Y12" s="36">
        <f t="shared" si="2"/>
        <v>0.50621880909574046</v>
      </c>
      <c r="Z12" s="36">
        <f t="shared" si="2"/>
        <v>0.52217800936018532</v>
      </c>
      <c r="AA12" s="36">
        <f t="shared" si="2"/>
        <v>0.5372330990544012</v>
      </c>
      <c r="AB12" s="36">
        <f t="shared" si="2"/>
        <v>0.55145373734075309</v>
      </c>
    </row>
    <row r="13" spans="1:28">
      <c r="A13" s="34">
        <f>parameter!A22</f>
        <v>8</v>
      </c>
      <c r="B13" s="34">
        <f>parameter!B22</f>
        <v>5.9400000000000001E-2</v>
      </c>
      <c r="C13" s="49">
        <f>parameter!C22</f>
        <v>5</v>
      </c>
      <c r="D13" s="34">
        <f>parameter!D22</f>
        <v>0.29699999999999999</v>
      </c>
      <c r="E13" s="49">
        <f t="shared" si="0"/>
        <v>-2.7622237431423482</v>
      </c>
      <c r="F13" s="49">
        <f t="shared" si="3"/>
        <v>-0.86162475300796548</v>
      </c>
      <c r="G13" s="49">
        <f t="shared" si="4"/>
        <v>1.1809085491592111</v>
      </c>
      <c r="H13" s="56">
        <f t="shared" si="1"/>
        <v>5.187166320440985E-9</v>
      </c>
      <c r="I13" s="36">
        <f t="shared" si="1"/>
        <v>5.9400000000000015E-2</v>
      </c>
      <c r="J13" s="36">
        <f t="shared" si="1"/>
        <v>0.12524409245679186</v>
      </c>
      <c r="K13" s="36">
        <f t="shared" si="1"/>
        <v>0.18772465348692827</v>
      </c>
      <c r="L13" s="36">
        <f t="shared" si="1"/>
        <v>0.24505968862211</v>
      </c>
      <c r="M13" s="36">
        <f t="shared" si="1"/>
        <v>0.29699999999999993</v>
      </c>
      <c r="N13" s="36">
        <f t="shared" si="2"/>
        <v>0.34381937033848486</v>
      </c>
      <c r="O13" s="36">
        <f t="shared" si="2"/>
        <v>0.38597055183000284</v>
      </c>
      <c r="P13" s="36">
        <f t="shared" si="2"/>
        <v>0.42394645633563266</v>
      </c>
      <c r="Q13" s="36">
        <f t="shared" si="2"/>
        <v>0.45822202116603761</v>
      </c>
      <c r="R13" s="36">
        <f t="shared" si="2"/>
        <v>0.48923133508745459</v>
      </c>
      <c r="S13" s="36">
        <f t="shared" si="2"/>
        <v>0.51736083935886956</v>
      </c>
      <c r="T13" s="36">
        <f t="shared" si="2"/>
        <v>0.54294983197200675</v>
      </c>
      <c r="U13" s="36">
        <f t="shared" si="2"/>
        <v>0.56629409540901354</v>
      </c>
      <c r="V13" s="36">
        <f t="shared" si="2"/>
        <v>0.58765062755901354</v>
      </c>
      <c r="W13" s="36">
        <f t="shared" si="2"/>
        <v>0.60724251118983064</v>
      </c>
      <c r="X13" s="36">
        <f t="shared" si="2"/>
        <v>0.62526348446126656</v>
      </c>
      <c r="Y13" s="36">
        <f t="shared" si="2"/>
        <v>0.64188203937716037</v>
      </c>
      <c r="Z13" s="36">
        <f t="shared" si="2"/>
        <v>0.65724500588142976</v>
      </c>
      <c r="AA13" s="36">
        <f t="shared" si="2"/>
        <v>0.67148064132351337</v>
      </c>
      <c r="AB13" s="36">
        <f t="shared" si="2"/>
        <v>0.68470127159117666</v>
      </c>
    </row>
    <row r="14" spans="1:28">
      <c r="A14" s="34">
        <f>parameter!A23</f>
        <v>9</v>
      </c>
      <c r="B14" s="34">
        <f>parameter!B23</f>
        <v>8.3099999999999993E-2</v>
      </c>
      <c r="C14" s="49">
        <f>parameter!C23</f>
        <v>5</v>
      </c>
      <c r="D14" s="34">
        <f>parameter!D23</f>
        <v>0.41549999999999998</v>
      </c>
      <c r="E14" s="49">
        <f t="shared" si="0"/>
        <v>-2.4009537131944527</v>
      </c>
      <c r="F14" s="49">
        <f t="shared" si="3"/>
        <v>-0.34127416661662036</v>
      </c>
      <c r="G14" s="49">
        <f t="shared" si="4"/>
        <v>1.2797508562867084</v>
      </c>
      <c r="H14" s="56">
        <f t="shared" si="1"/>
        <v>1.9000888633426154E-9</v>
      </c>
      <c r="I14" s="36">
        <f t="shared" si="1"/>
        <v>8.3099999999999993E-2</v>
      </c>
      <c r="J14" s="36">
        <f t="shared" si="1"/>
        <v>0.18036182579613877</v>
      </c>
      <c r="K14" s="36">
        <f t="shared" si="1"/>
        <v>0.26992488765564809</v>
      </c>
      <c r="L14" s="36">
        <f t="shared" si="1"/>
        <v>0.34822687706203442</v>
      </c>
      <c r="M14" s="36">
        <f t="shared" si="1"/>
        <v>0.41549999999999998</v>
      </c>
      <c r="N14" s="36">
        <f t="shared" si="2"/>
        <v>0.47303917606001189</v>
      </c>
      <c r="O14" s="36">
        <f t="shared" si="2"/>
        <v>0.52231677934888165</v>
      </c>
      <c r="P14" s="36">
        <f t="shared" si="2"/>
        <v>0.56468874470029229</v>
      </c>
      <c r="Q14" s="36">
        <f t="shared" si="2"/>
        <v>0.60131476717582955</v>
      </c>
      <c r="R14" s="36">
        <f t="shared" si="2"/>
        <v>0.63315632135085165</v>
      </c>
      <c r="S14" s="36">
        <f t="shared" si="2"/>
        <v>0.66100024267390167</v>
      </c>
      <c r="T14" s="36">
        <f t="shared" si="2"/>
        <v>0.68548777093133795</v>
      </c>
      <c r="U14" s="36">
        <f t="shared" si="2"/>
        <v>0.70714174711254518</v>
      </c>
      <c r="V14" s="36">
        <f t="shared" si="2"/>
        <v>0.72638976911209951</v>
      </c>
      <c r="W14" s="36">
        <f t="shared" si="2"/>
        <v>0.74358309194012784</v>
      </c>
      <c r="X14" s="36">
        <f t="shared" si="2"/>
        <v>0.75901174948170158</v>
      </c>
      <c r="Y14" s="36">
        <f t="shared" si="2"/>
        <v>0.77291654547709099</v>
      </c>
      <c r="Z14" s="36">
        <f t="shared" si="2"/>
        <v>0.78549853407361003</v>
      </c>
      <c r="AA14" s="36">
        <f t="shared" si="2"/>
        <v>0.79692651949207816</v>
      </c>
      <c r="AB14" s="36">
        <f t="shared" si="2"/>
        <v>0.80734300402512915</v>
      </c>
    </row>
    <row r="15" spans="1:28">
      <c r="A15" s="34">
        <f>parameter!A24</f>
        <v>10</v>
      </c>
      <c r="B15" s="34">
        <f>parameter!B24</f>
        <v>0.1119</v>
      </c>
      <c r="C15" s="49">
        <f>parameter!C24</f>
        <v>5</v>
      </c>
      <c r="D15" s="34">
        <f>parameter!D24</f>
        <v>0.5595</v>
      </c>
      <c r="E15" s="49">
        <f t="shared" si="0"/>
        <v>-2.0714787339465786</v>
      </c>
      <c r="F15" s="49">
        <f>LN(D15/(1-D15))</f>
        <v>0.23913308237574568</v>
      </c>
      <c r="G15" s="49">
        <f t="shared" si="4"/>
        <v>1.4356638416872971</v>
      </c>
      <c r="H15" s="56">
        <f t="shared" si="1"/>
        <v>3.064680226170546E-10</v>
      </c>
      <c r="I15" s="36">
        <f t="shared" si="1"/>
        <v>0.11190000000000003</v>
      </c>
      <c r="J15" s="36">
        <f t="shared" si="1"/>
        <v>0.25419691344852785</v>
      </c>
      <c r="K15" s="36">
        <f t="shared" si="1"/>
        <v>0.37889505479750429</v>
      </c>
      <c r="L15" s="36">
        <f t="shared" si="1"/>
        <v>0.4797046458402171</v>
      </c>
      <c r="M15" s="36">
        <f t="shared" si="1"/>
        <v>0.5595</v>
      </c>
      <c r="N15" s="36">
        <f t="shared" si="2"/>
        <v>0.62266741593097252</v>
      </c>
      <c r="O15" s="36">
        <f t="shared" si="2"/>
        <v>0.67308999111227297</v>
      </c>
      <c r="P15" s="36">
        <f t="shared" si="2"/>
        <v>0.71379762092201604</v>
      </c>
      <c r="Q15" s="36">
        <f t="shared" si="2"/>
        <v>0.74706074584129945</v>
      </c>
      <c r="R15" s="36">
        <f t="shared" si="2"/>
        <v>0.77456320392848244</v>
      </c>
      <c r="S15" s="36">
        <f t="shared" si="2"/>
        <v>0.79755665533883613</v>
      </c>
      <c r="T15" s="36">
        <f t="shared" si="2"/>
        <v>0.81697891069555839</v>
      </c>
      <c r="U15" s="36">
        <f t="shared" si="2"/>
        <v>0.83353995326817676</v>
      </c>
      <c r="V15" s="36">
        <f t="shared" si="2"/>
        <v>0.84778337137511239</v>
      </c>
      <c r="W15" s="36">
        <f t="shared" si="2"/>
        <v>0.86013010832705428</v>
      </c>
      <c r="X15" s="36">
        <f t="shared" si="2"/>
        <v>0.87090975670530213</v>
      </c>
      <c r="Y15" s="36">
        <f t="shared" si="2"/>
        <v>0.88038312128654417</v>
      </c>
      <c r="Z15" s="36">
        <f t="shared" si="2"/>
        <v>0.88875864399609295</v>
      </c>
      <c r="AA15" s="36">
        <f t="shared" si="2"/>
        <v>0.89620448475817371</v>
      </c>
      <c r="AB15" s="36">
        <f t="shared" si="2"/>
        <v>0.90285750083784722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D40" sqref="D40"/>
    </sheetView>
  </sheetViews>
  <sheetFormatPr defaultRowHeight="14.5"/>
  <sheetData>
    <row r="2" spans="1:28">
      <c r="G2" t="s">
        <v>63</v>
      </c>
      <c r="I2" s="20"/>
      <c r="J2" s="20"/>
      <c r="K2" s="20"/>
      <c r="L2" s="20"/>
      <c r="M2" s="20"/>
    </row>
    <row r="3" spans="1:28">
      <c r="G3" t="s">
        <v>64</v>
      </c>
    </row>
    <row r="4" spans="1:28">
      <c r="H4" s="54" t="s">
        <v>5</v>
      </c>
      <c r="I4" s="50"/>
      <c r="J4" s="50"/>
      <c r="K4" s="50"/>
      <c r="L4" s="50"/>
      <c r="M4" s="50"/>
    </row>
    <row r="5" spans="1:28">
      <c r="A5" s="34" t="s">
        <v>24</v>
      </c>
      <c r="B5" s="34" t="s">
        <v>61</v>
      </c>
      <c r="C5" t="s">
        <v>57</v>
      </c>
      <c r="D5" s="34" t="s">
        <v>69</v>
      </c>
      <c r="E5" s="34" t="s">
        <v>62</v>
      </c>
      <c r="F5" s="34" t="s">
        <v>72</v>
      </c>
      <c r="G5" s="34" t="s">
        <v>65</v>
      </c>
      <c r="H5" s="55">
        <v>9.9999999999999995E-7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4">
        <v>7</v>
      </c>
      <c r="P5" s="34">
        <v>8</v>
      </c>
      <c r="Q5" s="34">
        <v>9</v>
      </c>
      <c r="R5" s="34">
        <v>10</v>
      </c>
      <c r="S5" s="34">
        <v>11</v>
      </c>
      <c r="T5" s="34">
        <v>12</v>
      </c>
      <c r="U5" s="34">
        <v>13</v>
      </c>
      <c r="V5" s="34">
        <v>14</v>
      </c>
      <c r="W5" s="34">
        <v>15</v>
      </c>
      <c r="X5" s="34">
        <v>16</v>
      </c>
      <c r="Y5" s="34">
        <v>17</v>
      </c>
      <c r="Z5" s="34">
        <v>18</v>
      </c>
      <c r="AA5" s="34">
        <v>19</v>
      </c>
      <c r="AB5" s="34">
        <v>20</v>
      </c>
    </row>
    <row r="6" spans="1:28">
      <c r="A6" s="34">
        <f>parameter!A27</f>
        <v>1</v>
      </c>
      <c r="B6" s="48">
        <f>parameter!B27</f>
        <v>8.9999999999999998E-4</v>
      </c>
      <c r="C6" s="49">
        <f>parameter!C27</f>
        <v>32.440093598997912</v>
      </c>
      <c r="D6" s="48">
        <f>parameter!D27</f>
        <v>2.919608423909812E-2</v>
      </c>
      <c r="E6" s="49">
        <f>LN(B6/(1-B6))</f>
        <v>-7.0122153893967996</v>
      </c>
      <c r="F6" s="49">
        <f>LN(D6/(1-D6))</f>
        <v>-3.5040899085034996</v>
      </c>
      <c r="G6" s="49">
        <f>(F6-E6)/LN(20)</f>
        <v>1.1710410545904459</v>
      </c>
      <c r="H6" s="56">
        <f t="shared" ref="H6:M15" si="0">1/(1+EXP(-($G6*LN(H$5)+$E6)))</f>
        <v>8.4798315053050179E-11</v>
      </c>
      <c r="I6" s="36">
        <f t="shared" si="0"/>
        <v>8.9999999999999965E-4</v>
      </c>
      <c r="J6" s="36">
        <f t="shared" si="0"/>
        <v>2.0242866292241365E-3</v>
      </c>
      <c r="K6" s="36">
        <f t="shared" si="0"/>
        <v>3.2504849592224099E-3</v>
      </c>
      <c r="L6" s="36">
        <f t="shared" si="0"/>
        <v>4.5466490255697224E-3</v>
      </c>
      <c r="M6" s="36">
        <f t="shared" si="0"/>
        <v>5.8964112090022181E-3</v>
      </c>
      <c r="N6" s="36">
        <f t="shared" ref="N6:AB15" si="1">1/(1+EXP(-($G6*LN(N$5)+$E6)))</f>
        <v>7.2895914190727936E-3</v>
      </c>
      <c r="O6" s="36">
        <f t="shared" si="1"/>
        <v>8.7191622937391189E-3</v>
      </c>
      <c r="P6" s="36">
        <f t="shared" si="1"/>
        <v>1.0179940789667507E-2</v>
      </c>
      <c r="Q6" s="36">
        <f t="shared" si="1"/>
        <v>1.1667924103366629E-2</v>
      </c>
      <c r="R6" s="36">
        <f t="shared" si="1"/>
        <v>1.3179914277056833E-2</v>
      </c>
      <c r="S6" s="36">
        <f t="shared" si="1"/>
        <v>1.4713288950960621E-2</v>
      </c>
      <c r="T6" s="36">
        <f t="shared" si="1"/>
        <v>1.6265852945864728E-2</v>
      </c>
      <c r="U6" s="36">
        <f t="shared" si="1"/>
        <v>1.7835737669780197E-2</v>
      </c>
      <c r="V6" s="36">
        <f t="shared" si="1"/>
        <v>1.9421330369028909E-2</v>
      </c>
      <c r="W6" s="36">
        <f t="shared" si="1"/>
        <v>2.1021222827109193E-2</v>
      </c>
      <c r="X6" s="36">
        <f t="shared" si="1"/>
        <v>2.263417319942352E-2</v>
      </c>
      <c r="Y6" s="36">
        <f t="shared" si="1"/>
        <v>2.4259076993150133E-2</v>
      </c>
      <c r="Z6" s="36">
        <f t="shared" si="1"/>
        <v>2.5894944580921172E-2</v>
      </c>
      <c r="AA6" s="36">
        <f t="shared" si="1"/>
        <v>2.7540883488423311E-2</v>
      </c>
      <c r="AB6" s="36">
        <f t="shared" si="1"/>
        <v>2.9196084239098113E-2</v>
      </c>
    </row>
    <row r="7" spans="1:28">
      <c r="A7" s="34">
        <f>parameter!A28</f>
        <v>2</v>
      </c>
      <c r="B7" s="48">
        <f>parameter!B28</f>
        <v>2.2000000000000001E-3</v>
      </c>
      <c r="C7" s="49">
        <f>parameter!C28</f>
        <v>31.488195735433262</v>
      </c>
      <c r="D7" s="48">
        <f>parameter!D28</f>
        <v>6.9274030617953175E-2</v>
      </c>
      <c r="E7" s="49">
        <f t="shared" ref="E7:E15" si="2">LN(B7/(1-B7))</f>
        <v>-6.1170954950626664</v>
      </c>
      <c r="F7" s="49">
        <f t="shared" ref="F7:F15" si="3">LN(D7/(1-D7))</f>
        <v>-2.5978947964606482</v>
      </c>
      <c r="G7" s="49">
        <f t="shared" ref="G7:G15" si="4">(F7-E7)/LN(20)</f>
        <v>1.1747380530861022</v>
      </c>
      <c r="H7" s="56">
        <f t="shared" si="0"/>
        <v>1.9721995829015095E-10</v>
      </c>
      <c r="I7" s="36">
        <f t="shared" si="0"/>
        <v>2.200000000000001E-3</v>
      </c>
      <c r="J7" s="36">
        <f t="shared" si="0"/>
        <v>4.9528392997897196E-3</v>
      </c>
      <c r="K7" s="36">
        <f t="shared" si="0"/>
        <v>7.9506920695300055E-3</v>
      </c>
      <c r="L7" s="36">
        <f t="shared" si="0"/>
        <v>1.1111919979425506E-2</v>
      </c>
      <c r="M7" s="36">
        <f t="shared" si="0"/>
        <v>1.4394250996532859E-2</v>
      </c>
      <c r="N7" s="36">
        <f t="shared" si="1"/>
        <v>1.7771158824397202E-2</v>
      </c>
      <c r="O7" s="36">
        <f t="shared" si="1"/>
        <v>2.1224195262436015E-2</v>
      </c>
      <c r="P7" s="36">
        <f t="shared" si="1"/>
        <v>2.4739670614060679E-2</v>
      </c>
      <c r="Q7" s="36">
        <f t="shared" si="1"/>
        <v>2.8306961881879741E-2</v>
      </c>
      <c r="R7" s="36">
        <f t="shared" si="1"/>
        <v>3.1917552415223059E-2</v>
      </c>
      <c r="S7" s="36">
        <f t="shared" si="1"/>
        <v>3.5564442924352124E-2</v>
      </c>
      <c r="T7" s="36">
        <f t="shared" si="1"/>
        <v>3.9241768481710779E-2</v>
      </c>
      <c r="U7" s="36">
        <f t="shared" si="1"/>
        <v>4.2944537752112169E-2</v>
      </c>
      <c r="V7" s="36">
        <f t="shared" si="1"/>
        <v>4.6668448724460639E-2</v>
      </c>
      <c r="W7" s="36">
        <f t="shared" si="1"/>
        <v>5.0409754444719922E-2</v>
      </c>
      <c r="X7" s="36">
        <f t="shared" si="1"/>
        <v>5.4165162625675042E-2</v>
      </c>
      <c r="Y7" s="36">
        <f t="shared" si="1"/>
        <v>5.7931758915895248E-2</v>
      </c>
      <c r="Z7" s="36">
        <f t="shared" si="1"/>
        <v>6.1706947126824757E-2</v>
      </c>
      <c r="AA7" s="36">
        <f t="shared" si="1"/>
        <v>6.5488401891509854E-2</v>
      </c>
      <c r="AB7" s="36">
        <f t="shared" si="1"/>
        <v>6.9274030617953147E-2</v>
      </c>
    </row>
    <row r="8" spans="1:28">
      <c r="A8" s="34">
        <f>parameter!A29</f>
        <v>3</v>
      </c>
      <c r="B8" s="48">
        <f>parameter!B29</f>
        <v>4.7999999999999996E-3</v>
      </c>
      <c r="C8" s="49">
        <f>parameter!C29</f>
        <v>21.501727599660867</v>
      </c>
      <c r="D8" s="48">
        <f>parameter!D29</f>
        <v>0.10320829247837215</v>
      </c>
      <c r="E8" s="49">
        <f t="shared" si="2"/>
        <v>-5.3343278040710702</v>
      </c>
      <c r="F8" s="49">
        <f t="shared" si="3"/>
        <v>-2.1620744216811421</v>
      </c>
      <c r="G8" s="49">
        <f t="shared" si="4"/>
        <v>1.0589241937252694</v>
      </c>
      <c r="H8" s="56">
        <f t="shared" si="0"/>
        <v>2.1369074184169847E-9</v>
      </c>
      <c r="I8" s="36">
        <f t="shared" si="0"/>
        <v>4.7999999999999978E-3</v>
      </c>
      <c r="J8" s="36">
        <f t="shared" si="0"/>
        <v>9.9484772592084783E-3</v>
      </c>
      <c r="K8" s="36">
        <f t="shared" si="0"/>
        <v>1.5202432272479754E-2</v>
      </c>
      <c r="L8" s="36">
        <f t="shared" si="0"/>
        <v>2.0505425965917909E-2</v>
      </c>
      <c r="M8" s="36">
        <f t="shared" si="0"/>
        <v>2.5829853024341203E-2</v>
      </c>
      <c r="N8" s="36">
        <f t="shared" si="1"/>
        <v>3.115921225060855E-2</v>
      </c>
      <c r="O8" s="36">
        <f t="shared" si="1"/>
        <v>3.6482552328583655E-2</v>
      </c>
      <c r="P8" s="36">
        <f t="shared" si="1"/>
        <v>4.1792123884672676E-2</v>
      </c>
      <c r="Q8" s="36">
        <f t="shared" si="1"/>
        <v>4.7082204291154714E-2</v>
      </c>
      <c r="R8" s="36">
        <f t="shared" si="1"/>
        <v>5.2348440174333447E-2</v>
      </c>
      <c r="S8" s="36">
        <f t="shared" si="1"/>
        <v>5.7587449032257008E-2</v>
      </c>
      <c r="T8" s="36">
        <f t="shared" si="1"/>
        <v>6.2796562870225767E-2</v>
      </c>
      <c r="U8" s="36">
        <f t="shared" si="1"/>
        <v>6.797365525607417E-2</v>
      </c>
      <c r="V8" s="36">
        <f t="shared" si="1"/>
        <v>7.3117020130450419E-2</v>
      </c>
      <c r="W8" s="36">
        <f t="shared" si="1"/>
        <v>7.8225284184897992E-2</v>
      </c>
      <c r="X8" s="36">
        <f t="shared" si="1"/>
        <v>8.3297341828400276E-2</v>
      </c>
      <c r="Y8" s="36">
        <f t="shared" si="1"/>
        <v>8.8332305833683983E-2</v>
      </c>
      <c r="Z8" s="36">
        <f t="shared" si="1"/>
        <v>9.3329469160611994E-2</v>
      </c>
      <c r="AA8" s="36">
        <f t="shared" si="1"/>
        <v>9.8288274932267938E-2</v>
      </c>
      <c r="AB8" s="36">
        <f t="shared" si="1"/>
        <v>0.1032082924783721</v>
      </c>
    </row>
    <row r="9" spans="1:28">
      <c r="A9" s="34">
        <f>parameter!A30</f>
        <v>4</v>
      </c>
      <c r="B9" s="48">
        <f>parameter!B30</f>
        <v>1.1599999999999999E-2</v>
      </c>
      <c r="C9" s="49">
        <f>parameter!C30</f>
        <v>15.581895137573651</v>
      </c>
      <c r="D9" s="48">
        <f>parameter!D30</f>
        <v>0.18074998359585434</v>
      </c>
      <c r="E9" s="49">
        <f t="shared" si="2"/>
        <v>-4.4450823760021363</v>
      </c>
      <c r="F9" s="49">
        <f t="shared" si="3"/>
        <v>-1.5112745373194161</v>
      </c>
      <c r="G9" s="49">
        <f t="shared" si="4"/>
        <v>0.9793291158165458</v>
      </c>
      <c r="H9" s="56">
        <f t="shared" si="0"/>
        <v>1.5615307857578812E-8</v>
      </c>
      <c r="I9" s="36">
        <f t="shared" si="0"/>
        <v>1.1599999999999997E-2</v>
      </c>
      <c r="J9" s="36">
        <f t="shared" si="0"/>
        <v>2.2615090059287541E-2</v>
      </c>
      <c r="K9" s="36">
        <f t="shared" si="0"/>
        <v>3.3272694655075978E-2</v>
      </c>
      <c r="L9" s="36">
        <f t="shared" si="0"/>
        <v>4.3628161373112373E-2</v>
      </c>
      <c r="M9" s="36">
        <f t="shared" si="0"/>
        <v>5.3711875675803891E-2</v>
      </c>
      <c r="N9" s="36">
        <f t="shared" si="1"/>
        <v>6.3544583088684409E-2</v>
      </c>
      <c r="O9" s="36">
        <f t="shared" si="1"/>
        <v>7.3142115524097148E-2</v>
      </c>
      <c r="P9" s="36">
        <f t="shared" si="1"/>
        <v>8.2517377694925245E-2</v>
      </c>
      <c r="Q9" s="36">
        <f t="shared" si="1"/>
        <v>9.168134181756088E-2</v>
      </c>
      <c r="R9" s="36">
        <f t="shared" si="1"/>
        <v>0.10064360726232183</v>
      </c>
      <c r="S9" s="36">
        <f t="shared" si="1"/>
        <v>0.10941274317276739</v>
      </c>
      <c r="T9" s="36">
        <f t="shared" si="1"/>
        <v>0.11799651222502251</v>
      </c>
      <c r="U9" s="36">
        <f t="shared" si="1"/>
        <v>0.1264020244693313</v>
      </c>
      <c r="V9" s="36">
        <f t="shared" si="1"/>
        <v>0.13463584763828854</v>
      </c>
      <c r="W9" s="36">
        <f t="shared" si="1"/>
        <v>0.14270408905941387</v>
      </c>
      <c r="X9" s="36">
        <f t="shared" si="1"/>
        <v>0.15061245831109707</v>
      </c>
      <c r="Y9" s="36">
        <f t="shared" si="1"/>
        <v>0.15836631637949536</v>
      </c>
      <c r="Z9" s="36">
        <f t="shared" si="1"/>
        <v>0.16597071507748326</v>
      </c>
      <c r="AA9" s="36">
        <f t="shared" si="1"/>
        <v>0.17343042926060193</v>
      </c>
      <c r="AB9" s="36">
        <f t="shared" si="1"/>
        <v>0.1807499835958544</v>
      </c>
    </row>
    <row r="10" spans="1:28">
      <c r="A10" s="34">
        <f>parameter!A31</f>
        <v>5</v>
      </c>
      <c r="B10" s="48">
        <f>parameter!B31</f>
        <v>1.7999999999999999E-2</v>
      </c>
      <c r="C10" s="49">
        <f>parameter!C31</f>
        <v>12.438696079220131</v>
      </c>
      <c r="D10" s="48">
        <f>parameter!D31</f>
        <v>0.22389652942596233</v>
      </c>
      <c r="E10" s="49">
        <f t="shared" si="2"/>
        <v>-3.9992195504583012</v>
      </c>
      <c r="F10" s="49">
        <f t="shared" si="3"/>
        <v>-1.2431018267324665</v>
      </c>
      <c r="G10" s="49">
        <f t="shared" si="4"/>
        <v>0.92001469826144067</v>
      </c>
      <c r="H10" s="56">
        <f t="shared" si="0"/>
        <v>5.5344287880078215E-8</v>
      </c>
      <c r="I10" s="36">
        <f t="shared" si="0"/>
        <v>1.7999999999999999E-2</v>
      </c>
      <c r="J10" s="36">
        <f t="shared" si="0"/>
        <v>3.3520141679920228E-2</v>
      </c>
      <c r="K10" s="36">
        <f t="shared" si="0"/>
        <v>4.7949025634129575E-2</v>
      </c>
      <c r="L10" s="36">
        <f t="shared" si="0"/>
        <v>6.1583011129330519E-2</v>
      </c>
      <c r="M10" s="36">
        <f t="shared" si="0"/>
        <v>7.4570496711639761E-2</v>
      </c>
      <c r="N10" s="36">
        <f t="shared" si="1"/>
        <v>8.7004230502407714E-2</v>
      </c>
      <c r="O10" s="36">
        <f t="shared" si="1"/>
        <v>9.8949328286421098E-2</v>
      </c>
      <c r="P10" s="36">
        <f t="shared" si="1"/>
        <v>0.11045491450998651</v>
      </c>
      <c r="Q10" s="36">
        <f t="shared" si="1"/>
        <v>0.12155989269180047</v>
      </c>
      <c r="R10" s="36">
        <f t="shared" si="1"/>
        <v>0.13229615903801265</v>
      </c>
      <c r="S10" s="36">
        <f t="shared" si="1"/>
        <v>0.14269054811196841</v>
      </c>
      <c r="T10" s="36">
        <f t="shared" si="1"/>
        <v>0.15276608774644981</v>
      </c>
      <c r="U10" s="36">
        <f t="shared" si="1"/>
        <v>0.16254284967289148</v>
      </c>
      <c r="V10" s="36">
        <f t="shared" si="1"/>
        <v>0.17203854972440324</v>
      </c>
      <c r="W10" s="36">
        <f t="shared" si="1"/>
        <v>0.18126898559407692</v>
      </c>
      <c r="X10" s="36">
        <f t="shared" si="1"/>
        <v>0.19024836510441312</v>
      </c>
      <c r="Y10" s="36">
        <f t="shared" si="1"/>
        <v>0.19898955825280287</v>
      </c>
      <c r="Z10" s="36">
        <f t="shared" si="1"/>
        <v>0.20750429469949128</v>
      </c>
      <c r="AA10" s="36">
        <f t="shared" si="1"/>
        <v>0.21580332125622018</v>
      </c>
      <c r="AB10" s="36">
        <f t="shared" si="1"/>
        <v>0.2238965294259623</v>
      </c>
    </row>
    <row r="11" spans="1:28">
      <c r="A11" s="34">
        <f>parameter!A32</f>
        <v>6</v>
      </c>
      <c r="B11" s="48">
        <f>parameter!B32</f>
        <v>2.6700000000000002E-2</v>
      </c>
      <c r="C11" s="49">
        <f>parameter!C32</f>
        <v>8.1132604502123122</v>
      </c>
      <c r="D11" s="48">
        <f>parameter!D32</f>
        <v>0.21662405402066875</v>
      </c>
      <c r="E11" s="49">
        <f t="shared" si="2"/>
        <v>-3.5960287940262439</v>
      </c>
      <c r="F11" s="49">
        <f t="shared" si="3"/>
        <v>-1.2854493349850717</v>
      </c>
      <c r="G11" s="49">
        <f t="shared" si="4"/>
        <v>0.77129037178613191</v>
      </c>
      <c r="H11" s="56">
        <f t="shared" si="0"/>
        <v>6.4643077881976115E-7</v>
      </c>
      <c r="I11" s="36">
        <f t="shared" si="0"/>
        <v>2.6700000000000002E-2</v>
      </c>
      <c r="J11" s="36">
        <f t="shared" si="0"/>
        <v>4.4727374711141965E-2</v>
      </c>
      <c r="K11" s="36">
        <f t="shared" si="0"/>
        <v>6.0161258322618844E-2</v>
      </c>
      <c r="L11" s="36">
        <f t="shared" si="0"/>
        <v>7.4001085469212136E-2</v>
      </c>
      <c r="M11" s="36">
        <f t="shared" si="0"/>
        <v>8.6694117012796709E-2</v>
      </c>
      <c r="N11" s="36">
        <f t="shared" si="1"/>
        <v>9.849480790534211E-2</v>
      </c>
      <c r="O11" s="36">
        <f t="shared" si="1"/>
        <v>0.10956744832632931</v>
      </c>
      <c r="P11" s="36">
        <f t="shared" si="1"/>
        <v>0.12002688946537744</v>
      </c>
      <c r="Q11" s="36">
        <f t="shared" si="1"/>
        <v>0.1299579470994244</v>
      </c>
      <c r="R11" s="36">
        <f t="shared" si="1"/>
        <v>0.13942582389862818</v>
      </c>
      <c r="S11" s="36">
        <f t="shared" si="1"/>
        <v>0.1484822076957282</v>
      </c>
      <c r="T11" s="36">
        <f t="shared" si="1"/>
        <v>0.15716907731038615</v>
      </c>
      <c r="U11" s="36">
        <f t="shared" si="1"/>
        <v>0.16552120062958103</v>
      </c>
      <c r="V11" s="36">
        <f t="shared" si="1"/>
        <v>0.17356784231180541</v>
      </c>
      <c r="W11" s="36">
        <f t="shared" si="1"/>
        <v>0.18133397090520553</v>
      </c>
      <c r="X11" s="36">
        <f t="shared" si="1"/>
        <v>0.18884113638561958</v>
      </c>
      <c r="Y11" s="36">
        <f t="shared" si="1"/>
        <v>0.19610812349890788</v>
      </c>
      <c r="Z11" s="36">
        <f t="shared" si="1"/>
        <v>0.20315144827910059</v>
      </c>
      <c r="AA11" s="36">
        <f t="shared" si="1"/>
        <v>0.20998574218939839</v>
      </c>
      <c r="AB11" s="36">
        <f t="shared" si="1"/>
        <v>0.2166240540206687</v>
      </c>
    </row>
    <row r="12" spans="1:28">
      <c r="A12" s="34">
        <f>parameter!A33</f>
        <v>7</v>
      </c>
      <c r="B12" s="48">
        <f>parameter!B33</f>
        <v>4.1399999999999999E-2</v>
      </c>
      <c r="C12" s="49">
        <f>parameter!C33</f>
        <v>6.0818618583487138</v>
      </c>
      <c r="D12" s="48">
        <f>parameter!D33</f>
        <v>0.25178908093563673</v>
      </c>
      <c r="E12" s="49">
        <f t="shared" si="2"/>
        <v>-3.1421930058942622</v>
      </c>
      <c r="F12" s="49">
        <f t="shared" si="3"/>
        <v>-1.0890931589514994</v>
      </c>
      <c r="G12" s="49">
        <f t="shared" si="4"/>
        <v>0.68534156575582938</v>
      </c>
      <c r="H12" s="56">
        <f t="shared" si="0"/>
        <v>3.3366609050260629E-6</v>
      </c>
      <c r="I12" s="36">
        <f t="shared" si="0"/>
        <v>4.1399999999999999E-2</v>
      </c>
      <c r="J12" s="36">
        <f t="shared" si="0"/>
        <v>6.4939787458879461E-2</v>
      </c>
      <c r="K12" s="36">
        <f t="shared" si="0"/>
        <v>8.3994708405581195E-2</v>
      </c>
      <c r="L12" s="36">
        <f t="shared" si="0"/>
        <v>0.10046144818774787</v>
      </c>
      <c r="M12" s="36">
        <f t="shared" si="0"/>
        <v>0.11515042853682132</v>
      </c>
      <c r="N12" s="36">
        <f t="shared" si="1"/>
        <v>0.12850685322702399</v>
      </c>
      <c r="O12" s="36">
        <f t="shared" si="1"/>
        <v>0.14080984556626597</v>
      </c>
      <c r="P12" s="36">
        <f t="shared" si="1"/>
        <v>0.15224955994870934</v>
      </c>
      <c r="Q12" s="36">
        <f t="shared" si="1"/>
        <v>0.16296319370871176</v>
      </c>
      <c r="R12" s="36">
        <f t="shared" si="1"/>
        <v>0.17305399701532484</v>
      </c>
      <c r="S12" s="36">
        <f t="shared" si="1"/>
        <v>0.18260222362296266</v>
      </c>
      <c r="T12" s="36">
        <f t="shared" si="1"/>
        <v>0.19167186786362447</v>
      </c>
      <c r="U12" s="36">
        <f t="shared" si="1"/>
        <v>0.20031502810106713</v>
      </c>
      <c r="V12" s="36">
        <f t="shared" si="1"/>
        <v>0.2085748523858631</v>
      </c>
      <c r="W12" s="36">
        <f t="shared" si="1"/>
        <v>0.21648759596129263</v>
      </c>
      <c r="X12" s="36">
        <f t="shared" si="1"/>
        <v>0.22408410007001614</v>
      </c>
      <c r="Y12" s="36">
        <f t="shared" si="1"/>
        <v>0.23139088098208421</v>
      </c>
      <c r="Z12" s="36">
        <f t="shared" si="1"/>
        <v>0.23843094894856279</v>
      </c>
      <c r="AA12" s="36">
        <f t="shared" si="1"/>
        <v>0.24522443538412622</v>
      </c>
      <c r="AB12" s="36">
        <f t="shared" si="1"/>
        <v>0.25178908093563668</v>
      </c>
    </row>
    <row r="13" spans="1:28">
      <c r="A13" s="34">
        <f>parameter!A34</f>
        <v>8</v>
      </c>
      <c r="B13" s="48">
        <f>parameter!B34</f>
        <v>5.9400000000000001E-2</v>
      </c>
      <c r="C13" s="49">
        <f>parameter!C34</f>
        <v>4.8201926323044013</v>
      </c>
      <c r="D13" s="48">
        <f>parameter!D34</f>
        <v>0.28631944235888146</v>
      </c>
      <c r="E13" s="49">
        <f t="shared" si="2"/>
        <v>-2.7622237431423482</v>
      </c>
      <c r="F13" s="49">
        <f t="shared" si="3"/>
        <v>-0.91332734512447944</v>
      </c>
      <c r="G13" s="49">
        <f t="shared" si="4"/>
        <v>0.61717677989442898</v>
      </c>
      <c r="H13" s="56">
        <f t="shared" si="0"/>
        <v>1.2511672196233083E-5</v>
      </c>
      <c r="I13" s="36">
        <f t="shared" si="0"/>
        <v>5.9400000000000015E-2</v>
      </c>
      <c r="J13" s="36">
        <f t="shared" si="0"/>
        <v>8.8311390463192432E-2</v>
      </c>
      <c r="K13" s="36">
        <f t="shared" si="0"/>
        <v>0.1106434112466668</v>
      </c>
      <c r="L13" s="36">
        <f t="shared" si="0"/>
        <v>0.12935935856912659</v>
      </c>
      <c r="M13" s="36">
        <f t="shared" si="0"/>
        <v>0.14567718237539687</v>
      </c>
      <c r="N13" s="36">
        <f t="shared" si="1"/>
        <v>0.16024700303077777</v>
      </c>
      <c r="O13" s="36">
        <f t="shared" si="1"/>
        <v>0.17346689690064399</v>
      </c>
      <c r="P13" s="36">
        <f t="shared" si="1"/>
        <v>0.18560258728980478</v>
      </c>
      <c r="Q13" s="36">
        <f t="shared" si="1"/>
        <v>0.19684236780151365</v>
      </c>
      <c r="R13" s="36">
        <f t="shared" si="1"/>
        <v>0.20732565756514595</v>
      </c>
      <c r="S13" s="36">
        <f t="shared" si="1"/>
        <v>0.21715922881400898</v>
      </c>
      <c r="T13" s="36">
        <f t="shared" si="1"/>
        <v>0.22642706759606265</v>
      </c>
      <c r="U13" s="36">
        <f t="shared" si="1"/>
        <v>0.23519668797609836</v>
      </c>
      <c r="V13" s="36">
        <f t="shared" si="1"/>
        <v>0.24352334949891469</v>
      </c>
      <c r="W13" s="36">
        <f t="shared" si="1"/>
        <v>0.25145297375356324</v>
      </c>
      <c r="X13" s="36">
        <f t="shared" si="1"/>
        <v>0.25902422091783595</v>
      </c>
      <c r="Y13" s="36">
        <f t="shared" si="1"/>
        <v>0.26627000532451478</v>
      </c>
      <c r="Z13" s="36">
        <f t="shared" si="1"/>
        <v>0.27321862547326314</v>
      </c>
      <c r="AA13" s="36">
        <f t="shared" si="1"/>
        <v>0.27989462238648288</v>
      </c>
      <c r="AB13" s="36">
        <f t="shared" si="1"/>
        <v>0.28631944235888152</v>
      </c>
    </row>
    <row r="14" spans="1:28">
      <c r="A14" s="34">
        <f>parameter!A35</f>
        <v>9</v>
      </c>
      <c r="B14" s="48">
        <f>parameter!B35</f>
        <v>8.3099999999999993E-2</v>
      </c>
      <c r="C14" s="49">
        <f>parameter!C35</f>
        <v>3.5443386632273128</v>
      </c>
      <c r="D14" s="48">
        <f>parameter!D35</f>
        <v>0.29453454291418968</v>
      </c>
      <c r="E14" s="49">
        <f t="shared" si="2"/>
        <v>-2.4009537131944527</v>
      </c>
      <c r="F14" s="49">
        <f t="shared" si="3"/>
        <v>-0.87346151813772321</v>
      </c>
      <c r="G14" s="49">
        <f t="shared" si="4"/>
        <v>0.50988942120805314</v>
      </c>
      <c r="H14" s="56">
        <f t="shared" si="0"/>
        <v>7.9051149770510134E-5</v>
      </c>
      <c r="I14" s="36">
        <f t="shared" si="0"/>
        <v>8.3099999999999993E-2</v>
      </c>
      <c r="J14" s="36">
        <f t="shared" si="0"/>
        <v>0.11430267502659801</v>
      </c>
      <c r="K14" s="36">
        <f t="shared" si="0"/>
        <v>0.13695872323053884</v>
      </c>
      <c r="L14" s="36">
        <f t="shared" si="0"/>
        <v>0.1552378195474115</v>
      </c>
      <c r="M14" s="36">
        <f t="shared" si="0"/>
        <v>0.17075040097077707</v>
      </c>
      <c r="N14" s="36">
        <f t="shared" si="1"/>
        <v>0.18431913238326475</v>
      </c>
      <c r="O14" s="36">
        <f t="shared" si="1"/>
        <v>0.19643054502792553</v>
      </c>
      <c r="P14" s="36">
        <f t="shared" si="1"/>
        <v>0.20740015055876682</v>
      </c>
      <c r="Q14" s="36">
        <f t="shared" si="1"/>
        <v>0.21744604093862765</v>
      </c>
      <c r="R14" s="36">
        <f t="shared" si="1"/>
        <v>0.22672622372970513</v>
      </c>
      <c r="S14" s="36">
        <f t="shared" si="1"/>
        <v>0.2353593876758083</v>
      </c>
      <c r="T14" s="36">
        <f t="shared" si="1"/>
        <v>0.24343728106846166</v>
      </c>
      <c r="U14" s="36">
        <f t="shared" si="1"/>
        <v>0.2510325016311642</v>
      </c>
      <c r="V14" s="36">
        <f t="shared" si="1"/>
        <v>0.25820361764532607</v>
      </c>
      <c r="W14" s="36">
        <f t="shared" si="1"/>
        <v>0.26499865793902766</v>
      </c>
      <c r="X14" s="36">
        <f t="shared" si="1"/>
        <v>0.27145756313860298</v>
      </c>
      <c r="Y14" s="36">
        <f t="shared" si="1"/>
        <v>0.27761395214962847</v>
      </c>
      <c r="Z14" s="36">
        <f t="shared" si="1"/>
        <v>0.28349642366841299</v>
      </c>
      <c r="AA14" s="36">
        <f t="shared" si="1"/>
        <v>0.28912953379434081</v>
      </c>
      <c r="AB14" s="36">
        <f t="shared" si="1"/>
        <v>0.29453454291418968</v>
      </c>
    </row>
    <row r="15" spans="1:28">
      <c r="A15" s="34">
        <f>parameter!A36</f>
        <v>10</v>
      </c>
      <c r="B15" s="48">
        <f>parameter!B36</f>
        <v>0.1119</v>
      </c>
      <c r="C15" s="49">
        <f>parameter!C36</f>
        <v>2.6463438171714322</v>
      </c>
      <c r="D15" s="48">
        <f>parameter!D36</f>
        <v>0.29612587314148325</v>
      </c>
      <c r="E15" s="49">
        <f t="shared" si="2"/>
        <v>-2.0714787339465786</v>
      </c>
      <c r="F15" s="49">
        <f t="shared" si="3"/>
        <v>-0.86581493206422599</v>
      </c>
      <c r="G15" s="49">
        <f t="shared" si="4"/>
        <v>0.40246046434984378</v>
      </c>
      <c r="H15" s="56">
        <f t="shared" si="0"/>
        <v>4.8461283768264844E-4</v>
      </c>
      <c r="I15" s="36">
        <f t="shared" si="0"/>
        <v>0.11190000000000003</v>
      </c>
      <c r="J15" s="36">
        <f t="shared" si="0"/>
        <v>0.14276472754553768</v>
      </c>
      <c r="K15" s="36">
        <f t="shared" si="0"/>
        <v>0.16392206621361999</v>
      </c>
      <c r="L15" s="36">
        <f t="shared" si="0"/>
        <v>0.18041327001222196</v>
      </c>
      <c r="M15" s="36">
        <f t="shared" si="0"/>
        <v>0.19407537529173693</v>
      </c>
      <c r="N15" s="36">
        <f t="shared" si="1"/>
        <v>0.2058104786357966</v>
      </c>
      <c r="O15" s="36">
        <f t="shared" si="1"/>
        <v>0.2161361465426519</v>
      </c>
      <c r="P15" s="36">
        <f t="shared" si="1"/>
        <v>0.2253798244572591</v>
      </c>
      <c r="Q15" s="36">
        <f t="shared" si="1"/>
        <v>0.23376318440147389</v>
      </c>
      <c r="R15" s="36">
        <f t="shared" si="1"/>
        <v>0.24144396256992351</v>
      </c>
      <c r="S15" s="36">
        <f t="shared" si="1"/>
        <v>0.24853878480155062</v>
      </c>
      <c r="T15" s="36">
        <f t="shared" si="1"/>
        <v>0.255136544517647</v>
      </c>
      <c r="U15" s="36">
        <f t="shared" si="1"/>
        <v>0.26130669551669028</v>
      </c>
      <c r="V15" s="36">
        <f t="shared" si="1"/>
        <v>0.26710462992587436</v>
      </c>
      <c r="W15" s="36">
        <f t="shared" si="1"/>
        <v>0.27257529797743257</v>
      </c>
      <c r="X15" s="36">
        <f t="shared" si="1"/>
        <v>0.27775572158674111</v>
      </c>
      <c r="Y15" s="36">
        <f t="shared" si="1"/>
        <v>0.28267678675631241</v>
      </c>
      <c r="Z15" s="36">
        <f t="shared" si="1"/>
        <v>0.28736455131727168</v>
      </c>
      <c r="AA15" s="36">
        <f t="shared" si="1"/>
        <v>0.29184121828364307</v>
      </c>
      <c r="AB15" s="36">
        <f t="shared" si="1"/>
        <v>0.2961258731414832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parameter</vt:lpstr>
      <vt:lpstr>Sheet1</vt:lpstr>
      <vt:lpstr>housing</vt:lpstr>
      <vt:lpstr>yixin</vt:lpstr>
      <vt:lpstr>Sheet1 (2)</vt:lpstr>
      <vt:lpstr>Sheet1 (3)</vt:lpstr>
      <vt:lpstr>fit 5</vt:lpstr>
      <vt:lpstr>fit fix multi</vt:lpstr>
      <vt:lpstr>fit 20</vt:lpstr>
      <vt:lpstr>fit 5 interpolate</vt:lpstr>
      <vt:lpstr>fit 20 interpolate</vt:lpstr>
      <vt:lpstr>data</vt:lpstr>
      <vt:lpstr>S&amp;P ratings</vt:lpstr>
      <vt:lpstr>fit with S&amp;P</vt:lpstr>
      <vt:lpstr>dev &amp; imp (merton) @2020</vt:lpstr>
      <vt:lpstr>dev &amp; imp (merton) @2021</vt:lpstr>
      <vt:lpstr>dev &amp; imp (linear 1)</vt:lpstr>
      <vt:lpstr>dev &amp; imp (linear 2)</vt:lpstr>
      <vt:lpstr>dev &amp; imp (linear 3)</vt:lpstr>
      <vt:lpstr>dev &amp; imp (linear 4)</vt:lpstr>
      <vt:lpstr>Li Keqiang</vt:lpstr>
      <vt:lpstr>Li Keqiang - raw</vt:lpstr>
      <vt:lpstr>1. sd -&gt; forecast movi @2020</vt:lpstr>
      <vt:lpstr>1. sd -&gt; forecast movi @2021</vt:lpstr>
      <vt:lpstr>LGD</vt:lpstr>
      <vt:lpstr>1. standardize -&gt; forecast weig</vt:lpstr>
      <vt:lpstr>1. standardize -&gt; forecast</vt:lpstr>
      <vt:lpstr>2. forecast -&gt; standardize</vt:lpstr>
    </vt:vector>
  </TitlesOfParts>
  <Company>Kasikorn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Korkiat Sermsakskul</dc:creator>
  <cp:lastModifiedBy>Korkiat Sermsakskul</cp:lastModifiedBy>
  <dcterms:created xsi:type="dcterms:W3CDTF">2021-06-17T03:59:18Z</dcterms:created>
  <dcterms:modified xsi:type="dcterms:W3CDTF">2021-08-19T13:32:08Z</dcterms:modified>
</cp:coreProperties>
</file>